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PLANILHA 2026\"/>
    </mc:Choice>
  </mc:AlternateContent>
  <xr:revisionPtr revIDLastSave="0" documentId="13_ncr:1_{9962951F-C969-496B-9EA7-0A9AFDCB8821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RESUMO" sheetId="11" r:id="rId1"/>
    <sheet name="Itens Maior Relevância" sheetId="10" r:id="rId2"/>
    <sheet name="PLAN" sheetId="9" r:id="rId3"/>
    <sheet name="M.CÁLCULO" sheetId="3" r:id="rId4"/>
    <sheet name="CRON" sheetId="2" r:id="rId5"/>
    <sheet name="BDI" sheetId="4" r:id="rId6"/>
    <sheet name="CPU" sheetId="7" r:id="rId7"/>
  </sheets>
  <definedNames>
    <definedName name="_xlnm.Print_Area" localSheetId="5">BDI!$B$1:$E$42</definedName>
    <definedName name="_xlnm.Print_Area" localSheetId="6">CPU!$A$1:$J$501</definedName>
    <definedName name="_xlnm.Print_Area" localSheetId="3">M.CÁLCULO!$A$1:$F$94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9" l="1"/>
  <c r="H16" i="9"/>
  <c r="H20" i="9"/>
  <c r="H29" i="9"/>
  <c r="H40" i="9"/>
  <c r="H47" i="9"/>
  <c r="H54" i="9"/>
  <c r="H60" i="9"/>
  <c r="H66" i="9"/>
  <c r="H73" i="9"/>
  <c r="H72" i="9"/>
  <c r="F16" i="10"/>
  <c r="J112" i="7"/>
  <c r="J111" i="7"/>
  <c r="J110" i="7"/>
  <c r="H113" i="7" s="1"/>
  <c r="J105" i="7"/>
  <c r="J104" i="7"/>
  <c r="J103" i="7"/>
  <c r="H106" i="7" s="1"/>
  <c r="J98" i="7"/>
  <c r="J97" i="7"/>
  <c r="J96" i="7"/>
  <c r="H99" i="7" s="1"/>
  <c r="J91" i="7"/>
  <c r="J90" i="7"/>
  <c r="J89" i="7"/>
  <c r="J88" i="7"/>
  <c r="J87" i="7"/>
  <c r="H92" i="7" s="1"/>
  <c r="G28" i="9"/>
  <c r="G27" i="9"/>
  <c r="G26" i="9"/>
  <c r="G24" i="9"/>
  <c r="G23" i="9"/>
  <c r="H23" i="9"/>
  <c r="J476" i="7"/>
  <c r="J475" i="7"/>
  <c r="J474" i="7"/>
  <c r="J473" i="7"/>
  <c r="J472" i="7"/>
  <c r="J471" i="7"/>
  <c r="J466" i="7"/>
  <c r="J465" i="7"/>
  <c r="J464" i="7"/>
  <c r="J463" i="7"/>
  <c r="J462" i="7"/>
  <c r="J461" i="7"/>
  <c r="J460" i="7"/>
  <c r="H93" i="7" l="1"/>
  <c r="H94" i="7" s="1"/>
  <c r="H100" i="7"/>
  <c r="H101" i="7" s="1"/>
  <c r="H107" i="7"/>
  <c r="H108" i="7" s="1"/>
  <c r="H114" i="7"/>
  <c r="H115" i="7" s="1"/>
  <c r="B11" i="11"/>
  <c r="B11" i="2"/>
  <c r="J44" i="7"/>
  <c r="J45" i="7"/>
  <c r="J47" i="7"/>
  <c r="J46" i="7"/>
  <c r="J43" i="7"/>
  <c r="J42" i="7"/>
  <c r="J33" i="7"/>
  <c r="J36" i="7"/>
  <c r="J35" i="7"/>
  <c r="J34" i="7"/>
  <c r="J32" i="7"/>
  <c r="J31" i="7"/>
  <c r="J25" i="7"/>
  <c r="J21" i="7"/>
  <c r="J24" i="7"/>
  <c r="J23" i="7"/>
  <c r="J22" i="7"/>
  <c r="J37" i="7"/>
  <c r="J16" i="7"/>
  <c r="H17" i="7" s="1"/>
  <c r="H18" i="7" s="1"/>
  <c r="G15" i="9"/>
  <c r="H15" i="9" s="1"/>
  <c r="G14" i="9"/>
  <c r="H14" i="9" s="1"/>
  <c r="G13" i="9"/>
  <c r="H13" i="9" s="1"/>
  <c r="G12" i="9"/>
  <c r="H12" i="9" s="1"/>
  <c r="J498" i="7"/>
  <c r="H499" i="7" s="1"/>
  <c r="H500" i="7" s="1"/>
  <c r="J493" i="7"/>
  <c r="J492" i="7"/>
  <c r="J491" i="7"/>
  <c r="J490" i="7"/>
  <c r="J485" i="7"/>
  <c r="J484" i="7"/>
  <c r="J483" i="7"/>
  <c r="J482" i="7"/>
  <c r="J481" i="7"/>
  <c r="J455" i="7"/>
  <c r="J454" i="7"/>
  <c r="J453" i="7"/>
  <c r="J452" i="7"/>
  <c r="J451" i="7"/>
  <c r="J450" i="7"/>
  <c r="J445" i="7"/>
  <c r="J444" i="7"/>
  <c r="J439" i="7"/>
  <c r="J438" i="7"/>
  <c r="J437" i="7"/>
  <c r="J436" i="7"/>
  <c r="J435" i="7"/>
  <c r="J434" i="7"/>
  <c r="J433" i="7"/>
  <c r="J432" i="7"/>
  <c r="J427" i="7"/>
  <c r="J426" i="7"/>
  <c r="J425" i="7"/>
  <c r="J424" i="7"/>
  <c r="J423" i="7"/>
  <c r="J418" i="7"/>
  <c r="J417" i="7"/>
  <c r="J416" i="7"/>
  <c r="J415" i="7"/>
  <c r="J414" i="7"/>
  <c r="J413" i="7"/>
  <c r="J412" i="7"/>
  <c r="J411" i="7"/>
  <c r="C11" i="11" l="1"/>
  <c r="D11" i="2"/>
  <c r="H477" i="7"/>
  <c r="H478" i="7" s="1"/>
  <c r="H467" i="7"/>
  <c r="H468" i="7" s="1"/>
  <c r="H469" i="7"/>
  <c r="H48" i="7"/>
  <c r="H49" i="7" s="1"/>
  <c r="H38" i="7"/>
  <c r="H39" i="7" s="1"/>
  <c r="H26" i="7"/>
  <c r="H27" i="7" s="1"/>
  <c r="H28" i="7" s="1"/>
  <c r="H19" i="7"/>
  <c r="H446" i="7"/>
  <c r="H447" i="7" s="1"/>
  <c r="H486" i="7"/>
  <c r="H487" i="7" s="1"/>
  <c r="H419" i="7"/>
  <c r="H420" i="7" s="1"/>
  <c r="H494" i="7"/>
  <c r="H495" i="7" s="1"/>
  <c r="H456" i="7"/>
  <c r="H457" i="7" s="1"/>
  <c r="H440" i="7"/>
  <c r="H441" i="7" s="1"/>
  <c r="H428" i="7"/>
  <c r="H429" i="7" s="1"/>
  <c r="H501" i="7"/>
  <c r="F11" i="2" l="1"/>
  <c r="H479" i="7"/>
  <c r="H50" i="7"/>
  <c r="H40" i="7"/>
  <c r="H448" i="7"/>
  <c r="H488" i="7"/>
  <c r="H496" i="7"/>
  <c r="H421" i="7"/>
  <c r="H442" i="7"/>
  <c r="H430" i="7"/>
  <c r="H458" i="7"/>
  <c r="G17" i="9" l="1"/>
  <c r="A26" i="11"/>
  <c r="B23" i="11"/>
  <c r="B22" i="11"/>
  <c r="B34" i="2"/>
  <c r="B32" i="2"/>
  <c r="G89" i="9"/>
  <c r="H89" i="9" s="1"/>
  <c r="H88" i="9" s="1"/>
  <c r="G75" i="9"/>
  <c r="H75" i="9" s="1"/>
  <c r="G76" i="9"/>
  <c r="H76" i="9" s="1"/>
  <c r="G77" i="9"/>
  <c r="H77" i="9" s="1"/>
  <c r="G78" i="9"/>
  <c r="H78" i="9" s="1"/>
  <c r="G79" i="9"/>
  <c r="H79" i="9" s="1"/>
  <c r="G80" i="9"/>
  <c r="H80" i="9" s="1"/>
  <c r="G81" i="9"/>
  <c r="H81" i="9" s="1"/>
  <c r="G82" i="9"/>
  <c r="H82" i="9" s="1"/>
  <c r="G83" i="9"/>
  <c r="H83" i="9" s="1"/>
  <c r="G84" i="9"/>
  <c r="H84" i="9" s="1"/>
  <c r="G85" i="9"/>
  <c r="H85" i="9" s="1"/>
  <c r="G86" i="9"/>
  <c r="H86" i="9" s="1"/>
  <c r="G87" i="9"/>
  <c r="H87" i="9" s="1"/>
  <c r="G74" i="9"/>
  <c r="H74" i="9" s="1"/>
  <c r="B20" i="11"/>
  <c r="B19" i="11"/>
  <c r="B18" i="11"/>
  <c r="B17" i="11"/>
  <c r="B16" i="11"/>
  <c r="B15" i="11"/>
  <c r="B14" i="11"/>
  <c r="B13" i="11"/>
  <c r="B12" i="11"/>
  <c r="A13" i="11"/>
  <c r="D34" i="2" l="1"/>
  <c r="L34" i="2" s="1"/>
  <c r="C23" i="11"/>
  <c r="C22" i="11"/>
  <c r="D32" i="2"/>
  <c r="C21" i="11" l="1"/>
  <c r="J32" i="2"/>
  <c r="H32" i="2"/>
  <c r="L32" i="2"/>
  <c r="F32" i="2"/>
  <c r="D31" i="2"/>
  <c r="J398" i="7"/>
  <c r="J394" i="7"/>
  <c r="J384" i="7"/>
  <c r="J376" i="7"/>
  <c r="J377" i="7"/>
  <c r="J375" i="7"/>
  <c r="J379" i="7"/>
  <c r="J378" i="7"/>
  <c r="J387" i="7"/>
  <c r="J388" i="7"/>
  <c r="J366" i="7"/>
  <c r="J357" i="7"/>
  <c r="J358" i="7"/>
  <c r="J351" i="7"/>
  <c r="J352" i="7"/>
  <c r="J350" i="7"/>
  <c r="J349" i="7"/>
  <c r="J341" i="7"/>
  <c r="J342" i="7"/>
  <c r="J336" i="7"/>
  <c r="J335" i="7"/>
  <c r="J333" i="7"/>
  <c r="J318" i="7"/>
  <c r="J298" i="7"/>
  <c r="J301" i="7"/>
  <c r="J286" i="7"/>
  <c r="J292" i="7"/>
  <c r="J277" i="7"/>
  <c r="J278" i="7"/>
  <c r="J275" i="7"/>
  <c r="J262" i="7"/>
  <c r="J258" i="7"/>
  <c r="J266" i="7"/>
  <c r="J253" i="7"/>
  <c r="J257" i="7"/>
  <c r="J241" i="7"/>
  <c r="J239" i="7"/>
  <c r="J230" i="7"/>
  <c r="J231" i="7"/>
  <c r="J224" i="7"/>
  <c r="J223" i="7"/>
  <c r="J221" i="7"/>
  <c r="J222" i="7"/>
  <c r="J212" i="7"/>
  <c r="J213" i="7"/>
  <c r="J211" i="7"/>
  <c r="J214" i="7"/>
  <c r="J215" i="7"/>
  <c r="J205" i="7"/>
  <c r="J195" i="7"/>
  <c r="J196" i="7"/>
  <c r="J197" i="7"/>
  <c r="J187" i="7"/>
  <c r="J179" i="7"/>
  <c r="J168" i="7"/>
  <c r="J161" i="7"/>
  <c r="J141" i="7"/>
  <c r="J138" i="7"/>
  <c r="J136" i="7"/>
  <c r="J131" i="7"/>
  <c r="J129" i="7"/>
  <c r="J120" i="7"/>
  <c r="J118" i="7"/>
  <c r="J82" i="7"/>
  <c r="J80" i="7"/>
  <c r="J81" i="7"/>
  <c r="J65" i="7"/>
  <c r="J66" i="7"/>
  <c r="J58" i="7" l="1"/>
  <c r="G18" i="9"/>
  <c r="E17" i="4"/>
  <c r="F15" i="10"/>
  <c r="F17" i="10" l="1"/>
  <c r="G50" i="9"/>
  <c r="H50" i="9" s="1"/>
  <c r="G49" i="9"/>
  <c r="H49" i="9" s="1"/>
  <c r="J267" i="7"/>
  <c r="J265" i="7"/>
  <c r="J264" i="7"/>
  <c r="J263" i="7"/>
  <c r="J261" i="7"/>
  <c r="J260" i="7"/>
  <c r="J259" i="7"/>
  <c r="J254" i="7"/>
  <c r="J332" i="7"/>
  <c r="H268" i="7" l="1"/>
  <c r="H269" i="7" s="1"/>
  <c r="H270" i="7" l="1"/>
  <c r="H28" i="9" l="1"/>
  <c r="H27" i="9"/>
  <c r="H26" i="9"/>
  <c r="G25" i="9"/>
  <c r="H25" i="9" s="1"/>
  <c r="H24" i="9"/>
  <c r="J206" i="7" l="1"/>
  <c r="J204" i="7"/>
  <c r="J203" i="7"/>
  <c r="J202" i="7"/>
  <c r="J194" i="7"/>
  <c r="G43" i="9"/>
  <c r="H43" i="9" s="1"/>
  <c r="G42" i="9"/>
  <c r="H42" i="9" s="1"/>
  <c r="H207" i="7" l="1"/>
  <c r="H208" i="7" s="1"/>
  <c r="H198" i="7"/>
  <c r="H199" i="7" s="1"/>
  <c r="H200" i="7" s="1"/>
  <c r="H209" i="7" l="1"/>
  <c r="J385" i="7"/>
  <c r="J287" i="7" l="1"/>
  <c r="J368" i="7" l="1"/>
  <c r="J367" i="7"/>
  <c r="J365" i="7"/>
  <c r="G65" i="9"/>
  <c r="H65" i="9" s="1"/>
  <c r="J405" i="7"/>
  <c r="J404" i="7"/>
  <c r="J403" i="7"/>
  <c r="G71" i="9"/>
  <c r="H71" i="9" s="1"/>
  <c r="H369" i="7" l="1"/>
  <c r="H370" i="7" s="1"/>
  <c r="H406" i="7"/>
  <c r="H407" i="7" s="1"/>
  <c r="H371" i="7" l="1"/>
  <c r="H408" i="7"/>
  <c r="J386" i="7" l="1"/>
  <c r="H389" i="7" s="1"/>
  <c r="G69" i="9"/>
  <c r="H69" i="9" s="1"/>
  <c r="H390" i="7" l="1"/>
  <c r="H391" i="7" s="1"/>
  <c r="J344" i="7"/>
  <c r="J343" i="7"/>
  <c r="G62" i="9"/>
  <c r="H62" i="9" s="1"/>
  <c r="H345" i="7" l="1"/>
  <c r="H346" i="7" s="1"/>
  <c r="H347" i="7" s="1"/>
  <c r="J220" i="7" l="1"/>
  <c r="G45" i="9"/>
  <c r="H45" i="9" s="1"/>
  <c r="H225" i="7" l="1"/>
  <c r="H226" i="7" s="1"/>
  <c r="J59" i="7"/>
  <c r="H18" i="9"/>
  <c r="H227" i="7" l="1"/>
  <c r="H60" i="7"/>
  <c r="H61" i="7" s="1"/>
  <c r="H62" i="7" s="1"/>
  <c r="J397" i="7"/>
  <c r="J395" i="7"/>
  <c r="J396" i="7"/>
  <c r="J393" i="7"/>
  <c r="J374" i="7"/>
  <c r="J360" i="7"/>
  <c r="J359" i="7"/>
  <c r="J334" i="7"/>
  <c r="H361" i="7" l="1"/>
  <c r="H353" i="7"/>
  <c r="H354" i="7" s="1"/>
  <c r="H355" i="7" s="1"/>
  <c r="H337" i="7"/>
  <c r="H338" i="7" l="1"/>
  <c r="H339" i="7" s="1"/>
  <c r="H362" i="7"/>
  <c r="H363" i="7" s="1"/>
  <c r="J326" i="7" l="1"/>
  <c r="J325" i="7"/>
  <c r="J324" i="7"/>
  <c r="J319" i="7"/>
  <c r="J312" i="7"/>
  <c r="J311" i="7"/>
  <c r="J317" i="7"/>
  <c r="J299" i="7"/>
  <c r="J300" i="7"/>
  <c r="J302" i="7"/>
  <c r="J303" i="7"/>
  <c r="J304" i="7"/>
  <c r="J309" i="7"/>
  <c r="J310" i="7"/>
  <c r="H313" i="7" l="1"/>
  <c r="H314" i="7" s="1"/>
  <c r="H320" i="7"/>
  <c r="H321" i="7" s="1"/>
  <c r="H327" i="7"/>
  <c r="H328" i="7" s="1"/>
  <c r="H305" i="7"/>
  <c r="H306" i="7" s="1"/>
  <c r="H315" i="7" l="1"/>
  <c r="H322" i="7"/>
  <c r="H307" i="7"/>
  <c r="H329" i="7"/>
  <c r="J291" i="7" l="1"/>
  <c r="J290" i="7"/>
  <c r="J289" i="7"/>
  <c r="J280" i="7"/>
  <c r="J279" i="7"/>
  <c r="J276" i="7"/>
  <c r="J274" i="7"/>
  <c r="J273" i="7"/>
  <c r="J288" i="7"/>
  <c r="J285" i="7"/>
  <c r="J247" i="7"/>
  <c r="J248" i="7"/>
  <c r="J246" i="7"/>
  <c r="J240" i="7"/>
  <c r="J238" i="7"/>
  <c r="H293" i="7" l="1"/>
  <c r="H294" i="7" s="1"/>
  <c r="H281" i="7"/>
  <c r="H282" i="7" s="1"/>
  <c r="H242" i="7"/>
  <c r="H243" i="7" s="1"/>
  <c r="H249" i="7"/>
  <c r="J232" i="7"/>
  <c r="J229" i="7"/>
  <c r="H283" i="7" l="1"/>
  <c r="H244" i="7"/>
  <c r="H250" i="7"/>
  <c r="H251" i="7" s="1"/>
  <c r="H233" i="7"/>
  <c r="H234" i="7" s="1"/>
  <c r="H235" i="7" s="1"/>
  <c r="J189" i="7" l="1"/>
  <c r="J188" i="7"/>
  <c r="J186" i="7"/>
  <c r="J185" i="7"/>
  <c r="J171" i="7"/>
  <c r="J178" i="7"/>
  <c r="J177" i="7"/>
  <c r="J172" i="7"/>
  <c r="J170" i="7"/>
  <c r="J169" i="7"/>
  <c r="J163" i="7"/>
  <c r="J162" i="7"/>
  <c r="J156" i="7"/>
  <c r="J155" i="7"/>
  <c r="J154" i="7"/>
  <c r="J153" i="7"/>
  <c r="J139" i="7"/>
  <c r="J130" i="7"/>
  <c r="J148" i="7"/>
  <c r="J147" i="7"/>
  <c r="J146" i="7"/>
  <c r="J140" i="7"/>
  <c r="J137" i="7"/>
  <c r="J128" i="7"/>
  <c r="J127" i="7"/>
  <c r="J126" i="7"/>
  <c r="J119" i="7"/>
  <c r="J121" i="7"/>
  <c r="J74" i="7"/>
  <c r="J75" i="7"/>
  <c r="J73" i="7"/>
  <c r="J67" i="7"/>
  <c r="J53" i="7"/>
  <c r="H54" i="7" s="1"/>
  <c r="H295" i="7"/>
  <c r="L38" i="2"/>
  <c r="J38" i="2"/>
  <c r="H38" i="2"/>
  <c r="F38" i="2"/>
  <c r="B29" i="2"/>
  <c r="G70" i="9"/>
  <c r="H70" i="9" s="1"/>
  <c r="G68" i="9"/>
  <c r="H68" i="9" s="1"/>
  <c r="G67" i="9"/>
  <c r="G53" i="9"/>
  <c r="H53" i="9" s="1"/>
  <c r="G44" i="9"/>
  <c r="H44" i="9" s="1"/>
  <c r="G38" i="9"/>
  <c r="H38" i="9" s="1"/>
  <c r="G37" i="9"/>
  <c r="H37" i="9" s="1"/>
  <c r="G36" i="9"/>
  <c r="H36" i="9" s="1"/>
  <c r="G35" i="9"/>
  <c r="H35" i="9" s="1"/>
  <c r="G34" i="9"/>
  <c r="H34" i="9" s="1"/>
  <c r="G33" i="9"/>
  <c r="H33" i="9" s="1"/>
  <c r="G32" i="9"/>
  <c r="H32" i="9" s="1"/>
  <c r="G31" i="9"/>
  <c r="H31" i="9" s="1"/>
  <c r="H55" i="7" l="1"/>
  <c r="H56" i="7" s="1"/>
  <c r="H67" i="9"/>
  <c r="H190" i="7"/>
  <c r="H191" i="7" s="1"/>
  <c r="H216" i="7"/>
  <c r="H180" i="7"/>
  <c r="H181" i="7" s="1"/>
  <c r="H182" i="7" s="1"/>
  <c r="H173" i="7"/>
  <c r="H174" i="7" s="1"/>
  <c r="H83" i="7"/>
  <c r="H84" i="7" s="1"/>
  <c r="H132" i="7"/>
  <c r="H133" i="7" s="1"/>
  <c r="H157" i="7"/>
  <c r="H158" i="7" s="1"/>
  <c r="H159" i="7" s="1"/>
  <c r="H164" i="7"/>
  <c r="H165" i="7" s="1"/>
  <c r="H149" i="7"/>
  <c r="H150" i="7" s="1"/>
  <c r="H142" i="7"/>
  <c r="H143" i="7" s="1"/>
  <c r="H68" i="7"/>
  <c r="G52" i="9"/>
  <c r="H52" i="9" s="1"/>
  <c r="C20" i="11" l="1"/>
  <c r="H175" i="7"/>
  <c r="H192" i="7"/>
  <c r="H217" i="7"/>
  <c r="H218" i="7" s="1"/>
  <c r="H85" i="7"/>
  <c r="H151" i="7"/>
  <c r="H134" i="7"/>
  <c r="H166" i="7"/>
  <c r="H144" i="7"/>
  <c r="H69" i="7"/>
  <c r="H70" i="7" s="1"/>
  <c r="E24" i="4"/>
  <c r="D29" i="2" l="1"/>
  <c r="L29" i="2" s="1"/>
  <c r="E32" i="4"/>
  <c r="E31" i="4"/>
  <c r="B27" i="2" l="1"/>
  <c r="G61" i="9"/>
  <c r="H61" i="9" s="1"/>
  <c r="G63" i="9"/>
  <c r="H63" i="9" s="1"/>
  <c r="G64" i="9"/>
  <c r="H64" i="9" s="1"/>
  <c r="C19" i="11" l="1"/>
  <c r="B25" i="2"/>
  <c r="B23" i="2"/>
  <c r="B21" i="2"/>
  <c r="B19" i="2"/>
  <c r="D27" i="2" l="1"/>
  <c r="L27" i="2" s="1"/>
  <c r="L39" i="2" s="1"/>
  <c r="G55" i="9"/>
  <c r="H55" i="9" s="1"/>
  <c r="G59" i="9"/>
  <c r="H59" i="9" s="1"/>
  <c r="G58" i="9"/>
  <c r="H58" i="9" s="1"/>
  <c r="G57" i="9"/>
  <c r="H57" i="9" s="1"/>
  <c r="G56" i="9"/>
  <c r="H56" i="9" s="1"/>
  <c r="G22" i="9"/>
  <c r="H22" i="9" s="1"/>
  <c r="C18" i="11" l="1"/>
  <c r="H399" i="7"/>
  <c r="H380" i="7"/>
  <c r="G48" i="9"/>
  <c r="H48" i="9" s="1"/>
  <c r="D25" i="2" l="1"/>
  <c r="H25" i="2" s="1"/>
  <c r="C16" i="11"/>
  <c r="H51" i="9"/>
  <c r="C17" i="11" s="1"/>
  <c r="H400" i="7"/>
  <c r="H401" i="7" s="1"/>
  <c r="H381" i="7"/>
  <c r="H382" i="7" s="1"/>
  <c r="G46" i="9"/>
  <c r="H46" i="9" s="1"/>
  <c r="G41" i="9"/>
  <c r="G19" i="9"/>
  <c r="H19" i="9" s="1"/>
  <c r="D23" i="2" l="1"/>
  <c r="D21" i="2"/>
  <c r="J21" i="2" s="1"/>
  <c r="H41" i="9"/>
  <c r="J25" i="2"/>
  <c r="H122" i="7"/>
  <c r="J23" i="2" l="1"/>
  <c r="F23" i="2"/>
  <c r="H23" i="2"/>
  <c r="C15" i="11"/>
  <c r="H123" i="7"/>
  <c r="H124" i="7" s="1"/>
  <c r="H76" i="7"/>
  <c r="D19" i="2" l="1"/>
  <c r="H77" i="7"/>
  <c r="H78" i="7" s="1"/>
  <c r="H19" i="2" l="1"/>
  <c r="J19" i="2"/>
  <c r="B17" i="2" l="1"/>
  <c r="B15" i="2"/>
  <c r="B13" i="2"/>
  <c r="G21" i="9" l="1"/>
  <c r="H17" i="9" l="1"/>
  <c r="H21" i="9"/>
  <c r="H10" i="9" s="1"/>
  <c r="G90" i="9" s="1"/>
  <c r="C13" i="11" l="1"/>
  <c r="C12" i="11" l="1"/>
  <c r="D13" i="2"/>
  <c r="D15" i="2"/>
  <c r="G30" i="9"/>
  <c r="H30" i="9" s="1"/>
  <c r="G39" i="9"/>
  <c r="H39" i="9" s="1"/>
  <c r="F13" i="2" l="1"/>
  <c r="F15" i="2"/>
  <c r="I24" i="9"/>
  <c r="F39" i="2" l="1"/>
  <c r="C14" i="11"/>
  <c r="C10" i="11" s="1"/>
  <c r="C24" i="11" s="1"/>
  <c r="D11" i="11" s="1"/>
  <c r="D17" i="2"/>
  <c r="D10" i="2" l="1"/>
  <c r="D36" i="2" s="1"/>
  <c r="C32" i="2" s="1"/>
  <c r="I78" i="9"/>
  <c r="I13" i="9"/>
  <c r="I15" i="9"/>
  <c r="I14" i="9"/>
  <c r="I12" i="9"/>
  <c r="I84" i="9"/>
  <c r="I82" i="9"/>
  <c r="I87" i="9"/>
  <c r="I86" i="9"/>
  <c r="I81" i="9"/>
  <c r="I74" i="9"/>
  <c r="E15" i="10" s="1"/>
  <c r="I85" i="9"/>
  <c r="I83" i="9"/>
  <c r="I80" i="9"/>
  <c r="I77" i="9"/>
  <c r="I79" i="9"/>
  <c r="I76" i="9"/>
  <c r="I75" i="9"/>
  <c r="E17" i="10" s="1"/>
  <c r="I89" i="9"/>
  <c r="I88" i="9" s="1"/>
  <c r="I19" i="9"/>
  <c r="D22" i="11"/>
  <c r="D23" i="11"/>
  <c r="D20" i="11"/>
  <c r="D19" i="11"/>
  <c r="D18" i="11"/>
  <c r="D17" i="11"/>
  <c r="D16" i="11"/>
  <c r="D15" i="11"/>
  <c r="D12" i="11"/>
  <c r="D13" i="11"/>
  <c r="D14" i="11"/>
  <c r="H17" i="2"/>
  <c r="H39" i="2" s="1"/>
  <c r="J17" i="2"/>
  <c r="J39" i="2" s="1"/>
  <c r="C34" i="2" l="1"/>
  <c r="C11" i="2"/>
  <c r="C13" i="2"/>
  <c r="E39" i="2"/>
  <c r="D24" i="11"/>
  <c r="I11" i="9"/>
  <c r="I73" i="9"/>
  <c r="F40" i="2"/>
  <c r="H40" i="2" l="1"/>
  <c r="J40" i="2" s="1"/>
  <c r="L40" i="2" s="1"/>
  <c r="C25" i="2"/>
  <c r="C29" i="2"/>
  <c r="I25" i="9"/>
  <c r="I26" i="9"/>
  <c r="I27" i="9"/>
  <c r="I28" i="9"/>
  <c r="I68" i="9"/>
  <c r="I69" i="9"/>
  <c r="I70" i="9"/>
  <c r="I71" i="9"/>
  <c r="I67" i="9"/>
  <c r="I62" i="9"/>
  <c r="I63" i="9"/>
  <c r="I64" i="9"/>
  <c r="I65" i="9"/>
  <c r="I61" i="9"/>
  <c r="I56" i="9"/>
  <c r="I57" i="9"/>
  <c r="I58" i="9"/>
  <c r="I59" i="9"/>
  <c r="I55" i="9"/>
  <c r="I52" i="9"/>
  <c r="I53" i="9"/>
  <c r="I49" i="9"/>
  <c r="I48" i="9"/>
  <c r="I46" i="9"/>
  <c r="I42" i="9"/>
  <c r="I43" i="9"/>
  <c r="I44" i="9"/>
  <c r="I45" i="9"/>
  <c r="I41" i="9"/>
  <c r="I39" i="9"/>
  <c r="I31" i="9"/>
  <c r="I32" i="9"/>
  <c r="I33" i="9"/>
  <c r="I34" i="9"/>
  <c r="I35" i="9"/>
  <c r="E16" i="10" s="1"/>
  <c r="I36" i="9"/>
  <c r="I37" i="9"/>
  <c r="I38" i="9"/>
  <c r="I30" i="9"/>
  <c r="I22" i="9"/>
  <c r="I23" i="9"/>
  <c r="I21" i="9"/>
  <c r="I20" i="9" s="1"/>
  <c r="I18" i="9"/>
  <c r="I17" i="9"/>
  <c r="I50" i="9"/>
  <c r="I6" i="9"/>
  <c r="I47" i="9" l="1"/>
  <c r="I54" i="9"/>
  <c r="I16" i="9"/>
  <c r="I51" i="9"/>
  <c r="I29" i="9"/>
  <c r="I66" i="9"/>
  <c r="I60" i="9"/>
  <c r="I40" i="9"/>
  <c r="I90" i="9" l="1"/>
  <c r="I39" i="2" l="1"/>
  <c r="K39" i="2"/>
  <c r="G39" i="2"/>
  <c r="E40" i="2"/>
  <c r="C27" i="2"/>
  <c r="C23" i="2"/>
  <c r="C21" i="2"/>
  <c r="C17" i="2"/>
  <c r="C19" i="2"/>
  <c r="C15" i="2"/>
  <c r="C36" i="2" l="1"/>
  <c r="G40" i="2"/>
  <c r="I40" i="2" s="1"/>
  <c r="K40" i="2" s="1"/>
</calcChain>
</file>

<file path=xl/sharedStrings.xml><?xml version="1.0" encoding="utf-8"?>
<sst xmlns="http://schemas.openxmlformats.org/spreadsheetml/2006/main" count="1808" uniqueCount="708">
  <si>
    <t>ITEM</t>
  </si>
  <si>
    <t>DISCRIMINAÇÃO</t>
  </si>
  <si>
    <t>UNID.</t>
  </si>
  <si>
    <t>1.1</t>
  </si>
  <si>
    <t>1.2</t>
  </si>
  <si>
    <t>PLANILHA ORÇAMENTÁRIA</t>
  </si>
  <si>
    <t>QUANT.</t>
  </si>
  <si>
    <t>P. TOTAL        R$</t>
  </si>
  <si>
    <t>2.1</t>
  </si>
  <si>
    <t>3.1</t>
  </si>
  <si>
    <t>4.1</t>
  </si>
  <si>
    <t>5.1</t>
  </si>
  <si>
    <t>3.2</t>
  </si>
  <si>
    <t>CRONOGRAMA  FÍSICO - FINANCEIRO</t>
  </si>
  <si>
    <t>DESCRIÇÃO DOS SERVIÇOS</t>
  </si>
  <si>
    <t>PESO %</t>
  </si>
  <si>
    <t>VALOR DO SERVIÇO</t>
  </si>
  <si>
    <t>1º MÊS</t>
  </si>
  <si>
    <t>% MÊS</t>
  </si>
  <si>
    <t>R$</t>
  </si>
  <si>
    <t>SOMA</t>
  </si>
  <si>
    <t>VALOR ACUMULADO</t>
  </si>
  <si>
    <t>TOTAL GERAL SIMPLES</t>
  </si>
  <si>
    <t>TOTAL GERAL ACUMULADO</t>
  </si>
  <si>
    <t>CÓDIGO</t>
  </si>
  <si>
    <t>2.2</t>
  </si>
  <si>
    <t>3.3</t>
  </si>
  <si>
    <t>MEMORIAL DE CÁLCULO</t>
  </si>
  <si>
    <t>MEMORIA</t>
  </si>
  <si>
    <t>PREFEITURA MUNICIPAL DE BREVES</t>
  </si>
  <si>
    <t>COMPOSIÇÃO ANALÍTICA DA TAXA DE B.D.I.</t>
  </si>
  <si>
    <t>1 - ADMINISTRAÇÃO CENTRAL</t>
  </si>
  <si>
    <t>DESCRIÇÃO</t>
  </si>
  <si>
    <t>TAXA (%)</t>
  </si>
  <si>
    <t>MÃO DE OBRA</t>
  </si>
  <si>
    <t>TRANSPORTES</t>
  </si>
  <si>
    <t>1.3</t>
  </si>
  <si>
    <t>MANUTENÇÃO E OPERAÇÃO DO ESCRITÓRIO CENTRAL</t>
  </si>
  <si>
    <t>1.4</t>
  </si>
  <si>
    <t>DESPESAS DIVERSAS</t>
  </si>
  <si>
    <t>TOTAL DA ADMINISTRAÇÃO CENTRAL</t>
  </si>
  <si>
    <t>2 - DESPESAS FISCAIS</t>
  </si>
  <si>
    <t>ISS</t>
  </si>
  <si>
    <t>COFINS</t>
  </si>
  <si>
    <t>2.3</t>
  </si>
  <si>
    <t>PIS</t>
  </si>
  <si>
    <t>TOTAL DAS DESPESAS FISCAIS</t>
  </si>
  <si>
    <t>3 - DIVERSOS</t>
  </si>
  <si>
    <t>BONIFICAÇÃO DA EMPRESA (LUCRO)</t>
  </si>
  <si>
    <t>DESPESAS FINANCEIRAS</t>
  </si>
  <si>
    <t>SEGURO OBRIGATÓRIO</t>
  </si>
  <si>
    <t>3.4</t>
  </si>
  <si>
    <t>RISCOS E EVENTUAIS</t>
  </si>
  <si>
    <t>TOTAL DIVERSOS</t>
  </si>
  <si>
    <t>BONIFICAÇÃO E DESPESAS INDIRETAS (B.D.I.)</t>
  </si>
  <si>
    <t>FÓRMULA DO BDI (APROVADA PELO TCU)</t>
  </si>
  <si>
    <t>A fórmula para cálculo da taxa a ser acrescida aos custos diretos de um empreendimento, a título de Benefícios e Despesas Indiretas é:</t>
  </si>
  <si>
    <t>BDI =</t>
  </si>
  <si>
    <t>( 1 + X ) x ( 1 + Y ) x ( 1 + Z )</t>
  </si>
  <si>
    <t xml:space="preserve">   - 1</t>
  </si>
  <si>
    <t>( 1 - I )</t>
  </si>
  <si>
    <t>onde:</t>
  </si>
  <si>
    <r>
      <t>X</t>
    </r>
    <r>
      <rPr>
        <sz val="10"/>
        <rFont val="Arial"/>
        <family val="2"/>
      </rPr>
      <t xml:space="preserve">  =  Taxa da somatória das despesas indiretas, exceto tributos e despesas financeiras</t>
    </r>
  </si>
  <si>
    <r>
      <t>Y</t>
    </r>
    <r>
      <rPr>
        <sz val="10"/>
        <rFont val="Arial"/>
        <family val="2"/>
      </rPr>
      <t xml:space="preserve">  =  Taxa representativa das despesas financeiras</t>
    </r>
  </si>
  <si>
    <r>
      <t xml:space="preserve">Z </t>
    </r>
    <r>
      <rPr>
        <sz val="10"/>
        <rFont val="Arial"/>
        <family val="2"/>
      </rPr>
      <t xml:space="preserve"> =  Taxa representativa do lucro</t>
    </r>
  </si>
  <si>
    <r>
      <t>I</t>
    </r>
    <r>
      <rPr>
        <sz val="10"/>
        <rFont val="Arial"/>
        <family val="2"/>
      </rPr>
      <t xml:space="preserve">  =  Taxa representativa da incidência de impostos</t>
    </r>
  </si>
  <si>
    <t>CUSTO UNI.</t>
  </si>
  <si>
    <t>CUSTO UNI. C/ BDI</t>
  </si>
  <si>
    <t>M3</t>
  </si>
  <si>
    <t>M2</t>
  </si>
  <si>
    <t>BDI=</t>
  </si>
  <si>
    <t>UN</t>
  </si>
  <si>
    <t>TOTAL =</t>
  </si>
  <si>
    <t>BDI:</t>
  </si>
  <si>
    <t>COMPOSIÇÃO DE PREÇO UNITÁRIO</t>
  </si>
  <si>
    <t>Código</t>
  </si>
  <si>
    <t>Descrição dos Serviços</t>
  </si>
  <si>
    <t>Und</t>
  </si>
  <si>
    <t>Coeficiente</t>
  </si>
  <si>
    <t>Valor Unitário</t>
  </si>
  <si>
    <t>Valor Parcial</t>
  </si>
  <si>
    <t xml:space="preserve">Dz </t>
  </si>
  <si>
    <t xml:space="preserve">KG </t>
  </si>
  <si>
    <t>Total Parcial (com lei sem BDI)</t>
  </si>
  <si>
    <t>Total Geral</t>
  </si>
  <si>
    <t>H</t>
  </si>
  <si>
    <t>D00084</t>
  </si>
  <si>
    <t>Prego 1 1/2"x13</t>
  </si>
  <si>
    <t>M</t>
  </si>
  <si>
    <t>m²</t>
  </si>
  <si>
    <t>2º MÊS</t>
  </si>
  <si>
    <t>E00008</t>
  </si>
  <si>
    <t>P00027</t>
  </si>
  <si>
    <t>P00019</t>
  </si>
  <si>
    <t>Aguarraz</t>
  </si>
  <si>
    <t>Tinta esmalte</t>
  </si>
  <si>
    <t>GL</t>
  </si>
  <si>
    <t>D00002</t>
  </si>
  <si>
    <t>Massa de vedação</t>
  </si>
  <si>
    <t>D00001</t>
  </si>
  <si>
    <t>D00344</t>
  </si>
  <si>
    <t>Carpinteiro com encargos complementares</t>
  </si>
  <si>
    <t>Servente com encargos complementares</t>
  </si>
  <si>
    <t>Pintor com encargos complementares</t>
  </si>
  <si>
    <t>Eletricista com encargos complementares</t>
  </si>
  <si>
    <t>Telhadista com encargos complementares</t>
  </si>
  <si>
    <t>4.2</t>
  </si>
  <si>
    <t>Pedreiro com encargos complementares</t>
  </si>
  <si>
    <t>CPRB</t>
  </si>
  <si>
    <t>2.4</t>
  </si>
  <si>
    <t>D00010</t>
  </si>
  <si>
    <t>L</t>
  </si>
  <si>
    <t>ESQUADRIAS</t>
  </si>
  <si>
    <t>Ferragens para porta externa 1 folha</t>
  </si>
  <si>
    <t>5.2</t>
  </si>
  <si>
    <t>PISO</t>
  </si>
  <si>
    <t>D00080</t>
  </si>
  <si>
    <t>D00079</t>
  </si>
  <si>
    <t>Argamassa AC-1</t>
  </si>
  <si>
    <t>Rodapé cerâmico h = 8cm</t>
  </si>
  <si>
    <t>A00007</t>
  </si>
  <si>
    <t>FORRO</t>
  </si>
  <si>
    <t>Barroteamento em madeira de lei para forro PVC</t>
  </si>
  <si>
    <t>D00012</t>
  </si>
  <si>
    <t>Ripão em madeira de lei 2" x 1" serr.</t>
  </si>
  <si>
    <t>Porta em madeira lambrizada</t>
  </si>
  <si>
    <t>Forro em lambril de PVC</t>
  </si>
  <si>
    <t>A00024</t>
  </si>
  <si>
    <t>6.1</t>
  </si>
  <si>
    <t>6.2</t>
  </si>
  <si>
    <t>7.1</t>
  </si>
  <si>
    <t>7.2</t>
  </si>
  <si>
    <t>PINTURA</t>
  </si>
  <si>
    <t>Esmalte sobre madeira com selador sem massa</t>
  </si>
  <si>
    <t>Lixa para parede</t>
  </si>
  <si>
    <t>Massa acrílica</t>
  </si>
  <si>
    <t>Liquido selador acrílico</t>
  </si>
  <si>
    <t>P00007</t>
  </si>
  <si>
    <t>P00022</t>
  </si>
  <si>
    <t>P00028</t>
  </si>
  <si>
    <t>P00024</t>
  </si>
  <si>
    <t>Lixa para madeira</t>
  </si>
  <si>
    <t>Liquido selador para madeira</t>
  </si>
  <si>
    <t>P00014</t>
  </si>
  <si>
    <t>P00030</t>
  </si>
  <si>
    <t>8.1</t>
  </si>
  <si>
    <t>8.2</t>
  </si>
  <si>
    <t>8.3</t>
  </si>
  <si>
    <t>8.4</t>
  </si>
  <si>
    <t>INSTALAÇÕES ELÉTRICAS</t>
  </si>
  <si>
    <t>8.5</t>
  </si>
  <si>
    <t>UND</t>
  </si>
  <si>
    <t>Cabo de cobre 2,5mm² - 750V</t>
  </si>
  <si>
    <t>9.1</t>
  </si>
  <si>
    <t>3º MÊS</t>
  </si>
  <si>
    <t>4º MÊS</t>
  </si>
  <si>
    <t>9.2</t>
  </si>
  <si>
    <t>9.3</t>
  </si>
  <si>
    <t>9.4</t>
  </si>
  <si>
    <t>INSTALAÇÕES HIDRÁULICAS</t>
  </si>
  <si>
    <t>10.1</t>
  </si>
  <si>
    <t>10.2</t>
  </si>
  <si>
    <t>10.3</t>
  </si>
  <si>
    <t>Concreto com seixo e junta seca e = 10cm</t>
  </si>
  <si>
    <t>Chapisco de cimento e areia no traço 1:3</t>
  </si>
  <si>
    <t>J00005</t>
  </si>
  <si>
    <t>J00007</t>
  </si>
  <si>
    <t>J00003</t>
  </si>
  <si>
    <t>Cimento</t>
  </si>
  <si>
    <t>Seixo lavado</t>
  </si>
  <si>
    <t>SC</t>
  </si>
  <si>
    <t>Armação para concreto</t>
  </si>
  <si>
    <t>Alvenaria tijolo de barro a cutelo</t>
  </si>
  <si>
    <t>D00036</t>
  </si>
  <si>
    <t>Tijolo de barro 14x19x9</t>
  </si>
  <si>
    <t>Reboco com argamassa 1:6 Adit Plast</t>
  </si>
  <si>
    <t>Argamassa de cimento e areia no traço 1:3</t>
  </si>
  <si>
    <t>H00023</t>
  </si>
  <si>
    <t>H00022</t>
  </si>
  <si>
    <t>H00263</t>
  </si>
  <si>
    <t>H00042</t>
  </si>
  <si>
    <t>Parafuso niquelado para louças sanitárias</t>
  </si>
  <si>
    <t>Assento plástico</t>
  </si>
  <si>
    <t>Fita de vedação</t>
  </si>
  <si>
    <t>Lavatório de louça com coluna</t>
  </si>
  <si>
    <t>H00028</t>
  </si>
  <si>
    <t>H00030</t>
  </si>
  <si>
    <t>H00032</t>
  </si>
  <si>
    <t>H00056</t>
  </si>
  <si>
    <t>MOVIMENTO DE TERRAS</t>
  </si>
  <si>
    <t>INFRAESTRUTURA: FUNDAÇÕES</t>
  </si>
  <si>
    <t>4.3</t>
  </si>
  <si>
    <t>4.4</t>
  </si>
  <si>
    <t>4.5</t>
  </si>
  <si>
    <t>4.6</t>
  </si>
  <si>
    <t>COBERTURA/ ALVENARIA/ PILAR/ PERCINTA/ REBOCO/ CHAPISCO/ REVEST CERÂMICO</t>
  </si>
  <si>
    <t>5.3</t>
  </si>
  <si>
    <t>030010</t>
  </si>
  <si>
    <t>Escavação manual até 1,50m de profundidade</t>
  </si>
  <si>
    <t>m³</t>
  </si>
  <si>
    <t>030011</t>
  </si>
  <si>
    <t>Aterro c/material fora da obra c/ apiloamento</t>
  </si>
  <si>
    <t>050729</t>
  </si>
  <si>
    <t>Concreto armado fck 20mpa fabricado na obra,adensado e lançado para sapatas com formas de madeira branca</t>
  </si>
  <si>
    <t>Concreto armado fck 20mpa fabricado na obra,adensado e lançado para vigas baldrames com formas de madeira branca</t>
  </si>
  <si>
    <t>Impermeabilização para baldrame</t>
  </si>
  <si>
    <t>Percinta em concreto armado  20mpa</t>
  </si>
  <si>
    <t>m</t>
  </si>
  <si>
    <t>070827</t>
  </si>
  <si>
    <t>Lambrequim em madeira de lei</t>
  </si>
  <si>
    <t>070054</t>
  </si>
  <si>
    <t>070057</t>
  </si>
  <si>
    <t>Concreto armado para vergas / contra vergas</t>
  </si>
  <si>
    <t>060046</t>
  </si>
  <si>
    <t>Pilar em concreto armado 20mpa</t>
  </si>
  <si>
    <t>110763</t>
  </si>
  <si>
    <t>110644</t>
  </si>
  <si>
    <t xml:space="preserve">Revestimento cerâmico Wc's, copa,dep. merenda </t>
  </si>
  <si>
    <t>110143</t>
  </si>
  <si>
    <t>120164</t>
  </si>
  <si>
    <t>Rodopé cerâmico h= 8 cm</t>
  </si>
  <si>
    <t>130492</t>
  </si>
  <si>
    <t>140348</t>
  </si>
  <si>
    <t>141336</t>
  </si>
  <si>
    <t>pt.</t>
  </si>
  <si>
    <t>190609</t>
  </si>
  <si>
    <t>Bacia sifonada com caixa de descarga acoplada com assento]</t>
  </si>
  <si>
    <t>unid.</t>
  </si>
  <si>
    <t>190375</t>
  </si>
  <si>
    <t>Lavatório de louça c/ coluna com torneira, sifão e válvula</t>
  </si>
  <si>
    <t>Ponto de luz com rede (incl tubulação cx fiação)</t>
  </si>
  <si>
    <t>Ponto de tomada/ interruptor (incl tubulação cx fiação)</t>
  </si>
  <si>
    <t>Tomada 2P+T (sem fiação) 20A</t>
  </si>
  <si>
    <t>Interruptor 1 tecla simples (sem fiação)</t>
  </si>
  <si>
    <t>090641</t>
  </si>
  <si>
    <t>Porta em madeira lambrizada c/ caixilho /alizar</t>
  </si>
  <si>
    <t>conj</t>
  </si>
  <si>
    <t>150253</t>
  </si>
  <si>
    <t>150377</t>
  </si>
  <si>
    <t>Aterro com material fora  da obra c/apiloamento</t>
  </si>
  <si>
    <t>Concreto armado fck 20 mpa fabricado na obra,adensado e lançado para sapatas,com formas de madeira branca</t>
  </si>
  <si>
    <t>Concreto armado fck 20 mpa fabricado na obra,adensado e lançado para vigas baldrames,com formas de madeira branca</t>
  </si>
  <si>
    <t>050766</t>
  </si>
  <si>
    <t>Percinta em concreto armado</t>
  </si>
  <si>
    <t>050267</t>
  </si>
  <si>
    <t>Pilar em concreto armado fck18mpa</t>
  </si>
  <si>
    <t>Chapisco de cimento e areia</t>
  </si>
  <si>
    <t>Rodapé cerâmico h= 8 cm</t>
  </si>
  <si>
    <t>Rl</t>
  </si>
  <si>
    <t>Aterro incluindo carga, descarga, transporte e apiloamento</t>
  </si>
  <si>
    <t>Compactador de solo CM-13</t>
  </si>
  <si>
    <t>Aterro arenoso</t>
  </si>
  <si>
    <t>M00006</t>
  </si>
  <si>
    <t>J00001</t>
  </si>
  <si>
    <t>Concreto armado fck 20 MPA com forma madeira branca (Incluindo lançamento e adensamento)</t>
  </si>
  <si>
    <t>Concreto com seixo FCK=20MPA (Incluindo lançamento e adensamento)</t>
  </si>
  <si>
    <t>Parafuso fo go 5/16"  c=110mm</t>
  </si>
  <si>
    <t>Arruela concava de chumbo d=5/16"</t>
  </si>
  <si>
    <t>Hp</t>
  </si>
  <si>
    <t>Lambrequim de madeira de lei aparelhada</t>
  </si>
  <si>
    <t>Ajudante de carpinteiro com encargos complementares</t>
  </si>
  <si>
    <t>D00085</t>
  </si>
  <si>
    <t>D00215</t>
  </si>
  <si>
    <t>Prego 1" x 16</t>
  </si>
  <si>
    <t>Madeira de lei aparelhada</t>
  </si>
  <si>
    <t>D00082</t>
  </si>
  <si>
    <t>D00006</t>
  </si>
  <si>
    <t>Prego 2" x 11</t>
  </si>
  <si>
    <t>Pernamanca 3" x 2" 4 m -serr - madeira forte</t>
  </si>
  <si>
    <t>Peça em madeira de lei 6" x 3" 4m serr</t>
  </si>
  <si>
    <t>Cobertura telha fibrotex e = 4mm</t>
  </si>
  <si>
    <t>D00050</t>
  </si>
  <si>
    <t>Telha fibrotéx (2,44 x 0,55m) e = 4mm</t>
  </si>
  <si>
    <t>Encanador ou bombeiro hidráulico com encargos complementares</t>
  </si>
  <si>
    <t>Argamassa de cimento, areia e adit plast1:6</t>
  </si>
  <si>
    <t>Ajudante de pedreiro com encargos complementares</t>
  </si>
  <si>
    <t>Revestimento cerâmico padrão médio</t>
  </si>
  <si>
    <t>A00056</t>
  </si>
  <si>
    <t xml:space="preserve">Areia </t>
  </si>
  <si>
    <t>Calçada (Incluindo alicerce, baldrame e concreto com junta seca)</t>
  </si>
  <si>
    <t>Fundação corrida com seixo</t>
  </si>
  <si>
    <t>PT.</t>
  </si>
  <si>
    <t>Auxiliar de encanador ou bombeiro hidráulico com encargos complementares</t>
  </si>
  <si>
    <t>Bacia sifonada com caixa de descarga acoplada com assento</t>
  </si>
  <si>
    <t>Bacia sifonada com caixa de descarga acoplada</t>
  </si>
  <si>
    <t>Bolsa plásica (vaso sanitário)</t>
  </si>
  <si>
    <t>Lavatório de louça com coluna, torneira, sifão e válvula</t>
  </si>
  <si>
    <t>Torneira metálica paa lavatório de 1/2"</t>
  </si>
  <si>
    <t>Sifão metáico de 1 1/2"</t>
  </si>
  <si>
    <t>Válvula para lavatório/bide d = 1" -  cromada</t>
  </si>
  <si>
    <t>H00065</t>
  </si>
  <si>
    <t>Retirada de entulho - manualmente (Incluindo caixa coletora)</t>
  </si>
  <si>
    <t>Reaterro compactado</t>
  </si>
  <si>
    <t>Camada impermeabilizadora e = 10cm com seixo</t>
  </si>
  <si>
    <t>COMP</t>
  </si>
  <si>
    <t>Ponto de luz/ força (com tubulação, caixa e fiaçao) até 200W</t>
  </si>
  <si>
    <t>Arruela de 1/2"</t>
  </si>
  <si>
    <t>Eletroduto PVC rígido de 1/2"</t>
  </si>
  <si>
    <t>E00012</t>
  </si>
  <si>
    <t>E00034</t>
  </si>
  <si>
    <t>Bucha de 1/2"</t>
  </si>
  <si>
    <t>Auxiliar de eletricista com encargoas complementares</t>
  </si>
  <si>
    <t>E00033</t>
  </si>
  <si>
    <t>E00019</t>
  </si>
  <si>
    <t>Plafon porcelana plástico branco</t>
  </si>
  <si>
    <t>Lâmpada tipo bulbo 30W - 127V</t>
  </si>
  <si>
    <t>Tomada 2P + T 20A (S/ fiação)</t>
  </si>
  <si>
    <t>E00768</t>
  </si>
  <si>
    <t>Interruptor 1 teclas simples (s/ fiação)</t>
  </si>
  <si>
    <t>E00023</t>
  </si>
  <si>
    <t>Caixilho para esquadria madeira lambrizada</t>
  </si>
  <si>
    <t>D00283</t>
  </si>
  <si>
    <t>D00282</t>
  </si>
  <si>
    <t>Fechadura externa</t>
  </si>
  <si>
    <t>Dobradiça 3" x 3" com parafusos</t>
  </si>
  <si>
    <t>D00062</t>
  </si>
  <si>
    <t>D00131</t>
  </si>
  <si>
    <t>Ferragem para porte exeterna 1 fl.</t>
  </si>
  <si>
    <t>030254</t>
  </si>
  <si>
    <t>130507</t>
  </si>
  <si>
    <t>Esquadria de correr em vidro temperado de 8mm</t>
  </si>
  <si>
    <t>091512</t>
  </si>
  <si>
    <t>Ferragens para esquadria de correr</t>
  </si>
  <si>
    <t>D00473</t>
  </si>
  <si>
    <t>D00394</t>
  </si>
  <si>
    <t>CJ</t>
  </si>
  <si>
    <t>180709</t>
  </si>
  <si>
    <t>Canaleta em concreto simples (0,40 x 0,40m)</t>
  </si>
  <si>
    <t>Concreto com seixo FCK=15MPA (Incluindo lançamento e adensamento)</t>
  </si>
  <si>
    <t>9.5</t>
  </si>
  <si>
    <t>Grade de ferro 1/2" (Incluindo pintura anti-corrosiva)</t>
  </si>
  <si>
    <t>090071</t>
  </si>
  <si>
    <t>D00089</t>
  </si>
  <si>
    <t>Argamassa de cimento e areia 1:6</t>
  </si>
  <si>
    <t>10.4</t>
  </si>
  <si>
    <t>150180</t>
  </si>
  <si>
    <t>Caixa de derivação 4" x 2"- Plástica</t>
  </si>
  <si>
    <t>COMP01</t>
  </si>
  <si>
    <t>080314</t>
  </si>
  <si>
    <t>Impermeabilização asfáltica para concreto e alvenaria (3 demãos)</t>
  </si>
  <si>
    <t>10.5</t>
  </si>
  <si>
    <t>Acrílica para piso</t>
  </si>
  <si>
    <t>150207</t>
  </si>
  <si>
    <t>P00036</t>
  </si>
  <si>
    <t>120733</t>
  </si>
  <si>
    <t>Soleira e peitoril em granito (preto) com rebaixo e = 3cm</t>
  </si>
  <si>
    <t>Peitoril em granito com rebaixo e = 3cm</t>
  </si>
  <si>
    <t>KG</t>
  </si>
  <si>
    <t>Argamassa  AC-lll</t>
  </si>
  <si>
    <t>Granito (preto) para soleira e peitoril com rebaixo e = 3cm</t>
  </si>
  <si>
    <t>D00345</t>
  </si>
  <si>
    <t>A00037</t>
  </si>
  <si>
    <t>Ajudante de pedreiro com encargso complementares</t>
  </si>
  <si>
    <t>Camada regularizadora no traço 1:4</t>
  </si>
  <si>
    <t>130110</t>
  </si>
  <si>
    <t>Camada regularrizadora no traço 1:4</t>
  </si>
  <si>
    <t>Lajota ceramica (Padrão Médio)</t>
  </si>
  <si>
    <t>Argamassa AC-II</t>
  </si>
  <si>
    <t>A00055</t>
  </si>
  <si>
    <t>130119</t>
  </si>
  <si>
    <t>Baldrame em concreto simples com seixo inclusive forma madeira branca</t>
  </si>
  <si>
    <t>040257</t>
  </si>
  <si>
    <t>Lastro em concreto magro com seixo</t>
  </si>
  <si>
    <t>040283</t>
  </si>
  <si>
    <t>Bloco em concreto armado para fundação (Incluindo forma)</t>
  </si>
  <si>
    <t>040284</t>
  </si>
  <si>
    <t>Baldrame em concreto armado com cinta de amarração</t>
  </si>
  <si>
    <t>050681</t>
  </si>
  <si>
    <t>Pilar em concreto armado fck 15MPA (Inclundo forma)</t>
  </si>
  <si>
    <t>Cinta de amarração em concreto armado (Incluindo forma)</t>
  </si>
  <si>
    <t>Concreto com seixo fck 20MPA (Incluindo lançamento e adensamento)</t>
  </si>
  <si>
    <t>Concreto armado fck 15MPA com forma madeira branca (Incluindo lançamento e adensamento)</t>
  </si>
  <si>
    <t>Concreto com seixo fck 15MPA (Incluindo lançamento e adensamento)</t>
  </si>
  <si>
    <t>Reboco com argamassa 1:6 aditivo plástico</t>
  </si>
  <si>
    <t>050036</t>
  </si>
  <si>
    <t>050038</t>
  </si>
  <si>
    <t>050259</t>
  </si>
  <si>
    <t>Forma com madeira branca (Incluindo desforma)</t>
  </si>
  <si>
    <t>Estrutura em madeira para chapa fibrocimento/ telha asfáltica - pç serrada</t>
  </si>
  <si>
    <t>Concreto armado Fck=15 MPA com forma madeira branca (Incluindo lançamento e adensamento)</t>
  </si>
  <si>
    <t>Concreto com seixo Fck=15 MPA (Incluindo lançamento e adensamento)</t>
  </si>
  <si>
    <t>050258</t>
  </si>
  <si>
    <t>Concreto armado para vergas/ contra-vergas</t>
  </si>
  <si>
    <t>Lajota ceramica - Incluindo rejuntamento (Padrão Médio)</t>
  </si>
  <si>
    <t>Rejunte cimentício colorido para porcelanato e cerâmicas</t>
  </si>
  <si>
    <t>Lajota ceramica - Incluindo rejuntamento (Padrão Médiio)</t>
  </si>
  <si>
    <t>020174</t>
  </si>
  <si>
    <t>040025</t>
  </si>
  <si>
    <t>040026</t>
  </si>
  <si>
    <t>Vidro temperado incolor e = 8mm (com ferragens)</t>
  </si>
  <si>
    <t>1002260</t>
  </si>
  <si>
    <t>Látex acrílica fosca int./ext. com massa e selador - 3 demãos</t>
  </si>
  <si>
    <t>Látex acrilica fosca int/ ext.c/ massa e selador 3 demãos (Pintura Interna)</t>
  </si>
  <si>
    <t>Látex acrilica fosca int/ ext.c/ massa e selador 3 demãos (Pintura Externa)</t>
  </si>
  <si>
    <t>Látex acrilica fosca ext. com massa acrílica e selador 3 demãos (Pintura Interna)</t>
  </si>
  <si>
    <t>Látex acrilica fosca ext. com massa acrílica e selador 3 demãos (Pintura Externa)</t>
  </si>
  <si>
    <t>Látex acrílica - fosca</t>
  </si>
  <si>
    <t>Látex acrílica fosca int e ext. sem massa com selador</t>
  </si>
  <si>
    <t>PESO (%)</t>
  </si>
  <si>
    <t>VALOR TOTAL DA OBRA:</t>
  </si>
  <si>
    <t>Forro em gesso acartonado estruturado</t>
  </si>
  <si>
    <t>141368</t>
  </si>
  <si>
    <t>Montador com encargos complementares</t>
  </si>
  <si>
    <t>Massa para junta max</t>
  </si>
  <si>
    <t>Cantoneira L 25 x 30 x 3000m</t>
  </si>
  <si>
    <t>Pç</t>
  </si>
  <si>
    <t>280026</t>
  </si>
  <si>
    <t>D00438</t>
  </si>
  <si>
    <t>D00436</t>
  </si>
  <si>
    <t>D00437</t>
  </si>
  <si>
    <t>D00434</t>
  </si>
  <si>
    <t>D00433</t>
  </si>
  <si>
    <t>D00443</t>
  </si>
  <si>
    <t>D00446</t>
  </si>
  <si>
    <t>SECRETARIA MUNICIPAL DE EDUCAÇÃO - SEMED</t>
  </si>
  <si>
    <t>ITENS DE MAIOR RELEVÂNCIA</t>
  </si>
  <si>
    <t>QUALIFICAÇÃO PROFISSIONAL</t>
  </si>
  <si>
    <t>UNID</t>
  </si>
  <si>
    <t>QTD TOTAL</t>
  </si>
  <si>
    <t>PESO FINANCEIRO %</t>
  </si>
  <si>
    <t>QTD MÍN. EXIGIDA (25%)</t>
  </si>
  <si>
    <t>ENGENHEIRO(A) CIVIL OU ARQUITETO(A)</t>
  </si>
  <si>
    <t>PROFISSIONAL C/ CAPACIDADE TÉCNICA EXIGIDA</t>
  </si>
  <si>
    <r>
      <t xml:space="preserve">LOCAL: </t>
    </r>
    <r>
      <rPr>
        <sz val="11"/>
        <color rgb="FF000000"/>
        <rFont val="Arial"/>
        <family val="2"/>
      </rPr>
      <t>RIO TAUAU</t>
    </r>
    <r>
      <rPr>
        <sz val="11"/>
        <color indexed="8"/>
        <rFont val="Arial"/>
        <family val="2"/>
      </rPr>
      <t>-  ZONA RURAL - BREVES-PA</t>
    </r>
  </si>
  <si>
    <r>
      <t>LOCAL:</t>
    </r>
    <r>
      <rPr>
        <sz val="11"/>
        <color indexed="8"/>
        <rFont val="Arial"/>
        <family val="2"/>
      </rPr>
      <t xml:space="preserve"> RIO TAUAU - ZONA RURAL - BREVES- PA</t>
    </r>
  </si>
  <si>
    <r>
      <t xml:space="preserve">LOCAL: </t>
    </r>
    <r>
      <rPr>
        <sz val="11"/>
        <color indexed="8"/>
        <rFont val="Arial"/>
        <family val="2"/>
      </rPr>
      <t xml:space="preserve"> RIO TAUAU - ZONA RURAL -  MUNICÍPIO DE BREVES - PA</t>
    </r>
  </si>
  <si>
    <r>
      <t xml:space="preserve">LOCAL: </t>
    </r>
    <r>
      <rPr>
        <sz val="11"/>
        <color rgb="FF000000"/>
        <rFont val="Arial"/>
        <family val="2"/>
      </rPr>
      <t>RIO TAUAU</t>
    </r>
    <r>
      <rPr>
        <sz val="11"/>
        <color indexed="8"/>
        <rFont val="Arial"/>
        <family val="2"/>
      </rPr>
      <t>- ZONA RURAL -  BREVES-PA</t>
    </r>
  </si>
  <si>
    <r>
      <rPr>
        <b/>
        <sz val="10"/>
        <color theme="1"/>
        <rFont val="Arial"/>
        <family val="2"/>
      </rPr>
      <t>LOCAL</t>
    </r>
    <r>
      <rPr>
        <sz val="10"/>
        <color theme="1"/>
        <rFont val="Arial"/>
        <family val="2"/>
      </rPr>
      <t>: RIO TAUAU - ZONA RURAL - BREVES=PA</t>
    </r>
  </si>
  <si>
    <t>(8,12m + 8,12m + 6,24m + 6,24m ) x 2 x 0,40m x 0,12m</t>
  </si>
  <si>
    <t>(8,12m + 8,12m + 6,24m + 6,24m) x 2 x 0,92m</t>
  </si>
  <si>
    <t xml:space="preserve">16 x (0,25m x 0,12m x 4,35m)  </t>
  </si>
  <si>
    <t>16 x (0,60m x 0,60m x 0,3m)</t>
  </si>
  <si>
    <t xml:space="preserve">2 x (1,10m x 2,20m)  + 8 x (2,20mx 1,40m) </t>
  </si>
  <si>
    <t xml:space="preserve">  8 x (2,00m x 1,20m) </t>
  </si>
  <si>
    <t>[8 x (2,04m)] x 0,145m</t>
  </si>
  <si>
    <t xml:space="preserve">(6,00m+6,00m+8,00m+8,00m)x3,25m-[8x(2,00mx1,20m)+(0,90mx2,10m)x2] </t>
  </si>
  <si>
    <t>(8,46m+8,46m) x 0,35m x.0,12m</t>
  </si>
  <si>
    <t>(8,46m + 8,46m ) x 0,12m x 0,20m</t>
  </si>
  <si>
    <t>2 unid</t>
  </si>
  <si>
    <t>ABRIL/2026</t>
  </si>
  <si>
    <r>
      <t xml:space="preserve">REF. DE PREÇOS: </t>
    </r>
    <r>
      <rPr>
        <sz val="11"/>
        <rFont val="Arial"/>
        <family val="2"/>
      </rPr>
      <t>SEOP - Março de 2026 - SEM DESONERAÇÃO</t>
    </r>
  </si>
  <si>
    <t>Valores unitários obtidos com base na PLANILHA PADRÃO - Março de 2026  da SECRETARIA DE ESTADO DE OBRAS PÚBLICAS - SEOP - SEM DESONERAÇÃO</t>
  </si>
  <si>
    <t>BDI = 22,47%</t>
  </si>
  <si>
    <t>Valores obtidos com base na PLANILHA PADRÃO - Março 2026  da SECRETARIA DE ESTADO DE OBRAS PÚBLICAS - SEOP - SEM DESONERAÇÃO e Cotação local.</t>
  </si>
  <si>
    <r>
      <rPr>
        <b/>
        <sz val="10"/>
        <color theme="1"/>
        <rFont val="Arial"/>
        <family val="2"/>
      </rPr>
      <t>REF. DE PREÇOS</t>
    </r>
    <r>
      <rPr>
        <sz val="10"/>
        <color theme="1"/>
        <rFont val="Arial"/>
        <family val="2"/>
      </rPr>
      <t>: SEOP - Março de 2026 - SEM DESONERAÇÃO</t>
    </r>
  </si>
  <si>
    <t>5.5</t>
  </si>
  <si>
    <t>B.D.I. 22,47%</t>
  </si>
  <si>
    <t>7.1.5</t>
  </si>
  <si>
    <t>9.1.13</t>
  </si>
  <si>
    <t>9.1.5</t>
  </si>
  <si>
    <t>7.1.2</t>
  </si>
  <si>
    <t>14.24</t>
  </si>
  <si>
    <t>14.29</t>
  </si>
  <si>
    <t>14.14</t>
  </si>
  <si>
    <t>16.4</t>
  </si>
  <si>
    <t>16.5</t>
  </si>
  <si>
    <t>16.18</t>
  </si>
  <si>
    <t>15.2</t>
  </si>
  <si>
    <t>22.4.3</t>
  </si>
  <si>
    <t>16.3</t>
  </si>
  <si>
    <t>17.1</t>
  </si>
  <si>
    <t>25.9</t>
  </si>
  <si>
    <t>25.32</t>
  </si>
  <si>
    <t>19.5.16</t>
  </si>
  <si>
    <t>19.5.4</t>
  </si>
  <si>
    <t>11.1.14</t>
  </si>
  <si>
    <t>11.2.2</t>
  </si>
  <si>
    <t>11.3.12</t>
  </si>
  <si>
    <t>13.1.6</t>
  </si>
  <si>
    <t>18.4.5</t>
  </si>
  <si>
    <t>18.4.3</t>
  </si>
  <si>
    <t>18.2.2</t>
  </si>
  <si>
    <t>18.6.1</t>
  </si>
  <si>
    <t>6.18</t>
  </si>
  <si>
    <t>6.4</t>
  </si>
  <si>
    <t>6.3</t>
  </si>
  <si>
    <t>Impermeabilizante asfáltico para concreto e alvenaria</t>
  </si>
  <si>
    <t>9.2.6</t>
  </si>
  <si>
    <t>17.9</t>
  </si>
  <si>
    <t>17.4</t>
  </si>
  <si>
    <t>19.5.30</t>
  </si>
  <si>
    <t>15.11</t>
  </si>
  <si>
    <r>
      <rPr>
        <b/>
        <sz val="10"/>
        <color theme="1"/>
        <rFont val="Arial"/>
        <family val="2"/>
      </rPr>
      <t>OBRA</t>
    </r>
    <r>
      <rPr>
        <sz val="10"/>
        <color theme="1"/>
        <rFont val="Arial"/>
        <family val="2"/>
      </rPr>
      <t>: AMPLIAÇÃO E CONSTRUÇÃO DE PASSARELA DE ACESSO DOS ALUNOS DA ESCOLA SÃO FRANCISCO</t>
    </r>
  </si>
  <si>
    <r>
      <t>OBJETO:</t>
    </r>
    <r>
      <rPr>
        <sz val="11"/>
        <color rgb="FF000000"/>
        <rFont val="Arial"/>
        <family val="2"/>
      </rPr>
      <t xml:space="preserve"> AMPLIAÇÃO E CONSTRUÇÃO DE PASSARELA DE ACESSO DOS ALUNOS DA</t>
    </r>
    <r>
      <rPr>
        <b/>
        <sz val="11"/>
        <color indexed="8"/>
        <rFont val="Arial"/>
        <family val="2"/>
      </rPr>
      <t xml:space="preserve"> </t>
    </r>
    <r>
      <rPr>
        <sz val="11"/>
        <color indexed="8"/>
        <rFont val="Arial"/>
        <family val="2"/>
      </rPr>
      <t xml:space="preserve">ESCOLA SÃO FRANCISCO </t>
    </r>
  </si>
  <si>
    <r>
      <t>OBJETO:</t>
    </r>
    <r>
      <rPr>
        <sz val="11"/>
        <color indexed="8"/>
        <rFont val="Arial"/>
        <family val="2"/>
      </rPr>
      <t xml:space="preserve"> AMPLIAÇÃO E CONSTRUÇÃO DE PASSARELA DE ACESSO DOS ALUNOS DA ESCOLA SÃO FRANCISCO</t>
    </r>
  </si>
  <si>
    <r>
      <t xml:space="preserve">OBJETO: </t>
    </r>
    <r>
      <rPr>
        <sz val="11"/>
        <color rgb="FF000000"/>
        <rFont val="Arial"/>
        <family val="2"/>
      </rPr>
      <t>AMPLIAÇÃO E</t>
    </r>
    <r>
      <rPr>
        <b/>
        <sz val="11"/>
        <color indexed="8"/>
        <rFont val="Arial"/>
        <family val="2"/>
      </rPr>
      <t xml:space="preserve"> </t>
    </r>
    <r>
      <rPr>
        <sz val="11"/>
        <color indexed="8"/>
        <rFont val="Arial"/>
        <family val="2"/>
      </rPr>
      <t>CONSTRUÇÃO DE PASSARELA DE ACESSO DOS ALUNOS DA ESCOLA SÃO FRANCISCO</t>
    </r>
  </si>
  <si>
    <t>AMPLIAÇÃO DA ESCOLA</t>
  </si>
  <si>
    <t>ORÇAMENTO RESUMIDO</t>
  </si>
  <si>
    <t>TOTAL</t>
  </si>
  <si>
    <t>PASSARELA DE ACESSO</t>
  </si>
  <si>
    <t>TOTAL:</t>
  </si>
  <si>
    <r>
      <t xml:space="preserve">OBRA: </t>
    </r>
    <r>
      <rPr>
        <sz val="11"/>
        <color rgb="FF000000"/>
        <rFont val="Arial"/>
        <family val="2"/>
      </rPr>
      <t>AMPLIAÇÃO E CONSTRUÇÃO DE PASSARELA DE ACESSO DOS ALUNOS DA ESCOLA SÃO FRANCISCO</t>
    </r>
  </si>
  <si>
    <r>
      <rPr>
        <b/>
        <sz val="11"/>
        <color indexed="8"/>
        <rFont val="Arial"/>
        <family val="2"/>
      </rPr>
      <t>LOCAL:</t>
    </r>
    <r>
      <rPr>
        <sz val="11"/>
        <color indexed="8"/>
        <rFont val="Arial"/>
        <family val="2"/>
      </rPr>
      <t xml:space="preserve"> RIO TAUAÚ - ZONA RURAL – BREVES/PA</t>
    </r>
  </si>
  <si>
    <t>12.1</t>
  </si>
  <si>
    <t>071498</t>
  </si>
  <si>
    <t xml:space="preserve">Cobertura telha fibrocimento e = 4mm </t>
  </si>
  <si>
    <t>070059</t>
  </si>
  <si>
    <t>Ponto de luz com rede (Tub. Caixa e fiação)</t>
  </si>
  <si>
    <t>COMP10</t>
  </si>
  <si>
    <t xml:space="preserve">Passarela para desembarque </t>
  </si>
  <si>
    <t>050260</t>
  </si>
  <si>
    <t>Concreto com seixo fck = 18 MPA  (Incluindo lançamento e adensamento)</t>
  </si>
  <si>
    <t>COMP11</t>
  </si>
  <si>
    <t>Tela soldada malha pop Q196 10cm x 10cm 5mm</t>
  </si>
  <si>
    <t>D00255</t>
  </si>
  <si>
    <t>Tela de arame galvanizado fio 12 # 2"</t>
  </si>
  <si>
    <t>070053</t>
  </si>
  <si>
    <t>Estrutura em madeira para chapa fibrocimento/ telha asfáltica - pc aparelhada</t>
  </si>
  <si>
    <t>070277</t>
  </si>
  <si>
    <t>Calha em chapa galvanizada</t>
  </si>
  <si>
    <t>LIMPEZA E ENTREGA DA OBRA</t>
  </si>
  <si>
    <t>270220</t>
  </si>
  <si>
    <t>Limpeza geral e entrega da obra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</si>
  <si>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</si>
  <si>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</si>
  <si>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</si>
  <si>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</si>
  <si>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</si>
  <si>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</si>
  <si>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</si>
  <si>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</si>
  <si>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</si>
  <si>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Pintura esmalte de tela galvanizada</t>
  </si>
  <si>
    <t>PASSARELA DE ACESSO LARGURA 3,00M</t>
  </si>
  <si>
    <t>Concreto com seixo fck = 18 MPA (Incluindo lançamento e adensamento)</t>
  </si>
  <si>
    <t>Cobertura telha fibrocimento e = 4mm</t>
  </si>
  <si>
    <t>Cumeira plana fibrotex e = 4mm</t>
  </si>
  <si>
    <t>Plafon com lâmpada de led 30W - 127V</t>
  </si>
  <si>
    <t>2,00m+2,00m+2,00m</t>
  </si>
  <si>
    <t>Limpeza final e entrega da obra</t>
  </si>
  <si>
    <t>11.10</t>
  </si>
  <si>
    <t>11.11</t>
  </si>
  <si>
    <t>11.12</t>
  </si>
  <si>
    <t>(2 pt + 15 pt)</t>
  </si>
  <si>
    <t>(2 unid + 15 unid)</t>
  </si>
  <si>
    <t>53,00m + 4,00m</t>
  </si>
  <si>
    <t>(53,00m + 53,00m + 2,00m + 4,00m + 2,00m + 4,00m) x 1,00m</t>
  </si>
  <si>
    <t>3,00m x 25,00m</t>
  </si>
  <si>
    <t>(5,00m x 4,00m) x 0,06m + (53,00m x 3,00m) x 0,06</t>
  </si>
  <si>
    <t>15 unid</t>
  </si>
  <si>
    <t>(53 unid + 53 unid + 6 unid + 6 unid) x 0,90m x 0,55m</t>
  </si>
  <si>
    <t>53,40m x 3,80m + 5,20m x 6,20m</t>
  </si>
  <si>
    <t>53,40m + 53,40m + 6,20m + 6,20m + 5,20m + 5,20m</t>
  </si>
  <si>
    <t>53,40m + 3,65m + 3,65m + 3,65m + 3,65m + 1,00m</t>
  </si>
  <si>
    <t>2 x 58,41m²</t>
  </si>
  <si>
    <t>COMP02</t>
  </si>
  <si>
    <t>COMP03</t>
  </si>
  <si>
    <t xml:space="preserve">PASSARELA DE ACESSO </t>
  </si>
  <si>
    <t>SEDOP - 280013</t>
  </si>
  <si>
    <t>SEDOP -280026</t>
  </si>
  <si>
    <t>SEDOP -D00129</t>
  </si>
  <si>
    <t>Peça em madeira de lei 4"x4"x4m apar.</t>
  </si>
  <si>
    <t>SEDOP -D00015</t>
  </si>
  <si>
    <t>Tábua de madeira forte 4 m- cupiuba ,cumaru ,sucupira ou similar</t>
  </si>
  <si>
    <t>DZ</t>
  </si>
  <si>
    <t>SEDOP -D00083</t>
  </si>
  <si>
    <t>Prego 3X9"</t>
  </si>
  <si>
    <t>SEDOP -D00082</t>
  </si>
  <si>
    <t>Prego 2x11"</t>
  </si>
  <si>
    <t>SEDOP -D00068</t>
  </si>
  <si>
    <t>Parafuso de 1/2"x8"</t>
  </si>
  <si>
    <t>D00306</t>
  </si>
  <si>
    <t>Peça de madeira de lei 5''x2'' 4 m</t>
  </si>
  <si>
    <t>31.10</t>
  </si>
  <si>
    <t>D00191</t>
  </si>
  <si>
    <t>Prego (preço médio)</t>
  </si>
  <si>
    <t>D00007</t>
  </si>
  <si>
    <t>Peça em madeira de lei 4"x2" 4 m apar.</t>
  </si>
  <si>
    <t>Verniz poliluretano sobre madeiramento do telhado</t>
  </si>
  <si>
    <t>7.1.13</t>
  </si>
  <si>
    <t>280022</t>
  </si>
  <si>
    <t>Operador de betoneira/ misturador com encargos complementares</t>
  </si>
  <si>
    <t>280023</t>
  </si>
  <si>
    <t>M00008</t>
  </si>
  <si>
    <t>Betoneira elétrica - 320l</t>
  </si>
  <si>
    <t>M00013</t>
  </si>
  <si>
    <t>Vibrador de imersão, diâmetro de ponteira 45mm, motor elétrico trifásico potencia de 2cv</t>
  </si>
  <si>
    <t>Areia</t>
  </si>
  <si>
    <t>Estrutura em madeira para chapa  fibrocimento/ telha asfáltica - pc. Aparelhada</t>
  </si>
  <si>
    <t>9.1.4</t>
  </si>
  <si>
    <t>D00005</t>
  </si>
  <si>
    <t>Peça em madeira de lei 6"x3" 4 m apar.</t>
  </si>
  <si>
    <t>D00020</t>
  </si>
  <si>
    <t>Régua 2"x1" 4m apar</t>
  </si>
  <si>
    <t>D00009</t>
  </si>
  <si>
    <t>Pernamanca 3"x2" 4 m ap - mad. Forte</t>
  </si>
  <si>
    <t>Esmalte sobre grade de ferro - superficie aparelhada</t>
  </si>
  <si>
    <t>18.2.4</t>
  </si>
  <si>
    <t>D00141</t>
  </si>
  <si>
    <t>Lixa para ferro</t>
  </si>
  <si>
    <t>9.3.1</t>
  </si>
  <si>
    <t>D0034</t>
  </si>
  <si>
    <t>Chapa de fo go nº 26 (1,00 x 2,00m)</t>
  </si>
  <si>
    <t>Ch</t>
  </si>
  <si>
    <t>Armador com encargos complementares</t>
  </si>
  <si>
    <t>33.6</t>
  </si>
  <si>
    <t>Guarda-corpo em mad. lei envernizado h=1,0m</t>
  </si>
  <si>
    <t>SERVIÇOS PRELIMINARES</t>
  </si>
  <si>
    <t>Limpeza do terreno</t>
  </si>
  <si>
    <t>Locação da obra à trena</t>
  </si>
  <si>
    <t>Andaime de madeira</t>
  </si>
  <si>
    <t>(3,00m x 2,00m)</t>
  </si>
  <si>
    <t>(2,00m x 5,00m) + (2,00m x 5,00m x 2)</t>
  </si>
  <si>
    <t>010008</t>
  </si>
  <si>
    <t>011340</t>
  </si>
  <si>
    <t>Placa da obra em lona com plotagem de gráfica</t>
  </si>
  <si>
    <t>1.20</t>
  </si>
  <si>
    <t>D00475</t>
  </si>
  <si>
    <t>D00281</t>
  </si>
  <si>
    <t>Lona com plotagem de gráfica</t>
  </si>
  <si>
    <t>Prego 1 1/2" x 13</t>
  </si>
  <si>
    <t>Pernamanca 3" x 2" 4m - madeira branca</t>
  </si>
  <si>
    <t>1.14</t>
  </si>
  <si>
    <t>010009</t>
  </si>
  <si>
    <t>1.16</t>
  </si>
  <si>
    <t>D00238</t>
  </si>
  <si>
    <t>D00081</t>
  </si>
  <si>
    <t>D00043</t>
  </si>
  <si>
    <t>D00016</t>
  </si>
  <si>
    <t>RL</t>
  </si>
  <si>
    <t>Linha de nylon nº 80</t>
  </si>
  <si>
    <t>Prego 2 1/2" x 10</t>
  </si>
  <si>
    <t>Arame recozido nº 18</t>
  </si>
  <si>
    <t>Tábua de madeira branca 4m</t>
  </si>
  <si>
    <t>010006</t>
  </si>
  <si>
    <t>Tábua madeira forte 4m</t>
  </si>
  <si>
    <t>D00015</t>
  </si>
  <si>
    <t>4.7</t>
  </si>
  <si>
    <t>4.8</t>
  </si>
  <si>
    <t>4.9</t>
  </si>
  <si>
    <t>4.10</t>
  </si>
  <si>
    <t>5.4</t>
  </si>
  <si>
    <t>5.6</t>
  </si>
  <si>
    <t>Cobertura - telha fibrocimento e = 4mm</t>
  </si>
  <si>
    <t>9.2.3</t>
  </si>
  <si>
    <t>D00429</t>
  </si>
  <si>
    <t>Telha de fibrocimento ondulada (2,44 x 0,50) e = 4mm</t>
  </si>
  <si>
    <t>D00333</t>
  </si>
  <si>
    <t>Parafuso fo.go 5/16 c=110mm</t>
  </si>
  <si>
    <t>UNI</t>
  </si>
  <si>
    <t>D00209</t>
  </si>
  <si>
    <t>Gancho chato para telha fibrocimento</t>
  </si>
  <si>
    <t>Arruela concava pvc d=5/16</t>
  </si>
  <si>
    <t>Cumeeira plana fibrotex e = 4mm</t>
  </si>
  <si>
    <t>9.3.7</t>
  </si>
  <si>
    <t>Parafuso fo. Go 5/16 c=110mm</t>
  </si>
  <si>
    <t>UM</t>
  </si>
  <si>
    <t>D00054</t>
  </si>
  <si>
    <t>D00058</t>
  </si>
  <si>
    <t>Arruela concavad</t>
  </si>
  <si>
    <t>ava de chumbo d=5/16</t>
  </si>
  <si>
    <t>Masa de vedação</t>
  </si>
  <si>
    <t>Prazo de Execução: 120 dias</t>
  </si>
  <si>
    <t>Passarela para desembarque</t>
  </si>
  <si>
    <t>(8,46m x 30,00m)</t>
  </si>
  <si>
    <t>(8,46m x 30,00m) + (5,00m x 4,00m) + (53,00m x 3,00m)</t>
  </si>
  <si>
    <t>(8,46mx30m)x0,30m</t>
  </si>
  <si>
    <t>(8,46m+8,46m+8,24m+8,24m)x 2 x 0,12m x 0,25m+13,52mx0,12mx0,25m</t>
  </si>
  <si>
    <t>8,46m + 8,46m</t>
  </si>
  <si>
    <t>(8,46mx31,60m)</t>
  </si>
  <si>
    <t>3.5</t>
  </si>
  <si>
    <t>[(2,60m + 2,60m) x 8] x 0,12m x 0,10m +(1,50m+1,50m+1,20m+1,20m)x0,12mx0,10m</t>
  </si>
  <si>
    <t>3.6</t>
  </si>
  <si>
    <t>3.7</t>
  </si>
  <si>
    <t>3.8</t>
  </si>
  <si>
    <t xml:space="preserve">Revestimento cerâmico Wc's </t>
  </si>
  <si>
    <t>[(2,22m+2,22m+5,00m+5,00m)x3,00m - (0,60mx2,10m+0,80mx0,50m)]x2</t>
  </si>
  <si>
    <t>6,00mx8,00m+6,00mx8,00m+2,22mx5,00m+2,22mx5,00m+8,46mx13,52m+2,22x3,00m+2,22x3,00m</t>
  </si>
  <si>
    <t>(27,10m + 27,10m + 6,24m + 6,24m +3,72m + 3,72m)</t>
  </si>
  <si>
    <t>6,00mx8,00m+6,00mx8,00m+2,22mx5,00+2,22mx5,00m+8,46mx13,52+2,22mx3,00m+2,22mx3,00m</t>
  </si>
  <si>
    <t>Forro em lambril de PVC (Beiral)</t>
  </si>
  <si>
    <t xml:space="preserve"> (8,46mx0,80m)x2</t>
  </si>
  <si>
    <t>4 unid</t>
  </si>
  <si>
    <t xml:space="preserve">24 pts </t>
  </si>
  <si>
    <t xml:space="preserve"> 3 pts+ 3pts+4 pts</t>
  </si>
  <si>
    <t xml:space="preserve">2 x 6 unid + 12 unid  </t>
  </si>
  <si>
    <t xml:space="preserve">2x 3 unid + 4 unid </t>
  </si>
  <si>
    <t>4,00 unid</t>
  </si>
  <si>
    <t xml:space="preserve">2 x (0,90m x 2,10m) + 2x (0,60m x 2,10m)  </t>
  </si>
  <si>
    <t>4 conj</t>
  </si>
  <si>
    <t xml:space="preserve"> (0,9m x 2,10m)x2 unidx2lados +(0,60mx2,10m)x2unidx2lados</t>
  </si>
  <si>
    <t>(8,46mx0,80m)x2</t>
  </si>
  <si>
    <t>(0,70m x 0,70m x 0,05m). 6 unid.</t>
  </si>
  <si>
    <t>(0,60m x 0,60m x 0,40m). 6 unid.</t>
  </si>
  <si>
    <t>(0,15m x 0,25m x 3m) x 6 unid.</t>
  </si>
  <si>
    <t>11.13</t>
  </si>
  <si>
    <t>11.14</t>
  </si>
  <si>
    <t>D00447</t>
  </si>
  <si>
    <t>Arame liso encapado</t>
  </si>
  <si>
    <t>Fita para junta telada50x45m</t>
  </si>
  <si>
    <t>D00448</t>
  </si>
  <si>
    <t>Chapa St 600x2000x12,5mm</t>
  </si>
  <si>
    <t>Fita para junta 50x150m</t>
  </si>
  <si>
    <t>Prego de aço 2,7x30</t>
  </si>
  <si>
    <t>Parafuso (Gn 25) 3,5x25mm</t>
  </si>
  <si>
    <t>Tabica lisa n 40x48x3000mm</t>
  </si>
  <si>
    <t>Forro em gesso acartonado aramado</t>
  </si>
  <si>
    <t>141373</t>
  </si>
  <si>
    <t>(0,80m x 0,80m x 1,20m) x 16 + (0,70m x 0,70m x 0,80m). 6 unid.</t>
  </si>
  <si>
    <t>(0,80m x 0,80m x 0,90m) x 16 + (0,70m x 0,70m x 0,35m). 6 unid.</t>
  </si>
  <si>
    <t>(8,46m + 8,46m + 8,24m + 8,24m)x3,25mx2 -[ 8x(2,00mx1,20) +3,78m²+2,52m² + [(8,46m + 8,46m)-(2unidx0,25m)]x2,3m</t>
  </si>
  <si>
    <t xml:space="preserve">2x191,60m² + [(8,46m + 8,46m)x2,5m]x2 </t>
  </si>
  <si>
    <t xml:space="preserve">2x191,60m² + [(8,46m + 8,46m )x2,5m]x2 </t>
  </si>
  <si>
    <t>Látex acrílica fosca int. e ext. sem massa c/ selador</t>
  </si>
  <si>
    <t xml:space="preserve">Látex acrílica fosca int. e ext. sem massa c/ selador </t>
  </si>
  <si>
    <t>(8,46mx31,60m) + (8,46m + 8,46m) x 2,5m</t>
  </si>
  <si>
    <t xml:space="preserve">(6,00m + 6,00m + 8,00m + 8,00m)x3,00mx2 - [8x(2,00mx1,20m)+(0,90mx1,20m)x2] + (8,46m + 8,46m) x 2,5m </t>
  </si>
  <si>
    <t>Total  da planilha R$ 634.762,42 (Seiscentos e trinta e quatro mil, setecentos e sessenta e dois reais e quarenta e dois centavos)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</si>
</sst>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&quot;R$&quot;\ #,##0.00;[Red]\-&quot;R$&quot;\ #,##0.00"/>
    <numFmt numFmtId="165" formatCode="_-&quot;R$&quot;\ * #,##0.00_-;\-&quot;R$&quot;\ * #,##0.00_-;_-&quot;R$&quot;\ * &quot;-&quot;??_-;_-@_-"/>
    <numFmt numFmtId="166" formatCode="_(&quot;R$ &quot;* #,##0.00_);_(&quot;R$ &quot;* \(#,##0.00\);_(&quot;R$ &quot;* &quot;-&quot;??_);_(@_)"/>
    <numFmt numFmtId="167" formatCode="_(* #,##0.00_);_(* \(#,##0.00\);_(* &quot;-&quot;??_);_(@_)"/>
    <numFmt numFmtId="168" formatCode="#,##0.00&quot; &quot;;&quot; (&quot;#,##0.00&quot;)&quot;;&quot; -&quot;#&quot; &quot;;@&quot; &quot;"/>
    <numFmt numFmtId="169" formatCode="#,##0.00&quot; &quot;;&quot;-&quot;#,##0.00&quot; &quot;;&quot; -&quot;#&quot; &quot;;@&quot; &quot;"/>
    <numFmt numFmtId="170" formatCode="[$R$-416]&quot; &quot;#,##0.00;[Red]&quot;-&quot;[$R$-416]&quot; &quot;#,##0.00"/>
    <numFmt numFmtId="171" formatCode="#,##0.0000"/>
    <numFmt numFmtId="172" formatCode="#,##0.00\ %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1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sz val="11"/>
      <name val="Arial Black"/>
      <family val="2"/>
    </font>
    <font>
      <b/>
      <sz val="18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name val="Arial Narrow"/>
      <family val="2"/>
    </font>
    <font>
      <b/>
      <sz val="16"/>
      <name val="Arial"/>
      <family val="2"/>
    </font>
    <font>
      <b/>
      <sz val="12"/>
      <name val="Arial Narrow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color indexed="18"/>
      <name val="Arial"/>
      <family val="2"/>
    </font>
    <font>
      <sz val="9"/>
      <color indexed="18"/>
      <name val="Arial"/>
      <family val="2"/>
    </font>
    <font>
      <i/>
      <sz val="11"/>
      <name val="Arial"/>
      <family val="2"/>
    </font>
    <font>
      <i/>
      <sz val="11"/>
      <color indexed="18"/>
      <name val="Arial"/>
      <family val="2"/>
    </font>
    <font>
      <b/>
      <i/>
      <sz val="11"/>
      <name val="Arial"/>
      <family val="2"/>
    </font>
    <font>
      <b/>
      <i/>
      <sz val="11"/>
      <color indexed="18"/>
      <name val="Arial"/>
      <family val="2"/>
    </font>
    <font>
      <b/>
      <sz val="10"/>
      <name val="Batang"/>
      <family val="1"/>
    </font>
    <font>
      <sz val="10"/>
      <name val="Batang"/>
      <family val="1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Arial"/>
      <family val="2"/>
    </font>
    <font>
      <b/>
      <sz val="12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99"/>
      <name val="Arial"/>
      <family val="2"/>
    </font>
    <font>
      <b/>
      <sz val="1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60943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medium">
        <color indexed="64"/>
      </right>
      <top style="hair">
        <color indexed="8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7">
    <xf numFmtId="0" fontId="0" fillId="0" borderId="0"/>
    <xf numFmtId="166" fontId="1" fillId="0" borderId="0" applyFont="0" applyFill="0" applyBorder="0" applyAlignment="0" applyProtection="0"/>
    <xf numFmtId="167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0" borderId="0"/>
    <xf numFmtId="0" fontId="27" fillId="0" borderId="0"/>
    <xf numFmtId="9" fontId="7" fillId="0" borderId="0" applyFont="0" applyFill="0" applyBorder="0" applyAlignment="0" applyProtection="0"/>
    <xf numFmtId="0" fontId="36" fillId="0" borderId="0" applyNumberFormat="0" applyBorder="0" applyProtection="0"/>
    <xf numFmtId="0" fontId="36" fillId="0" borderId="0" applyNumberFormat="0" applyBorder="0" applyProtection="0"/>
    <xf numFmtId="168" fontId="36" fillId="0" borderId="0" applyBorder="0" applyProtection="0"/>
    <xf numFmtId="168" fontId="36" fillId="0" borderId="0" applyBorder="0" applyProtection="0"/>
    <xf numFmtId="0" fontId="37" fillId="0" borderId="0" applyNumberFormat="0" applyBorder="0" applyProtection="0"/>
    <xf numFmtId="0" fontId="36" fillId="0" borderId="0" applyNumberFormat="0" applyBorder="0" applyProtection="0"/>
    <xf numFmtId="169" fontId="37" fillId="0" borderId="0" applyBorder="0" applyProtection="0"/>
    <xf numFmtId="0" fontId="38" fillId="0" borderId="0" applyNumberFormat="0" applyBorder="0" applyProtection="0">
      <alignment horizontal="center"/>
    </xf>
    <xf numFmtId="0" fontId="38" fillId="0" borderId="0" applyNumberFormat="0" applyBorder="0" applyProtection="0">
      <alignment horizontal="center" textRotation="90"/>
    </xf>
    <xf numFmtId="165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39" fillId="0" borderId="0" applyNumberFormat="0" applyBorder="0" applyProtection="0"/>
    <xf numFmtId="170" fontId="39" fillId="0" borderId="0" applyBorder="0" applyProtection="0"/>
    <xf numFmtId="168" fontId="36" fillId="0" borderId="0" applyBorder="0" applyProtection="0"/>
    <xf numFmtId="167" fontId="18" fillId="0" borderId="0" applyFont="0" applyFill="0" applyBorder="0" applyAlignment="0" applyProtection="0"/>
    <xf numFmtId="166" fontId="7" fillId="0" borderId="0" applyFill="0" applyBorder="0" applyAlignment="0" applyProtection="0"/>
  </cellStyleXfs>
  <cellXfs count="642">
    <xf numFmtId="0" fontId="0" fillId="0" borderId="0" xfId="0"/>
    <xf numFmtId="0" fontId="2" fillId="0" borderId="0" xfId="0" applyFont="1"/>
    <xf numFmtId="39" fontId="6" fillId="0" borderId="8" xfId="3" applyNumberFormat="1" applyFont="1" applyBorder="1"/>
    <xf numFmtId="0" fontId="6" fillId="0" borderId="19" xfId="0" applyFont="1" applyBorder="1"/>
    <xf numFmtId="0" fontId="5" fillId="0" borderId="20" xfId="0" applyFont="1" applyBorder="1"/>
    <xf numFmtId="39" fontId="6" fillId="0" borderId="21" xfId="3" applyNumberFormat="1" applyFont="1" applyBorder="1"/>
    <xf numFmtId="10" fontId="10" fillId="0" borderId="21" xfId="3" applyNumberFormat="1" applyFont="1" applyBorder="1" applyAlignment="1">
      <alignment horizontal="center" vertical="center"/>
    </xf>
    <xf numFmtId="167" fontId="10" fillId="0" borderId="21" xfId="2" applyFont="1" applyBorder="1" applyAlignment="1">
      <alignment horizontal="center" vertical="center"/>
    </xf>
    <xf numFmtId="167" fontId="0" fillId="0" borderId="0" xfId="0" applyNumberFormat="1"/>
    <xf numFmtId="0" fontId="0" fillId="0" borderId="0" xfId="0" applyAlignment="1">
      <alignment horizontal="center"/>
    </xf>
    <xf numFmtId="49" fontId="10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left" vertical="center"/>
    </xf>
    <xf numFmtId="4" fontId="3" fillId="0" borderId="0" xfId="0" applyNumberFormat="1" applyFont="1" applyAlignment="1" applyProtection="1">
      <alignment vertical="center"/>
      <protection locked="0"/>
    </xf>
    <xf numFmtId="10" fontId="17" fillId="0" borderId="0" xfId="5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10" fontId="17" fillId="0" borderId="0" xfId="0" applyNumberFormat="1" applyFont="1" applyAlignment="1" applyProtection="1">
      <alignment horizontal="left" vertical="center"/>
      <protection locked="0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12" fillId="2" borderId="40" xfId="0" applyFont="1" applyFill="1" applyBorder="1" applyAlignment="1">
      <alignment horizontal="center"/>
    </xf>
    <xf numFmtId="0" fontId="16" fillId="0" borderId="0" xfId="0" applyFont="1" applyAlignment="1">
      <alignment horizontal="right" vertical="center" wrapText="1"/>
    </xf>
    <xf numFmtId="0" fontId="0" fillId="0" borderId="0" xfId="0" applyAlignment="1">
      <alignment horizontal="right"/>
    </xf>
    <xf numFmtId="166" fontId="17" fillId="0" borderId="0" xfId="1" applyFont="1" applyAlignment="1">
      <alignment vertical="center"/>
    </xf>
    <xf numFmtId="0" fontId="17" fillId="2" borderId="40" xfId="0" applyFont="1" applyFill="1" applyBorder="1" applyAlignment="1">
      <alignment horizontal="center"/>
    </xf>
    <xf numFmtId="0" fontId="17" fillId="2" borderId="40" xfId="0" applyFont="1" applyFill="1" applyBorder="1" applyAlignment="1">
      <alignment horizontal="right"/>
    </xf>
    <xf numFmtId="166" fontId="17" fillId="2" borderId="40" xfId="1" applyFont="1" applyFill="1" applyBorder="1"/>
    <xf numFmtId="166" fontId="17" fillId="0" borderId="0" xfId="1" applyFont="1" applyAlignment="1">
      <alignment horizontal="right" vertical="center"/>
    </xf>
    <xf numFmtId="167" fontId="6" fillId="2" borderId="7" xfId="2" applyFont="1" applyFill="1" applyBorder="1"/>
    <xf numFmtId="10" fontId="6" fillId="2" borderId="7" xfId="3" applyNumberFormat="1" applyFont="1" applyFill="1" applyBorder="1"/>
    <xf numFmtId="0" fontId="6" fillId="2" borderId="46" xfId="0" applyFont="1" applyFill="1" applyBorder="1" applyAlignment="1">
      <alignment horizontal="center"/>
    </xf>
    <xf numFmtId="10" fontId="10" fillId="2" borderId="28" xfId="3" applyNumberFormat="1" applyFont="1" applyFill="1" applyBorder="1" applyAlignment="1">
      <alignment horizontal="center" vertical="center"/>
    </xf>
    <xf numFmtId="167" fontId="10" fillId="2" borderId="28" xfId="2" applyFont="1" applyFill="1" applyBorder="1" applyAlignment="1">
      <alignment horizontal="center" vertical="center"/>
    </xf>
    <xf numFmtId="49" fontId="12" fillId="2" borderId="38" xfId="0" applyNumberFormat="1" applyFont="1" applyFill="1" applyBorder="1" applyAlignment="1">
      <alignment horizontal="center"/>
    </xf>
    <xf numFmtId="166" fontId="12" fillId="2" borderId="17" xfId="1" applyFont="1" applyFill="1" applyBorder="1" applyAlignment="1">
      <alignment horizontal="center"/>
    </xf>
    <xf numFmtId="0" fontId="12" fillId="2" borderId="40" xfId="0" applyFont="1" applyFill="1" applyBorder="1" applyAlignment="1">
      <alignment horizontal="left"/>
    </xf>
    <xf numFmtId="0" fontId="15" fillId="0" borderId="0" xfId="0" applyFont="1" applyAlignment="1">
      <alignment vertical="distributed"/>
    </xf>
    <xf numFmtId="49" fontId="17" fillId="0" borderId="0" xfId="4" applyNumberFormat="1" applyFont="1" applyAlignment="1">
      <alignment horizontal="left" vertical="center"/>
    </xf>
    <xf numFmtId="4" fontId="21" fillId="0" borderId="0" xfId="6" applyNumberFormat="1" applyFont="1" applyAlignment="1">
      <alignment vertical="center"/>
    </xf>
    <xf numFmtId="4" fontId="21" fillId="0" borderId="0" xfId="6" applyNumberFormat="1" applyFont="1" applyAlignment="1">
      <alignment horizontal="right" vertical="center"/>
    </xf>
    <xf numFmtId="0" fontId="21" fillId="0" borderId="0" xfId="6" applyFont="1" applyAlignment="1">
      <alignment vertical="center"/>
    </xf>
    <xf numFmtId="4" fontId="24" fillId="0" borderId="0" xfId="6" applyNumberFormat="1" applyFont="1" applyAlignment="1">
      <alignment horizontal="right" vertical="center"/>
    </xf>
    <xf numFmtId="0" fontId="24" fillId="0" borderId="0" xfId="6" applyFont="1" applyAlignment="1">
      <alignment horizontal="left" vertical="center"/>
    </xf>
    <xf numFmtId="4" fontId="25" fillId="0" borderId="0" xfId="6" applyNumberFormat="1" applyFont="1" applyAlignment="1">
      <alignment vertical="center"/>
    </xf>
    <xf numFmtId="10" fontId="25" fillId="0" borderId="0" xfId="6" applyNumberFormat="1" applyFont="1" applyAlignment="1">
      <alignment vertical="center"/>
    </xf>
    <xf numFmtId="4" fontId="25" fillId="0" borderId="0" xfId="6" applyNumberFormat="1" applyFont="1" applyAlignment="1">
      <alignment horizontal="right" vertical="center"/>
    </xf>
    <xf numFmtId="0" fontId="25" fillId="0" borderId="0" xfId="6" applyFont="1" applyAlignment="1">
      <alignment vertical="center"/>
    </xf>
    <xf numFmtId="4" fontId="25" fillId="0" borderId="0" xfId="6" applyNumberFormat="1" applyFont="1" applyAlignment="1">
      <alignment horizontal="center" vertical="center"/>
    </xf>
    <xf numFmtId="0" fontId="26" fillId="0" borderId="0" xfId="6" applyFont="1" applyAlignment="1">
      <alignment vertical="center"/>
    </xf>
    <xf numFmtId="4" fontId="24" fillId="0" borderId="0" xfId="6" applyNumberFormat="1" applyFont="1" applyAlignment="1">
      <alignment horizontal="right" vertical="center" wrapText="1"/>
    </xf>
    <xf numFmtId="0" fontId="24" fillId="0" borderId="0" xfId="6" applyFont="1" applyAlignment="1">
      <alignment horizontal="left" vertical="center" wrapText="1"/>
    </xf>
    <xf numFmtId="0" fontId="23" fillId="0" borderId="0" xfId="6" applyFont="1" applyAlignment="1">
      <alignment horizontal="right" vertical="center"/>
    </xf>
    <xf numFmtId="0" fontId="23" fillId="0" borderId="0" xfId="6" applyFont="1" applyAlignment="1">
      <alignment vertical="center"/>
    </xf>
    <xf numFmtId="4" fontId="29" fillId="0" borderId="0" xfId="7" applyNumberFormat="1" applyFont="1" applyAlignment="1">
      <alignment vertical="center"/>
    </xf>
    <xf numFmtId="0" fontId="29" fillId="0" borderId="0" xfId="7" applyFont="1" applyAlignment="1">
      <alignment horizontal="left" vertical="center" indent="1"/>
    </xf>
    <xf numFmtId="0" fontId="29" fillId="0" borderId="0" xfId="7" applyFont="1" applyAlignment="1">
      <alignment vertical="center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vertical="center"/>
    </xf>
    <xf numFmtId="0" fontId="12" fillId="0" borderId="0" xfId="6" applyFont="1" applyAlignment="1">
      <alignment vertical="center" wrapText="1"/>
    </xf>
    <xf numFmtId="0" fontId="13" fillId="0" borderId="0" xfId="6" applyFont="1" applyAlignment="1">
      <alignment vertical="center" wrapText="1"/>
    </xf>
    <xf numFmtId="0" fontId="20" fillId="0" borderId="0" xfId="6"/>
    <xf numFmtId="0" fontId="31" fillId="0" borderId="0" xfId="7" applyFont="1" applyAlignment="1">
      <alignment vertical="center"/>
    </xf>
    <xf numFmtId="0" fontId="13" fillId="0" borderId="0" xfId="7" applyFont="1" applyAlignment="1">
      <alignment vertical="center" wrapText="1"/>
    </xf>
    <xf numFmtId="0" fontId="7" fillId="0" borderId="0" xfId="7" applyFont="1" applyAlignment="1">
      <alignment vertical="center"/>
    </xf>
    <xf numFmtId="0" fontId="13" fillId="0" borderId="0" xfId="7" applyFont="1" applyAlignment="1">
      <alignment horizontal="center" vertical="center" wrapText="1"/>
    </xf>
    <xf numFmtId="0" fontId="28" fillId="0" borderId="0" xfId="7" applyFont="1" applyAlignment="1">
      <alignment horizontal="center" vertical="center" wrapText="1"/>
    </xf>
    <xf numFmtId="4" fontId="29" fillId="0" borderId="0" xfId="7" applyNumberFormat="1" applyFont="1" applyAlignment="1">
      <alignment horizontal="center" vertical="center"/>
    </xf>
    <xf numFmtId="0" fontId="28" fillId="0" borderId="0" xfId="7" applyFont="1" applyAlignment="1">
      <alignment vertical="center" wrapText="1"/>
    </xf>
    <xf numFmtId="0" fontId="28" fillId="0" borderId="0" xfId="7" applyFont="1" applyAlignment="1">
      <alignment vertical="center"/>
    </xf>
    <xf numFmtId="4" fontId="17" fillId="0" borderId="0" xfId="0" applyNumberFormat="1" applyFont="1" applyAlignment="1">
      <alignment horizontal="right" vertical="center"/>
    </xf>
    <xf numFmtId="166" fontId="7" fillId="0" borderId="50" xfId="1" applyFont="1" applyBorder="1" applyAlignment="1">
      <alignment horizontal="left"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left" vertical="center" wrapText="1" indent="1"/>
    </xf>
    <xf numFmtId="49" fontId="40" fillId="0" borderId="0" xfId="0" applyNumberFormat="1" applyFont="1"/>
    <xf numFmtId="10" fontId="17" fillId="0" borderId="0" xfId="0" applyNumberFormat="1" applyFont="1" applyAlignment="1" applyProtection="1">
      <alignment horizontal="right" vertical="center"/>
      <protection locked="0"/>
    </xf>
    <xf numFmtId="49" fontId="17" fillId="0" borderId="0" xfId="4" applyNumberFormat="1" applyFont="1" applyAlignment="1">
      <alignment horizontal="right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39" fontId="17" fillId="0" borderId="0" xfId="0" applyNumberFormat="1" applyFont="1" applyAlignment="1">
      <alignment horizontal="right"/>
    </xf>
    <xf numFmtId="10" fontId="17" fillId="0" borderId="0" xfId="0" applyNumberFormat="1" applyFont="1"/>
    <xf numFmtId="0" fontId="3" fillId="0" borderId="0" xfId="0" applyFont="1" applyAlignment="1">
      <alignment horizontal="left" vertical="center"/>
    </xf>
    <xf numFmtId="0" fontId="41" fillId="0" borderId="5" xfId="0" applyFont="1" applyBorder="1" applyAlignment="1">
      <alignment horizontal="center" vertical="center"/>
    </xf>
    <xf numFmtId="0" fontId="41" fillId="0" borderId="52" xfId="0" applyFont="1" applyBorder="1" applyAlignment="1">
      <alignment horizontal="center" vertical="center"/>
    </xf>
    <xf numFmtId="0" fontId="41" fillId="0" borderId="52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0" fontId="41" fillId="2" borderId="53" xfId="0" applyFont="1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0" fontId="42" fillId="0" borderId="19" xfId="0" applyFont="1" applyBorder="1" applyAlignment="1">
      <alignment horizontal="center"/>
    </xf>
    <xf numFmtId="0" fontId="42" fillId="0" borderId="51" xfId="0" applyFont="1" applyBorder="1" applyAlignment="1">
      <alignment horizontal="center"/>
    </xf>
    <xf numFmtId="171" fontId="42" fillId="0" borderId="50" xfId="0" applyNumberFormat="1" applyFont="1" applyBorder="1"/>
    <xf numFmtId="2" fontId="42" fillId="0" borderId="50" xfId="0" applyNumberFormat="1" applyFont="1" applyBorder="1"/>
    <xf numFmtId="2" fontId="42" fillId="0" borderId="20" xfId="0" applyNumberFormat="1" applyFont="1" applyBorder="1"/>
    <xf numFmtId="0" fontId="45" fillId="0" borderId="0" xfId="0" applyFont="1" applyAlignment="1">
      <alignment vertical="center"/>
    </xf>
    <xf numFmtId="0" fontId="12" fillId="2" borderId="48" xfId="0" applyFont="1" applyFill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0" borderId="12" xfId="0" applyFont="1" applyBorder="1"/>
    <xf numFmtId="10" fontId="6" fillId="0" borderId="12" xfId="3" applyNumberFormat="1" applyFont="1" applyBorder="1"/>
    <xf numFmtId="167" fontId="6" fillId="0" borderId="12" xfId="2" applyFont="1" applyBorder="1"/>
    <xf numFmtId="10" fontId="6" fillId="4" borderId="9" xfId="2" applyNumberFormat="1" applyFont="1" applyFill="1" applyBorder="1"/>
    <xf numFmtId="49" fontId="17" fillId="2" borderId="54" xfId="0" applyNumberFormat="1" applyFont="1" applyFill="1" applyBorder="1" applyAlignment="1">
      <alignment horizontal="center"/>
    </xf>
    <xf numFmtId="166" fontId="7" fillId="0" borderId="51" xfId="1" applyFont="1" applyBorder="1" applyAlignment="1">
      <alignment horizontal="left" vertical="center"/>
    </xf>
    <xf numFmtId="0" fontId="42" fillId="0" borderId="19" xfId="0" applyFont="1" applyBorder="1" applyAlignment="1">
      <alignment horizontal="center" wrapText="1"/>
    </xf>
    <xf numFmtId="0" fontId="0" fillId="0" borderId="0" xfId="0" applyAlignment="1">
      <alignment horizontal="left"/>
    </xf>
    <xf numFmtId="0" fontId="43" fillId="0" borderId="64" xfId="0" applyFont="1" applyBorder="1" applyAlignment="1">
      <alignment horizontal="center"/>
    </xf>
    <xf numFmtId="0" fontId="28" fillId="3" borderId="0" xfId="7" applyFont="1" applyFill="1" applyAlignment="1">
      <alignment vertical="center"/>
    </xf>
    <xf numFmtId="0" fontId="12" fillId="3" borderId="0" xfId="7" applyFont="1" applyFill="1" applyAlignment="1">
      <alignment horizontal="left" vertical="center"/>
    </xf>
    <xf numFmtId="10" fontId="12" fillId="3" borderId="0" xfId="7" applyNumberFormat="1" applyFont="1" applyFill="1" applyAlignment="1">
      <alignment vertical="center"/>
    </xf>
    <xf numFmtId="4" fontId="13" fillId="0" borderId="0" xfId="7" applyNumberFormat="1" applyFont="1" applyAlignment="1">
      <alignment horizontal="center" vertical="center"/>
    </xf>
    <xf numFmtId="0" fontId="12" fillId="0" borderId="0" xfId="7" applyFont="1" applyAlignment="1">
      <alignment horizontal="center" vertical="center"/>
    </xf>
    <xf numFmtId="0" fontId="12" fillId="0" borderId="0" xfId="7" applyFont="1" applyAlignment="1">
      <alignment horizontal="left" vertical="center"/>
    </xf>
    <xf numFmtId="0" fontId="28" fillId="0" borderId="0" xfId="7" applyFont="1" applyAlignment="1">
      <alignment horizontal="center" vertical="center"/>
    </xf>
    <xf numFmtId="0" fontId="13" fillId="0" borderId="0" xfId="7" applyFont="1" applyAlignment="1">
      <alignment horizontal="left" vertical="center"/>
    </xf>
    <xf numFmtId="4" fontId="13" fillId="0" borderId="0" xfId="7" applyNumberFormat="1" applyFont="1" applyAlignment="1" applyProtection="1">
      <alignment horizontal="center" vertical="center"/>
      <protection locked="0"/>
    </xf>
    <xf numFmtId="4" fontId="28" fillId="0" borderId="0" xfId="7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10" fontId="12" fillId="3" borderId="0" xfId="7" applyNumberFormat="1" applyFont="1" applyFill="1" applyAlignment="1">
      <alignment horizontal="right" vertical="center"/>
    </xf>
    <xf numFmtId="4" fontId="12" fillId="0" borderId="0" xfId="7" applyNumberFormat="1" applyFont="1" applyAlignment="1">
      <alignment horizontal="center" vertical="center"/>
    </xf>
    <xf numFmtId="0" fontId="12" fillId="3" borderId="0" xfId="7" applyFont="1" applyFill="1" applyAlignment="1">
      <alignment horizontal="center" vertical="center"/>
    </xf>
    <xf numFmtId="10" fontId="13" fillId="0" borderId="0" xfId="7" applyNumberFormat="1" applyFont="1" applyAlignment="1">
      <alignment horizontal="left" vertical="center"/>
    </xf>
    <xf numFmtId="10" fontId="12" fillId="0" borderId="0" xfId="7" applyNumberFormat="1" applyFont="1" applyAlignment="1">
      <alignment horizontal="righ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30" fillId="0" borderId="0" xfId="7" applyFont="1" applyAlignment="1">
      <alignment vertical="center"/>
    </xf>
    <xf numFmtId="0" fontId="32" fillId="0" borderId="0" xfId="7" applyFont="1" applyAlignment="1">
      <alignment horizontal="right" vertical="center"/>
    </xf>
    <xf numFmtId="10" fontId="32" fillId="0" borderId="0" xfId="8" applyNumberFormat="1" applyFont="1" applyBorder="1" applyAlignment="1" applyProtection="1">
      <alignment horizontal="center" vertical="center"/>
    </xf>
    <xf numFmtId="4" fontId="33" fillId="0" borderId="0" xfId="7" applyNumberFormat="1" applyFont="1" applyAlignment="1">
      <alignment horizontal="center" vertical="center"/>
    </xf>
    <xf numFmtId="0" fontId="31" fillId="0" borderId="0" xfId="7" applyFont="1" applyAlignment="1">
      <alignment horizontal="left" vertical="center" indent="1"/>
    </xf>
    <xf numFmtId="0" fontId="13" fillId="0" borderId="0" xfId="7" applyFont="1" applyAlignment="1">
      <alignment horizontal="left" vertical="center" indent="1"/>
    </xf>
    <xf numFmtId="0" fontId="7" fillId="0" borderId="0" xfId="7" applyFont="1" applyAlignment="1">
      <alignment vertical="center" wrapText="1"/>
    </xf>
    <xf numFmtId="4" fontId="7" fillId="0" borderId="0" xfId="7" applyNumberFormat="1" applyFont="1" applyAlignment="1">
      <alignment vertical="center"/>
    </xf>
    <xf numFmtId="0" fontId="7" fillId="0" borderId="0" xfId="7" applyFont="1" applyAlignment="1">
      <alignment horizontal="left" vertical="center" indent="1"/>
    </xf>
    <xf numFmtId="0" fontId="34" fillId="0" borderId="0" xfId="0" applyFont="1" applyAlignment="1">
      <alignment horizontal="center" vertical="center" wrapText="1"/>
    </xf>
    <xf numFmtId="0" fontId="34" fillId="0" borderId="48" xfId="0" applyFont="1" applyBorder="1" applyAlignment="1">
      <alignment horizontal="center" vertical="center" wrapText="1"/>
    </xf>
    <xf numFmtId="0" fontId="34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34" fillId="0" borderId="0" xfId="0" applyFont="1" applyAlignment="1">
      <alignment horizontal="justify" vertical="center" wrapText="1"/>
    </xf>
    <xf numFmtId="0" fontId="34" fillId="0" borderId="0" xfId="7" applyFont="1" applyAlignment="1">
      <alignment vertical="center" wrapText="1"/>
    </xf>
    <xf numFmtId="0" fontId="7" fillId="0" borderId="0" xfId="7" applyFont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4" fontId="35" fillId="0" borderId="0" xfId="0" applyNumberFormat="1" applyFont="1" applyAlignment="1">
      <alignment vertical="center" wrapText="1"/>
    </xf>
    <xf numFmtId="0" fontId="35" fillId="0" borderId="0" xfId="7" applyFont="1" applyAlignment="1">
      <alignment horizontal="left" vertical="center" wrapText="1"/>
    </xf>
    <xf numFmtId="4" fontId="35" fillId="0" borderId="0" xfId="7" applyNumberFormat="1" applyFont="1" applyAlignment="1">
      <alignment horizontal="left" vertical="center"/>
    </xf>
    <xf numFmtId="4" fontId="13" fillId="0" borderId="0" xfId="7" applyNumberFormat="1" applyFont="1" applyAlignment="1">
      <alignment vertical="center"/>
    </xf>
    <xf numFmtId="0" fontId="12" fillId="0" borderId="0" xfId="7" applyFont="1" applyAlignment="1">
      <alignment vertical="center" wrapText="1"/>
    </xf>
    <xf numFmtId="0" fontId="47" fillId="2" borderId="53" xfId="0" applyFont="1" applyFill="1" applyBorder="1" applyAlignment="1">
      <alignment horizontal="center"/>
    </xf>
    <xf numFmtId="0" fontId="46" fillId="2" borderId="54" xfId="0" applyFont="1" applyFill="1" applyBorder="1" applyAlignment="1">
      <alignment horizontal="center"/>
    </xf>
    <xf numFmtId="0" fontId="49" fillId="0" borderId="19" xfId="0" applyFont="1" applyBorder="1" applyAlignment="1">
      <alignment horizontal="center"/>
    </xf>
    <xf numFmtId="0" fontId="49" fillId="0" borderId="51" xfId="0" applyFont="1" applyBorder="1" applyAlignment="1">
      <alignment horizontal="center"/>
    </xf>
    <xf numFmtId="171" fontId="49" fillId="0" borderId="50" xfId="0" applyNumberFormat="1" applyFont="1" applyBorder="1"/>
    <xf numFmtId="2" fontId="49" fillId="0" borderId="50" xfId="0" applyNumberFormat="1" applyFont="1" applyBorder="1"/>
    <xf numFmtId="0" fontId="49" fillId="0" borderId="5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2" fillId="2" borderId="53" xfId="0" applyFont="1" applyFill="1" applyBorder="1" applyAlignment="1">
      <alignment horizontal="center"/>
    </xf>
    <xf numFmtId="49" fontId="12" fillId="2" borderId="55" xfId="0" applyNumberFormat="1" applyFont="1" applyFill="1" applyBorder="1" applyAlignment="1">
      <alignment horizontal="center"/>
    </xf>
    <xf numFmtId="166" fontId="12" fillId="2" borderId="56" xfId="1" applyFont="1" applyFill="1" applyBorder="1" applyAlignment="1">
      <alignment horizontal="center"/>
    </xf>
    <xf numFmtId="49" fontId="12" fillId="0" borderId="61" xfId="0" applyNumberFormat="1" applyFont="1" applyBorder="1" applyAlignment="1">
      <alignment horizontal="center" vertical="center"/>
    </xf>
    <xf numFmtId="2" fontId="13" fillId="0" borderId="61" xfId="0" applyNumberFormat="1" applyFont="1" applyBorder="1" applyAlignment="1">
      <alignment horizontal="center" vertical="center"/>
    </xf>
    <xf numFmtId="166" fontId="13" fillId="0" borderId="66" xfId="1" applyFont="1" applyBorder="1" applyAlignment="1">
      <alignment horizontal="center" vertical="center"/>
    </xf>
    <xf numFmtId="0" fontId="3" fillId="0" borderId="67" xfId="0" applyFont="1" applyBorder="1" applyAlignment="1">
      <alignment horizontal="center"/>
    </xf>
    <xf numFmtId="2" fontId="3" fillId="0" borderId="67" xfId="0" applyNumberFormat="1" applyFont="1" applyBorder="1" applyAlignment="1">
      <alignment horizontal="right" vertical="center"/>
    </xf>
    <xf numFmtId="166" fontId="43" fillId="0" borderId="67" xfId="1" applyFont="1" applyBorder="1"/>
    <xf numFmtId="0" fontId="17" fillId="2" borderId="53" xfId="0" applyFont="1" applyFill="1" applyBorder="1" applyAlignment="1">
      <alignment horizontal="center"/>
    </xf>
    <xf numFmtId="0" fontId="17" fillId="2" borderId="55" xfId="0" applyFont="1" applyFill="1" applyBorder="1" applyAlignment="1">
      <alignment horizontal="left"/>
    </xf>
    <xf numFmtId="166" fontId="7" fillId="0" borderId="68" xfId="1" applyFont="1" applyBorder="1" applyAlignment="1">
      <alignment horizontal="left" vertical="center"/>
    </xf>
    <xf numFmtId="0" fontId="12" fillId="2" borderId="40" xfId="0" applyFont="1" applyFill="1" applyBorder="1" applyAlignment="1">
      <alignment horizontal="left" vertical="distributed"/>
    </xf>
    <xf numFmtId="0" fontId="12" fillId="2" borderId="53" xfId="0" applyFont="1" applyFill="1" applyBorder="1" applyAlignment="1">
      <alignment horizontal="center" vertical="center"/>
    </xf>
    <xf numFmtId="49" fontId="12" fillId="0" borderId="69" xfId="0" applyNumberFormat="1" applyFont="1" applyBorder="1" applyAlignment="1">
      <alignment horizontal="center" vertical="center"/>
    </xf>
    <xf numFmtId="0" fontId="13" fillId="0" borderId="69" xfId="0" applyFont="1" applyBorder="1" applyAlignment="1">
      <alignment horizontal="left" vertical="distributed"/>
    </xf>
    <xf numFmtId="0" fontId="13" fillId="0" borderId="69" xfId="0" applyFont="1" applyBorder="1" applyAlignment="1">
      <alignment horizontal="center" vertical="center"/>
    </xf>
    <xf numFmtId="2" fontId="13" fillId="0" borderId="69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10" fontId="7" fillId="0" borderId="9" xfId="2" applyNumberFormat="1" applyFont="1" applyFill="1" applyBorder="1"/>
    <xf numFmtId="39" fontId="8" fillId="0" borderId="71" xfId="3" applyNumberFormat="1" applyFont="1" applyFill="1" applyBorder="1"/>
    <xf numFmtId="10" fontId="6" fillId="4" borderId="9" xfId="2" applyNumberFormat="1" applyFont="1" applyFill="1" applyBorder="1" applyAlignment="1">
      <alignment vertical="center"/>
    </xf>
    <xf numFmtId="39" fontId="6" fillId="0" borderId="72" xfId="3" applyNumberFormat="1" applyFont="1" applyBorder="1" applyAlignment="1">
      <alignment vertical="center"/>
    </xf>
    <xf numFmtId="10" fontId="6" fillId="0" borderId="9" xfId="2" applyNumberFormat="1" applyFont="1" applyBorder="1" applyAlignment="1">
      <alignment vertical="center"/>
    </xf>
    <xf numFmtId="10" fontId="8" fillId="0" borderId="63" xfId="2" applyNumberFormat="1" applyFont="1" applyFill="1" applyBorder="1"/>
    <xf numFmtId="10" fontId="6" fillId="7" borderId="11" xfId="2" applyNumberFormat="1" applyFont="1" applyFill="1" applyBorder="1"/>
    <xf numFmtId="39" fontId="6" fillId="7" borderId="10" xfId="3" applyNumberFormat="1" applyFont="1" applyFill="1" applyBorder="1"/>
    <xf numFmtId="10" fontId="6" fillId="6" borderId="11" xfId="2" applyNumberFormat="1" applyFont="1" applyFill="1" applyBorder="1"/>
    <xf numFmtId="39" fontId="6" fillId="6" borderId="10" xfId="3" applyNumberFormat="1" applyFont="1" applyFill="1" applyBorder="1"/>
    <xf numFmtId="10" fontId="8" fillId="0" borderId="74" xfId="2" applyNumberFormat="1" applyFont="1" applyFill="1" applyBorder="1"/>
    <xf numFmtId="10" fontId="6" fillId="0" borderId="9" xfId="2" applyNumberFormat="1" applyFont="1" applyBorder="1"/>
    <xf numFmtId="39" fontId="6" fillId="0" borderId="72" xfId="3" applyNumberFormat="1" applyFont="1" applyBorder="1"/>
    <xf numFmtId="10" fontId="6" fillId="0" borderId="11" xfId="2" applyNumberFormat="1" applyFont="1" applyFill="1" applyBorder="1"/>
    <xf numFmtId="39" fontId="6" fillId="0" borderId="10" xfId="3" applyNumberFormat="1" applyFont="1" applyFill="1" applyBorder="1"/>
    <xf numFmtId="10" fontId="6" fillId="4" borderId="11" xfId="2" applyNumberFormat="1" applyFont="1" applyFill="1" applyBorder="1"/>
    <xf numFmtId="39" fontId="6" fillId="4" borderId="10" xfId="3" applyNumberFormat="1" applyFont="1" applyFill="1" applyBorder="1"/>
    <xf numFmtId="39" fontId="6" fillId="4" borderId="72" xfId="3" applyNumberFormat="1" applyFont="1" applyFill="1" applyBorder="1"/>
    <xf numFmtId="10" fontId="6" fillId="0" borderId="63" xfId="2" applyNumberFormat="1" applyFont="1" applyFill="1" applyBorder="1"/>
    <xf numFmtId="39" fontId="6" fillId="0" borderId="75" xfId="3" applyNumberFormat="1" applyFont="1" applyFill="1" applyBorder="1"/>
    <xf numFmtId="10" fontId="6" fillId="4" borderId="76" xfId="2" applyNumberFormat="1" applyFont="1" applyFill="1" applyBorder="1"/>
    <xf numFmtId="10" fontId="6" fillId="4" borderId="74" xfId="2" applyNumberFormat="1" applyFont="1" applyFill="1" applyBorder="1"/>
    <xf numFmtId="10" fontId="6" fillId="0" borderId="9" xfId="2" applyNumberFormat="1" applyFont="1" applyFill="1" applyBorder="1"/>
    <xf numFmtId="39" fontId="6" fillId="0" borderId="72" xfId="3" applyNumberFormat="1" applyFont="1" applyFill="1" applyBorder="1"/>
    <xf numFmtId="10" fontId="6" fillId="0" borderId="76" xfId="2" applyNumberFormat="1" applyFont="1" applyFill="1" applyBorder="1"/>
    <xf numFmtId="10" fontId="6" fillId="0" borderId="77" xfId="2" applyNumberFormat="1" applyFont="1" applyFill="1" applyBorder="1"/>
    <xf numFmtId="39" fontId="6" fillId="0" borderId="73" xfId="3" applyNumberFormat="1" applyFont="1" applyFill="1" applyBorder="1"/>
    <xf numFmtId="10" fontId="6" fillId="0" borderId="78" xfId="2" applyNumberFormat="1" applyFont="1" applyFill="1" applyBorder="1"/>
    <xf numFmtId="167" fontId="5" fillId="0" borderId="79" xfId="2" applyFont="1" applyFill="1" applyBorder="1"/>
    <xf numFmtId="10" fontId="6" fillId="0" borderId="37" xfId="2" applyNumberFormat="1" applyFont="1" applyFill="1" applyBorder="1"/>
    <xf numFmtId="167" fontId="5" fillId="0" borderId="80" xfId="3" applyNumberFormat="1" applyFont="1" applyFill="1" applyBorder="1"/>
    <xf numFmtId="39" fontId="6" fillId="0" borderId="22" xfId="3" applyNumberFormat="1" applyFont="1" applyFill="1" applyBorder="1"/>
    <xf numFmtId="39" fontId="5" fillId="0" borderId="23" xfId="3" applyNumberFormat="1" applyFont="1" applyFill="1" applyBorder="1"/>
    <xf numFmtId="10" fontId="10" fillId="0" borderId="19" xfId="2" applyNumberFormat="1" applyFont="1" applyFill="1" applyBorder="1"/>
    <xf numFmtId="167" fontId="10" fillId="0" borderId="20" xfId="2" applyFont="1" applyFill="1" applyBorder="1"/>
    <xf numFmtId="10" fontId="10" fillId="0" borderId="29" xfId="2" applyNumberFormat="1" applyFont="1" applyFill="1" applyBorder="1"/>
    <xf numFmtId="167" fontId="10" fillId="0" borderId="30" xfId="3" applyNumberFormat="1" applyFont="1" applyFill="1" applyBorder="1"/>
    <xf numFmtId="0" fontId="0" fillId="2" borderId="54" xfId="0" applyFill="1" applyBorder="1" applyAlignment="1">
      <alignment horizontal="center" vertical="center"/>
    </xf>
    <xf numFmtId="0" fontId="43" fillId="0" borderId="81" xfId="0" applyFont="1" applyBorder="1" applyAlignment="1">
      <alignment horizontal="center"/>
    </xf>
    <xf numFmtId="0" fontId="0" fillId="0" borderId="82" xfId="0" applyBorder="1" applyAlignment="1">
      <alignment horizontal="right"/>
    </xf>
    <xf numFmtId="0" fontId="0" fillId="0" borderId="70" xfId="0" applyBorder="1" applyAlignment="1">
      <alignment horizontal="right"/>
    </xf>
    <xf numFmtId="4" fontId="41" fillId="0" borderId="83" xfId="0" applyNumberFormat="1" applyFont="1" applyBorder="1" applyAlignment="1">
      <alignment horizontal="right"/>
    </xf>
    <xf numFmtId="4" fontId="41" fillId="0" borderId="0" xfId="0" applyNumberFormat="1" applyFont="1" applyAlignment="1">
      <alignment horizontal="right"/>
    </xf>
    <xf numFmtId="4" fontId="41" fillId="0" borderId="14" xfId="0" applyNumberFormat="1" applyFont="1" applyBorder="1" applyAlignment="1">
      <alignment horizontal="right"/>
    </xf>
    <xf numFmtId="49" fontId="12" fillId="0" borderId="67" xfId="0" applyNumberFormat="1" applyFont="1" applyBorder="1" applyAlignment="1">
      <alignment horizontal="center" vertical="center"/>
    </xf>
    <xf numFmtId="0" fontId="13" fillId="0" borderId="67" xfId="0" applyFont="1" applyBorder="1" applyAlignment="1">
      <alignment horizontal="left" vertical="distributed"/>
    </xf>
    <xf numFmtId="0" fontId="13" fillId="0" borderId="67" xfId="0" applyFont="1" applyBorder="1" applyAlignment="1">
      <alignment horizontal="center" vertical="center"/>
    </xf>
    <xf numFmtId="2" fontId="13" fillId="0" borderId="67" xfId="0" applyNumberFormat="1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171" fontId="42" fillId="0" borderId="50" xfId="0" applyNumberFormat="1" applyFont="1" applyBorder="1" applyAlignment="1">
      <alignment vertical="center"/>
    </xf>
    <xf numFmtId="2" fontId="42" fillId="0" borderId="50" xfId="0" applyNumberFormat="1" applyFont="1" applyBorder="1" applyAlignment="1">
      <alignment vertical="center"/>
    </xf>
    <xf numFmtId="2" fontId="42" fillId="0" borderId="20" xfId="0" applyNumberFormat="1" applyFont="1" applyBorder="1" applyAlignment="1">
      <alignment vertical="center"/>
    </xf>
    <xf numFmtId="166" fontId="13" fillId="0" borderId="23" xfId="1" applyFont="1" applyBorder="1" applyAlignment="1">
      <alignment horizontal="center" vertical="distributed"/>
    </xf>
    <xf numFmtId="0" fontId="12" fillId="0" borderId="67" xfId="0" applyFont="1" applyBorder="1" applyAlignment="1">
      <alignment horizontal="center" vertical="center"/>
    </xf>
    <xf numFmtId="0" fontId="13" fillId="0" borderId="67" xfId="0" applyFont="1" applyBorder="1" applyAlignment="1">
      <alignment horizontal="center"/>
    </xf>
    <xf numFmtId="0" fontId="12" fillId="0" borderId="67" xfId="0" applyFont="1" applyBorder="1" applyAlignment="1">
      <alignment horizontal="center"/>
    </xf>
    <xf numFmtId="0" fontId="13" fillId="0" borderId="67" xfId="0" applyFont="1" applyBorder="1" applyAlignment="1">
      <alignment horizontal="left" vertical="center"/>
    </xf>
    <xf numFmtId="0" fontId="13" fillId="0" borderId="67" xfId="0" applyFont="1" applyBorder="1" applyAlignment="1">
      <alignment horizontal="left" vertical="center" wrapText="1"/>
    </xf>
    <xf numFmtId="4" fontId="13" fillId="0" borderId="23" xfId="1" applyNumberFormat="1" applyFont="1" applyBorder="1" applyAlignment="1">
      <alignment horizontal="center" vertical="distributed"/>
    </xf>
    <xf numFmtId="0" fontId="13" fillId="0" borderId="67" xfId="0" applyFont="1" applyBorder="1" applyAlignment="1">
      <alignment horizontal="left"/>
    </xf>
    <xf numFmtId="0" fontId="0" fillId="0" borderId="23" xfId="0" applyBorder="1" applyAlignment="1">
      <alignment horizontal="center" vertical="distributed"/>
    </xf>
    <xf numFmtId="0" fontId="17" fillId="0" borderId="70" xfId="0" applyFont="1" applyBorder="1" applyAlignment="1">
      <alignment horizontal="center"/>
    </xf>
    <xf numFmtId="0" fontId="3" fillId="0" borderId="67" xfId="0" applyFont="1" applyBorder="1" applyAlignment="1">
      <alignment horizontal="left"/>
    </xf>
    <xf numFmtId="166" fontId="3" fillId="0" borderId="67" xfId="1" applyFont="1" applyBorder="1" applyAlignment="1">
      <alignment horizontal="right"/>
    </xf>
    <xf numFmtId="2" fontId="13" fillId="0" borderId="67" xfId="0" applyNumberFormat="1" applyFont="1" applyBorder="1" applyAlignment="1">
      <alignment horizontal="center"/>
    </xf>
    <xf numFmtId="0" fontId="3" fillId="0" borderId="82" xfId="0" applyFont="1" applyBorder="1" applyAlignment="1">
      <alignment horizontal="center" vertical="center"/>
    </xf>
    <xf numFmtId="49" fontId="17" fillId="0" borderId="67" xfId="0" applyNumberFormat="1" applyFont="1" applyBorder="1" applyAlignment="1">
      <alignment horizontal="center" vertical="center"/>
    </xf>
    <xf numFmtId="0" fontId="3" fillId="0" borderId="67" xfId="0" applyFont="1" applyBorder="1" applyAlignment="1">
      <alignment horizontal="left" vertical="center"/>
    </xf>
    <xf numFmtId="0" fontId="3" fillId="0" borderId="67" xfId="0" applyFont="1" applyBorder="1" applyAlignment="1">
      <alignment horizontal="center" vertical="center"/>
    </xf>
    <xf numFmtId="2" fontId="3" fillId="0" borderId="67" xfId="0" applyNumberFormat="1" applyFont="1" applyBorder="1" applyAlignment="1">
      <alignment horizontal="center" vertical="center"/>
    </xf>
    <xf numFmtId="166" fontId="3" fillId="0" borderId="70" xfId="1" applyFont="1" applyBorder="1"/>
    <xf numFmtId="0" fontId="3" fillId="0" borderId="81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/>
    </xf>
    <xf numFmtId="0" fontId="3" fillId="0" borderId="67" xfId="0" applyFont="1" applyBorder="1" applyAlignment="1">
      <alignment horizontal="left" vertical="center" wrapText="1"/>
    </xf>
    <xf numFmtId="166" fontId="3" fillId="0" borderId="67" xfId="1" applyFont="1" applyFill="1" applyBorder="1" applyAlignment="1">
      <alignment horizontal="right" vertical="center"/>
    </xf>
    <xf numFmtId="166" fontId="3" fillId="0" borderId="67" xfId="1" applyFont="1" applyBorder="1" applyAlignment="1">
      <alignment vertical="center"/>
    </xf>
    <xf numFmtId="166" fontId="3" fillId="0" borderId="67" xfId="1" applyFont="1" applyBorder="1"/>
    <xf numFmtId="0" fontId="3" fillId="0" borderId="67" xfId="0" applyFont="1" applyBorder="1" applyAlignment="1">
      <alignment horizontal="justify" vertical="center"/>
    </xf>
    <xf numFmtId="2" fontId="3" fillId="0" borderId="67" xfId="0" applyNumberFormat="1" applyFont="1" applyBorder="1" applyAlignment="1">
      <alignment horizontal="right"/>
    </xf>
    <xf numFmtId="166" fontId="3" fillId="0" borderId="67" xfId="1" applyFont="1" applyFill="1" applyBorder="1" applyAlignment="1">
      <alignment horizontal="right"/>
    </xf>
    <xf numFmtId="2" fontId="3" fillId="0" borderId="67" xfId="0" applyNumberFormat="1" applyFont="1" applyBorder="1" applyAlignment="1">
      <alignment horizontal="center"/>
    </xf>
    <xf numFmtId="0" fontId="17" fillId="0" borderId="41" xfId="0" applyFont="1" applyBorder="1" applyAlignment="1">
      <alignment horizontal="center"/>
    </xf>
    <xf numFmtId="166" fontId="17" fillId="0" borderId="41" xfId="0" applyNumberFormat="1" applyFont="1" applyBorder="1"/>
    <xf numFmtId="49" fontId="17" fillId="0" borderId="85" xfId="0" applyNumberFormat="1" applyFont="1" applyBorder="1" applyAlignment="1">
      <alignment horizontal="center" vertical="center"/>
    </xf>
    <xf numFmtId="0" fontId="3" fillId="0" borderId="85" xfId="0" applyFont="1" applyBorder="1" applyAlignment="1">
      <alignment horizontal="left" vertical="center"/>
    </xf>
    <xf numFmtId="0" fontId="3" fillId="0" borderId="85" xfId="0" applyFont="1" applyBorder="1" applyAlignment="1">
      <alignment horizontal="center" vertical="center"/>
    </xf>
    <xf numFmtId="2" fontId="3" fillId="0" borderId="85" xfId="0" applyNumberFormat="1" applyFont="1" applyBorder="1" applyAlignment="1">
      <alignment horizontal="center" vertical="center"/>
    </xf>
    <xf numFmtId="166" fontId="3" fillId="0" borderId="85" xfId="1" applyFont="1" applyBorder="1" applyAlignment="1">
      <alignment vertical="center"/>
    </xf>
    <xf numFmtId="0" fontId="13" fillId="0" borderId="81" xfId="0" applyFont="1" applyBorder="1" applyAlignment="1">
      <alignment horizontal="center" vertical="center"/>
    </xf>
    <xf numFmtId="166" fontId="3" fillId="0" borderId="85" xfId="1" applyFont="1" applyBorder="1" applyAlignment="1">
      <alignment horizontal="right"/>
    </xf>
    <xf numFmtId="0" fontId="3" fillId="0" borderId="85" xfId="0" applyFont="1" applyBorder="1" applyAlignment="1">
      <alignment horizontal="left" vertical="center" wrapText="1"/>
    </xf>
    <xf numFmtId="166" fontId="3" fillId="0" borderId="85" xfId="1" applyFont="1" applyFill="1" applyBorder="1" applyAlignment="1">
      <alignment horizontal="right" vertical="center"/>
    </xf>
    <xf numFmtId="166" fontId="13" fillId="0" borderId="86" xfId="1" applyFont="1" applyBorder="1" applyAlignment="1">
      <alignment horizontal="center" vertical="distributed"/>
    </xf>
    <xf numFmtId="0" fontId="6" fillId="0" borderId="87" xfId="0" applyFont="1" applyBorder="1"/>
    <xf numFmtId="10" fontId="6" fillId="0" borderId="87" xfId="3" applyNumberFormat="1" applyFont="1" applyBorder="1"/>
    <xf numFmtId="167" fontId="6" fillId="0" borderId="87" xfId="2" applyFont="1" applyBorder="1"/>
    <xf numFmtId="10" fontId="6" fillId="2" borderId="7" xfId="5" applyNumberFormat="1" applyFont="1" applyFill="1" applyBorder="1"/>
    <xf numFmtId="49" fontId="41" fillId="2" borderId="53" xfId="0" applyNumberFormat="1" applyFont="1" applyFill="1" applyBorder="1" applyAlignment="1">
      <alignment horizontal="center"/>
    </xf>
    <xf numFmtId="49" fontId="47" fillId="2" borderId="53" xfId="0" applyNumberFormat="1" applyFont="1" applyFill="1" applyBorder="1" applyAlignment="1">
      <alignment horizontal="center"/>
    </xf>
    <xf numFmtId="49" fontId="47" fillId="2" borderId="53" xfId="0" applyNumberFormat="1" applyFont="1" applyFill="1" applyBorder="1" applyAlignment="1">
      <alignment horizontal="center" vertical="center"/>
    </xf>
    <xf numFmtId="49" fontId="42" fillId="0" borderId="19" xfId="0" applyNumberFormat="1" applyFont="1" applyBorder="1" applyAlignment="1">
      <alignment horizontal="center"/>
    </xf>
    <xf numFmtId="49" fontId="42" fillId="0" borderId="19" xfId="0" applyNumberFormat="1" applyFont="1" applyBorder="1" applyAlignment="1">
      <alignment horizontal="center" wrapText="1"/>
    </xf>
    <xf numFmtId="49" fontId="42" fillId="0" borderId="19" xfId="0" applyNumberFormat="1" applyFont="1" applyBorder="1" applyAlignment="1">
      <alignment horizontal="center" vertical="center" wrapText="1"/>
    </xf>
    <xf numFmtId="10" fontId="3" fillId="0" borderId="65" xfId="5" applyNumberFormat="1" applyFont="1" applyBorder="1" applyAlignment="1">
      <alignment horizontal="center" vertical="center"/>
    </xf>
    <xf numFmtId="10" fontId="17" fillId="2" borderId="56" xfId="5" applyNumberFormat="1" applyFont="1" applyFill="1" applyBorder="1" applyAlignment="1">
      <alignment horizontal="center" vertical="center"/>
    </xf>
    <xf numFmtId="166" fontId="3" fillId="0" borderId="84" xfId="1" applyFont="1" applyBorder="1" applyAlignment="1">
      <alignment vertical="center"/>
    </xf>
    <xf numFmtId="10" fontId="17" fillId="2" borderId="6" xfId="5" applyNumberFormat="1" applyFont="1" applyFill="1" applyBorder="1" applyAlignment="1">
      <alignment horizontal="center" vertical="center"/>
    </xf>
    <xf numFmtId="0" fontId="0" fillId="0" borderId="91" xfId="0" applyBorder="1"/>
    <xf numFmtId="0" fontId="0" fillId="0" borderId="41" xfId="0" applyBorder="1"/>
    <xf numFmtId="0" fontId="0" fillId="0" borderId="92" xfId="0" applyBorder="1"/>
    <xf numFmtId="0" fontId="0" fillId="0" borderId="82" xfId="0" applyBorder="1"/>
    <xf numFmtId="0" fontId="0" fillId="0" borderId="14" xfId="0" applyBorder="1"/>
    <xf numFmtId="0" fontId="52" fillId="0" borderId="0" xfId="0" applyFont="1" applyAlignment="1">
      <alignment horizontal="center"/>
    </xf>
    <xf numFmtId="0" fontId="52" fillId="0" borderId="14" xfId="0" applyFont="1" applyBorder="1" applyAlignment="1">
      <alignment horizontal="center"/>
    </xf>
    <xf numFmtId="0" fontId="0" fillId="0" borderId="93" xfId="0" applyBorder="1"/>
    <xf numFmtId="0" fontId="0" fillId="0" borderId="94" xfId="0" applyBorder="1"/>
    <xf numFmtId="0" fontId="40" fillId="8" borderId="95" xfId="0" applyFont="1" applyFill="1" applyBorder="1" applyAlignment="1">
      <alignment horizontal="center" vertical="center"/>
    </xf>
    <xf numFmtId="0" fontId="53" fillId="8" borderId="95" xfId="0" applyFont="1" applyFill="1" applyBorder="1" applyAlignment="1">
      <alignment horizontal="center" vertical="center"/>
    </xf>
    <xf numFmtId="0" fontId="53" fillId="8" borderId="95" xfId="0" applyFont="1" applyFill="1" applyBorder="1" applyAlignment="1">
      <alignment horizontal="center" vertical="distributed"/>
    </xf>
    <xf numFmtId="0" fontId="54" fillId="9" borderId="53" xfId="0" applyFont="1" applyFill="1" applyBorder="1" applyAlignment="1">
      <alignment horizontal="center" vertical="center"/>
    </xf>
    <xf numFmtId="0" fontId="54" fillId="9" borderId="96" xfId="0" applyFont="1" applyFill="1" applyBorder="1" applyAlignment="1">
      <alignment vertical="distributed"/>
    </xf>
    <xf numFmtId="0" fontId="54" fillId="9" borderId="97" xfId="0" applyFont="1" applyFill="1" applyBorder="1" applyAlignment="1">
      <alignment horizontal="center" vertical="center"/>
    </xf>
    <xf numFmtId="2" fontId="54" fillId="9" borderId="21" xfId="0" applyNumberFormat="1" applyFont="1" applyFill="1" applyBorder="1" applyAlignment="1">
      <alignment horizontal="center" vertical="center"/>
    </xf>
    <xf numFmtId="0" fontId="54" fillId="9" borderId="96" xfId="0" applyFont="1" applyFill="1" applyBorder="1" applyAlignment="1">
      <alignment horizontal="center" vertical="center"/>
    </xf>
    <xf numFmtId="0" fontId="54" fillId="9" borderId="19" xfId="0" applyFont="1" applyFill="1" applyBorder="1" applyAlignment="1">
      <alignment horizontal="center" vertical="center"/>
    </xf>
    <xf numFmtId="0" fontId="54" fillId="9" borderId="20" xfId="0" applyFont="1" applyFill="1" applyBorder="1" applyAlignment="1">
      <alignment vertical="distributed"/>
    </xf>
    <xf numFmtId="0" fontId="54" fillId="9" borderId="21" xfId="0" applyFont="1" applyFill="1" applyBorder="1" applyAlignment="1">
      <alignment horizontal="center" vertical="center"/>
    </xf>
    <xf numFmtId="10" fontId="54" fillId="9" borderId="21" xfId="5" applyNumberFormat="1" applyFont="1" applyFill="1" applyBorder="1" applyAlignment="1">
      <alignment horizontal="center" vertical="center"/>
    </xf>
    <xf numFmtId="0" fontId="54" fillId="9" borderId="20" xfId="0" applyFont="1" applyFill="1" applyBorder="1" applyAlignment="1">
      <alignment horizontal="center" vertical="center"/>
    </xf>
    <xf numFmtId="0" fontId="54" fillId="9" borderId="64" xfId="0" applyFont="1" applyFill="1" applyBorder="1" applyAlignment="1">
      <alignment horizontal="center"/>
    </xf>
    <xf numFmtId="0" fontId="54" fillId="9" borderId="23" xfId="0" applyFont="1" applyFill="1" applyBorder="1"/>
    <xf numFmtId="0" fontId="54" fillId="9" borderId="98" xfId="0" applyFont="1" applyFill="1" applyBorder="1" applyAlignment="1">
      <alignment horizontal="center"/>
    </xf>
    <xf numFmtId="2" fontId="54" fillId="9" borderId="98" xfId="0" applyNumberFormat="1" applyFont="1" applyFill="1" applyBorder="1" applyAlignment="1">
      <alignment horizontal="center"/>
    </xf>
    <xf numFmtId="0" fontId="54" fillId="9" borderId="23" xfId="0" applyFont="1" applyFill="1" applyBorder="1" applyAlignment="1">
      <alignment horizontal="center"/>
    </xf>
    <xf numFmtId="0" fontId="0" fillId="0" borderId="26" xfId="0" applyBorder="1"/>
    <xf numFmtId="0" fontId="0" fillId="0" borderId="58" xfId="0" applyBorder="1"/>
    <xf numFmtId="0" fontId="0" fillId="0" borderId="27" xfId="0" applyBorder="1"/>
    <xf numFmtId="0" fontId="52" fillId="0" borderId="82" xfId="0" applyFont="1" applyBorder="1" applyAlignment="1">
      <alignment horizontal="center"/>
    </xf>
    <xf numFmtId="0" fontId="0" fillId="0" borderId="99" xfId="0" applyBorder="1"/>
    <xf numFmtId="0" fontId="4" fillId="0" borderId="0" xfId="0" applyFont="1" applyAlignment="1">
      <alignment horizontal="center" vertical="center" wrapText="1"/>
    </xf>
    <xf numFmtId="0" fontId="17" fillId="10" borderId="5" xfId="0" applyFont="1" applyFill="1" applyBorder="1" applyAlignment="1">
      <alignment horizontal="center" vertical="center"/>
    </xf>
    <xf numFmtId="0" fontId="17" fillId="10" borderId="52" xfId="0" applyFont="1" applyFill="1" applyBorder="1" applyAlignment="1">
      <alignment horizontal="center" vertical="center"/>
    </xf>
    <xf numFmtId="0" fontId="17" fillId="10" borderId="32" xfId="0" applyFont="1" applyFill="1" applyBorder="1" applyAlignment="1">
      <alignment horizontal="center" vertical="center"/>
    </xf>
    <xf numFmtId="0" fontId="17" fillId="10" borderId="32" xfId="0" applyFont="1" applyFill="1" applyBorder="1" applyAlignment="1">
      <alignment horizontal="right" vertical="center"/>
    </xf>
    <xf numFmtId="0" fontId="17" fillId="10" borderId="32" xfId="0" applyFont="1" applyFill="1" applyBorder="1" applyAlignment="1">
      <alignment horizontal="center" vertical="distributed"/>
    </xf>
    <xf numFmtId="0" fontId="17" fillId="10" borderId="2" xfId="0" applyFont="1" applyFill="1" applyBorder="1" applyAlignment="1">
      <alignment horizontal="center" vertical="distributed"/>
    </xf>
    <xf numFmtId="0" fontId="17" fillId="10" borderId="90" xfId="0" applyFont="1" applyFill="1" applyBorder="1" applyAlignment="1">
      <alignment horizontal="left" vertical="center"/>
    </xf>
    <xf numFmtId="166" fontId="17" fillId="10" borderId="89" xfId="0" applyNumberFormat="1" applyFont="1" applyFill="1" applyBorder="1" applyAlignment="1">
      <alignment horizontal="center" vertical="distributed"/>
    </xf>
    <xf numFmtId="166" fontId="3" fillId="0" borderId="102" xfId="1" applyFont="1" applyBorder="1" applyAlignment="1">
      <alignment vertical="center"/>
    </xf>
    <xf numFmtId="10" fontId="3" fillId="0" borderId="104" xfId="5" applyNumberFormat="1" applyFont="1" applyBorder="1" applyAlignment="1">
      <alignment horizontal="center" vertical="center"/>
    </xf>
    <xf numFmtId="0" fontId="43" fillId="0" borderId="105" xfId="0" applyFont="1" applyBorder="1" applyAlignment="1">
      <alignment horizontal="center"/>
    </xf>
    <xf numFmtId="49" fontId="17" fillId="0" borderId="101" xfId="0" applyNumberFormat="1" applyFont="1" applyBorder="1" applyAlignment="1">
      <alignment horizontal="center" vertical="center"/>
    </xf>
    <xf numFmtId="0" fontId="3" fillId="0" borderId="101" xfId="0" applyFont="1" applyBorder="1" applyAlignment="1">
      <alignment horizontal="left" vertical="center"/>
    </xf>
    <xf numFmtId="0" fontId="3" fillId="0" borderId="101" xfId="0" applyFont="1" applyBorder="1" applyAlignment="1">
      <alignment horizontal="center" vertical="center"/>
    </xf>
    <xf numFmtId="2" fontId="3" fillId="0" borderId="101" xfId="0" applyNumberFormat="1" applyFont="1" applyBorder="1" applyAlignment="1">
      <alignment horizontal="center" vertical="center"/>
    </xf>
    <xf numFmtId="166" fontId="7" fillId="0" borderId="22" xfId="1" applyFont="1" applyBorder="1" applyAlignment="1">
      <alignment horizontal="left" vertical="center"/>
    </xf>
    <xf numFmtId="0" fontId="3" fillId="0" borderId="105" xfId="0" applyFont="1" applyBorder="1" applyAlignment="1">
      <alignment horizontal="center"/>
    </xf>
    <xf numFmtId="0" fontId="3" fillId="0" borderId="101" xfId="0" applyFont="1" applyBorder="1" applyAlignment="1">
      <alignment horizontal="left" vertical="center" wrapText="1"/>
    </xf>
    <xf numFmtId="166" fontId="3" fillId="0" borderId="101" xfId="1" applyFont="1" applyBorder="1" applyAlignment="1">
      <alignment vertical="center"/>
    </xf>
    <xf numFmtId="0" fontId="17" fillId="2" borderId="53" xfId="0" applyFont="1" applyFill="1" applyBorder="1" applyAlignment="1">
      <alignment horizontal="center" vertical="center"/>
    </xf>
    <xf numFmtId="0" fontId="17" fillId="2" borderId="55" xfId="0" applyFont="1" applyFill="1" applyBorder="1" applyAlignment="1">
      <alignment horizontal="left" vertical="distributed"/>
    </xf>
    <xf numFmtId="166" fontId="17" fillId="2" borderId="40" xfId="1" applyFont="1" applyFill="1" applyBorder="1" applyAlignment="1">
      <alignment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90" xfId="0" applyFont="1" applyFill="1" applyBorder="1" applyAlignment="1">
      <alignment horizontal="center" vertical="center"/>
    </xf>
    <xf numFmtId="0" fontId="12" fillId="10" borderId="32" xfId="0" applyFont="1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distributed"/>
    </xf>
    <xf numFmtId="0" fontId="12" fillId="10" borderId="32" xfId="0" applyFont="1" applyFill="1" applyBorder="1" applyAlignment="1">
      <alignment horizontal="left" vertical="center"/>
    </xf>
    <xf numFmtId="0" fontId="56" fillId="0" borderId="0" xfId="0" applyFont="1"/>
    <xf numFmtId="0" fontId="20" fillId="0" borderId="103" xfId="0" applyFont="1" applyBorder="1"/>
    <xf numFmtId="0" fontId="20" fillId="0" borderId="0" xfId="0" applyFont="1"/>
    <xf numFmtId="0" fontId="20" fillId="0" borderId="14" xfId="0" applyFont="1" applyBorder="1"/>
    <xf numFmtId="0" fontId="58" fillId="0" borderId="0" xfId="0" applyFont="1" applyAlignment="1">
      <alignment vertical="center"/>
    </xf>
    <xf numFmtId="0" fontId="58" fillId="0" borderId="0" xfId="0" applyFont="1" applyAlignment="1">
      <alignment horizontal="center" vertical="center"/>
    </xf>
    <xf numFmtId="49" fontId="18" fillId="0" borderId="103" xfId="0" quotePrefix="1" applyNumberFormat="1" applyFont="1" applyBorder="1" applyAlignment="1">
      <alignment vertical="center"/>
    </xf>
    <xf numFmtId="49" fontId="9" fillId="0" borderId="0" xfId="0" quotePrefix="1" applyNumberFormat="1" applyFont="1" applyAlignment="1">
      <alignment vertical="center" wrapText="1"/>
    </xf>
    <xf numFmtId="49" fontId="9" fillId="0" borderId="14" xfId="0" quotePrefix="1" applyNumberFormat="1" applyFont="1" applyBorder="1" applyAlignment="1">
      <alignment vertical="center" wrapText="1"/>
    </xf>
    <xf numFmtId="49" fontId="59" fillId="0" borderId="0" xfId="0" quotePrefix="1" applyNumberFormat="1" applyFont="1" applyAlignment="1">
      <alignment vertical="center" wrapText="1"/>
    </xf>
    <xf numFmtId="49" fontId="56" fillId="0" borderId="0" xfId="0" applyNumberFormat="1" applyFont="1"/>
    <xf numFmtId="10" fontId="17" fillId="0" borderId="103" xfId="0" applyNumberFormat="1" applyFont="1" applyBorder="1" applyAlignment="1" applyProtection="1">
      <alignment horizontal="left" vertical="center"/>
      <protection locked="0"/>
    </xf>
    <xf numFmtId="10" fontId="11" fillId="0" borderId="0" xfId="0" applyNumberFormat="1" applyFont="1" applyAlignment="1" applyProtection="1">
      <alignment horizontal="left" vertical="center"/>
      <protection locked="0"/>
    </xf>
    <xf numFmtId="0" fontId="60" fillId="0" borderId="0" xfId="0" applyFont="1" applyAlignment="1">
      <alignment horizontal="right" vertical="center"/>
    </xf>
    <xf numFmtId="0" fontId="60" fillId="0" borderId="14" xfId="0" applyFont="1" applyBorder="1" applyAlignment="1">
      <alignment horizontal="left" vertical="center" wrapText="1"/>
    </xf>
    <xf numFmtId="0" fontId="61" fillId="0" borderId="0" xfId="0" applyFont="1" applyAlignment="1">
      <alignment horizontal="left" vertical="center"/>
    </xf>
    <xf numFmtId="0" fontId="46" fillId="0" borderId="0" xfId="0" applyFont="1" applyAlignment="1">
      <alignment vertical="center"/>
    </xf>
    <xf numFmtId="0" fontId="26" fillId="0" borderId="103" xfId="0" applyFont="1" applyBorder="1" applyAlignment="1">
      <alignment vertical="center" wrapText="1"/>
    </xf>
    <xf numFmtId="0" fontId="26" fillId="0" borderId="0" xfId="0" applyFont="1" applyAlignment="1">
      <alignment vertical="center" wrapText="1"/>
    </xf>
    <xf numFmtId="0" fontId="62" fillId="0" borderId="93" xfId="0" applyFont="1" applyBorder="1" applyAlignment="1">
      <alignment horizontal="right"/>
    </xf>
    <xf numFmtId="10" fontId="62" fillId="0" borderId="100" xfId="0" applyNumberFormat="1" applyFont="1" applyBorder="1" applyAlignment="1">
      <alignment horizontal="center"/>
    </xf>
    <xf numFmtId="0" fontId="26" fillId="0" borderId="53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80" xfId="0" applyFont="1" applyBorder="1" applyAlignment="1">
      <alignment horizontal="center" vertical="center" wrapText="1"/>
    </xf>
    <xf numFmtId="0" fontId="26" fillId="10" borderId="68" xfId="0" applyFont="1" applyFill="1" applyBorder="1" applyAlignment="1">
      <alignment horizontal="center" vertical="center" wrapText="1"/>
    </xf>
    <xf numFmtId="0" fontId="26" fillId="10" borderId="31" xfId="0" applyFont="1" applyFill="1" applyBorder="1" applyAlignment="1">
      <alignment horizontal="left" vertical="center" wrapText="1"/>
    </xf>
    <xf numFmtId="165" fontId="26" fillId="10" borderId="31" xfId="0" applyNumberFormat="1" applyFont="1" applyFill="1" applyBorder="1" applyAlignment="1">
      <alignment horizontal="center" vertical="center" wrapText="1"/>
    </xf>
    <xf numFmtId="0" fontId="26" fillId="10" borderId="80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/>
    </xf>
    <xf numFmtId="0" fontId="57" fillId="0" borderId="50" xfId="0" applyFont="1" applyBorder="1" applyAlignment="1">
      <alignment horizontal="left" vertical="center" wrapText="1"/>
    </xf>
    <xf numFmtId="165" fontId="26" fillId="0" borderId="50" xfId="18" applyFont="1" applyFill="1" applyBorder="1" applyAlignment="1">
      <alignment horizontal="center" vertical="center"/>
    </xf>
    <xf numFmtId="172" fontId="57" fillId="0" borderId="20" xfId="0" applyNumberFormat="1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/>
    </xf>
    <xf numFmtId="0" fontId="57" fillId="0" borderId="19" xfId="0" applyFont="1" applyBorder="1" applyAlignment="1">
      <alignment horizontal="center" vertical="center" wrapText="1"/>
    </xf>
    <xf numFmtId="166" fontId="11" fillId="2" borderId="52" xfId="26" applyFont="1" applyFill="1" applyBorder="1" applyAlignment="1" applyProtection="1">
      <alignment vertical="center"/>
    </xf>
    <xf numFmtId="10" fontId="11" fillId="2" borderId="6" xfId="26" applyNumberFormat="1" applyFont="1" applyFill="1" applyBorder="1" applyAlignment="1" applyProtection="1">
      <alignment horizontal="center" vertical="center"/>
    </xf>
    <xf numFmtId="0" fontId="11" fillId="0" borderId="91" xfId="0" applyFont="1" applyBorder="1" applyAlignment="1">
      <alignment horizontal="right" vertical="center" wrapText="1"/>
    </xf>
    <xf numFmtId="0" fontId="11" fillId="0" borderId="41" xfId="0" applyFont="1" applyBorder="1" applyAlignment="1">
      <alignment horizontal="right" vertical="center" wrapText="1"/>
    </xf>
    <xf numFmtId="166" fontId="11" fillId="0" borderId="41" xfId="26" applyFont="1" applyFill="1" applyBorder="1" applyAlignment="1" applyProtection="1">
      <alignment vertical="center"/>
    </xf>
    <xf numFmtId="10" fontId="11" fillId="0" borderId="92" xfId="26" applyNumberFormat="1" applyFont="1" applyFill="1" applyBorder="1" applyAlignment="1" applyProtection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10" borderId="46" xfId="0" applyFont="1" applyFill="1" applyBorder="1" applyAlignment="1">
      <alignment horizontal="center" vertical="center"/>
    </xf>
    <xf numFmtId="0" fontId="5" fillId="10" borderId="87" xfId="0" applyFont="1" applyFill="1" applyBorder="1" applyAlignment="1">
      <alignment horizontal="center" vertical="center"/>
    </xf>
    <xf numFmtId="0" fontId="5" fillId="10" borderId="0" xfId="0" applyFont="1" applyFill="1" applyAlignment="1">
      <alignment horizontal="center" wrapText="1"/>
    </xf>
    <xf numFmtId="0" fontId="5" fillId="10" borderId="0" xfId="0" applyFont="1" applyFill="1" applyAlignment="1">
      <alignment horizontal="center"/>
    </xf>
    <xf numFmtId="0" fontId="5" fillId="10" borderId="107" xfId="0" applyFont="1" applyFill="1" applyBorder="1" applyAlignment="1">
      <alignment horizontal="center" wrapText="1"/>
    </xf>
    <xf numFmtId="0" fontId="5" fillId="10" borderId="108" xfId="0" applyFont="1" applyFill="1" applyBorder="1" applyAlignment="1">
      <alignment horizontal="center"/>
    </xf>
    <xf numFmtId="0" fontId="5" fillId="10" borderId="35" xfId="0" applyFont="1" applyFill="1" applyBorder="1" applyAlignment="1">
      <alignment horizontal="center"/>
    </xf>
    <xf numFmtId="0" fontId="5" fillId="10" borderId="87" xfId="0" applyFont="1" applyFill="1" applyBorder="1" applyAlignment="1">
      <alignment horizontal="left" vertical="center"/>
    </xf>
    <xf numFmtId="167" fontId="5" fillId="10" borderId="106" xfId="0" applyNumberFormat="1" applyFont="1" applyFill="1" applyBorder="1" applyAlignment="1">
      <alignment horizontal="center" vertical="center" wrapText="1"/>
    </xf>
    <xf numFmtId="0" fontId="6" fillId="0" borderId="0" xfId="0" applyFont="1"/>
    <xf numFmtId="167" fontId="6" fillId="0" borderId="0" xfId="2" applyFont="1" applyBorder="1"/>
    <xf numFmtId="10" fontId="6" fillId="7" borderId="0" xfId="2" applyNumberFormat="1" applyFont="1" applyFill="1" applyBorder="1"/>
    <xf numFmtId="39" fontId="6" fillId="7" borderId="14" xfId="3" applyNumberFormat="1" applyFont="1" applyFill="1" applyBorder="1"/>
    <xf numFmtId="10" fontId="6" fillId="0" borderId="0" xfId="2" applyNumberFormat="1" applyFont="1" applyFill="1" applyBorder="1"/>
    <xf numFmtId="0" fontId="6" fillId="0" borderId="103" xfId="0" applyFont="1" applyBorder="1" applyAlignment="1">
      <alignment horizontal="center"/>
    </xf>
    <xf numFmtId="39" fontId="8" fillId="0" borderId="109" xfId="3" applyNumberFormat="1" applyFont="1" applyFill="1" applyBorder="1"/>
    <xf numFmtId="39" fontId="6" fillId="0" borderId="8" xfId="3" applyNumberFormat="1" applyFont="1" applyBorder="1" applyAlignment="1">
      <alignment vertical="center"/>
    </xf>
    <xf numFmtId="39" fontId="6" fillId="4" borderId="8" xfId="3" applyNumberFormat="1" applyFont="1" applyFill="1" applyBorder="1"/>
    <xf numFmtId="39" fontId="6" fillId="0" borderId="14" xfId="3" applyNumberFormat="1" applyFont="1" applyFill="1" applyBorder="1"/>
    <xf numFmtId="0" fontId="26" fillId="10" borderId="46" xfId="0" applyFont="1" applyFill="1" applyBorder="1" applyAlignment="1">
      <alignment horizontal="center" vertical="center"/>
    </xf>
    <xf numFmtId="0" fontId="26" fillId="10" borderId="87" xfId="0" applyFont="1" applyFill="1" applyBorder="1" applyAlignment="1">
      <alignment horizontal="left" vertical="center"/>
    </xf>
    <xf numFmtId="0" fontId="26" fillId="10" borderId="87" xfId="0" applyFont="1" applyFill="1" applyBorder="1" applyAlignment="1">
      <alignment horizontal="center" vertical="center"/>
    </xf>
    <xf numFmtId="167" fontId="26" fillId="10" borderId="87" xfId="0" applyNumberFormat="1" applyFont="1" applyFill="1" applyBorder="1" applyAlignment="1">
      <alignment horizontal="center" vertical="center"/>
    </xf>
    <xf numFmtId="0" fontId="26" fillId="10" borderId="0" xfId="0" applyFont="1" applyFill="1" applyAlignment="1">
      <alignment horizontal="center" wrapText="1"/>
    </xf>
    <xf numFmtId="0" fontId="26" fillId="10" borderId="14" xfId="0" applyFont="1" applyFill="1" applyBorder="1" applyAlignment="1">
      <alignment horizontal="center"/>
    </xf>
    <xf numFmtId="10" fontId="63" fillId="7" borderId="63" xfId="2" applyNumberFormat="1" applyFont="1" applyFill="1" applyBorder="1"/>
    <xf numFmtId="39" fontId="63" fillId="7" borderId="109" xfId="3" applyNumberFormat="1" applyFont="1" applyFill="1" applyBorder="1"/>
    <xf numFmtId="0" fontId="0" fillId="0" borderId="110" xfId="0" applyBorder="1"/>
    <xf numFmtId="39" fontId="6" fillId="0" borderId="71" xfId="3" applyNumberFormat="1" applyFont="1" applyFill="1" applyBorder="1"/>
    <xf numFmtId="0" fontId="12" fillId="0" borderId="0" xfId="6" applyFont="1" applyAlignment="1">
      <alignment horizontal="center"/>
    </xf>
    <xf numFmtId="10" fontId="6" fillId="0" borderId="74" xfId="2" applyNumberFormat="1" applyFont="1" applyFill="1" applyBorder="1"/>
    <xf numFmtId="10" fontId="6" fillId="0" borderId="15" xfId="3" applyNumberFormat="1" applyFont="1" applyBorder="1"/>
    <xf numFmtId="10" fontId="17" fillId="10" borderId="52" xfId="5" applyNumberFormat="1" applyFont="1" applyFill="1" applyBorder="1" applyAlignment="1">
      <alignment horizontal="center" vertical="distributed"/>
    </xf>
    <xf numFmtId="10" fontId="17" fillId="2" borderId="56" xfId="5" applyNumberFormat="1" applyFont="1" applyFill="1" applyBorder="1" applyAlignment="1">
      <alignment horizontal="center"/>
    </xf>
    <xf numFmtId="0" fontId="3" fillId="0" borderId="36" xfId="0" applyFont="1" applyBorder="1" applyAlignment="1">
      <alignment horizontal="left"/>
    </xf>
    <xf numFmtId="0" fontId="3" fillId="0" borderId="111" xfId="0" applyFont="1" applyBorder="1" applyAlignment="1">
      <alignment horizontal="left"/>
    </xf>
    <xf numFmtId="166" fontId="3" fillId="0" borderId="112" xfId="1" applyFont="1" applyBorder="1" applyAlignment="1">
      <alignment vertical="center"/>
    </xf>
    <xf numFmtId="49" fontId="3" fillId="0" borderId="67" xfId="0" applyNumberFormat="1" applyFont="1" applyBorder="1" applyAlignment="1">
      <alignment horizontal="center" vertical="center"/>
    </xf>
    <xf numFmtId="49" fontId="3" fillId="0" borderId="67" xfId="0" applyNumberFormat="1" applyFont="1" applyBorder="1" applyAlignment="1">
      <alignment horizontal="center"/>
    </xf>
    <xf numFmtId="49" fontId="3" fillId="0" borderId="111" xfId="0" applyNumberFormat="1" applyFont="1" applyBorder="1" applyAlignment="1">
      <alignment horizontal="center" vertical="center"/>
    </xf>
    <xf numFmtId="0" fontId="17" fillId="2" borderId="53" xfId="0" applyFont="1" applyFill="1" applyBorder="1" applyAlignment="1">
      <alignment horizontal="left"/>
    </xf>
    <xf numFmtId="0" fontId="3" fillId="0" borderId="111" xfId="0" applyFont="1" applyBorder="1" applyAlignment="1">
      <alignment horizontal="left" wrapText="1"/>
    </xf>
    <xf numFmtId="0" fontId="3" fillId="0" borderId="111" xfId="0" applyFont="1" applyBorder="1" applyAlignment="1">
      <alignment horizontal="center"/>
    </xf>
    <xf numFmtId="164" fontId="43" fillId="0" borderId="0" xfId="0" applyNumberFormat="1" applyFont="1"/>
    <xf numFmtId="49" fontId="7" fillId="0" borderId="67" xfId="0" applyNumberFormat="1" applyFont="1" applyBorder="1" applyAlignment="1">
      <alignment horizontal="center"/>
    </xf>
    <xf numFmtId="0" fontId="3" fillId="0" borderId="67" xfId="0" applyFont="1" applyBorder="1" applyAlignment="1">
      <alignment horizontal="left" wrapText="1"/>
    </xf>
    <xf numFmtId="0" fontId="7" fillId="0" borderId="67" xfId="0" applyFont="1" applyBorder="1" applyAlignment="1">
      <alignment horizontal="center"/>
    </xf>
    <xf numFmtId="0" fontId="42" fillId="0" borderId="47" xfId="0" applyFont="1" applyBorder="1"/>
    <xf numFmtId="0" fontId="13" fillId="0" borderId="105" xfId="0" applyFont="1" applyBorder="1" applyAlignment="1">
      <alignment horizontal="center" vertical="center"/>
    </xf>
    <xf numFmtId="0" fontId="13" fillId="0" borderId="111" xfId="0" applyFont="1" applyBorder="1" applyAlignment="1">
      <alignment horizontal="left"/>
    </xf>
    <xf numFmtId="166" fontId="13" fillId="0" borderId="104" xfId="1" applyFont="1" applyBorder="1" applyAlignment="1">
      <alignment horizontal="center" vertical="distributed"/>
    </xf>
    <xf numFmtId="0" fontId="13" fillId="0" borderId="111" xfId="0" applyFont="1" applyBorder="1" applyAlignment="1">
      <alignment horizontal="left" vertical="center" wrapText="1"/>
    </xf>
    <xf numFmtId="49" fontId="12" fillId="0" borderId="111" xfId="0" applyNumberFormat="1" applyFont="1" applyBorder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49" fontId="13" fillId="0" borderId="67" xfId="0" applyNumberFormat="1" applyFont="1" applyBorder="1" applyAlignment="1">
      <alignment horizontal="center" vertical="center"/>
    </xf>
    <xf numFmtId="0" fontId="13" fillId="0" borderId="111" xfId="0" applyFont="1" applyBorder="1" applyAlignment="1">
      <alignment horizontal="left" vertical="center"/>
    </xf>
    <xf numFmtId="0" fontId="13" fillId="0" borderId="29" xfId="0" applyFont="1" applyBorder="1" applyAlignment="1">
      <alignment horizontal="center" vertical="center"/>
    </xf>
    <xf numFmtId="49" fontId="12" fillId="0" borderId="113" xfId="0" applyNumberFormat="1" applyFont="1" applyBorder="1" applyAlignment="1">
      <alignment horizontal="center" vertical="center"/>
    </xf>
    <xf numFmtId="0" fontId="13" fillId="0" borderId="113" xfId="0" applyFont="1" applyBorder="1" applyAlignment="1">
      <alignment horizontal="left" vertical="distributed"/>
    </xf>
    <xf numFmtId="0" fontId="13" fillId="0" borderId="113" xfId="0" applyFont="1" applyBorder="1" applyAlignment="1">
      <alignment horizontal="center" vertical="center"/>
    </xf>
    <xf numFmtId="2" fontId="13" fillId="0" borderId="113" xfId="0" applyNumberFormat="1" applyFont="1" applyBorder="1" applyAlignment="1">
      <alignment horizontal="center" vertical="center"/>
    </xf>
    <xf numFmtId="166" fontId="13" fillId="0" borderId="30" xfId="1" applyFont="1" applyBorder="1" applyAlignment="1">
      <alignment horizontal="center" vertical="center" wrapText="1"/>
    </xf>
    <xf numFmtId="0" fontId="41" fillId="10" borderId="53" xfId="0" applyFont="1" applyFill="1" applyBorder="1" applyAlignment="1">
      <alignment horizontal="center"/>
    </xf>
    <xf numFmtId="0" fontId="0" fillId="10" borderId="54" xfId="0" applyFill="1" applyBorder="1" applyAlignment="1">
      <alignment horizontal="center"/>
    </xf>
    <xf numFmtId="49" fontId="41" fillId="2" borderId="53" xfId="0" applyNumberFormat="1" applyFont="1" applyFill="1" applyBorder="1" applyAlignment="1">
      <alignment horizontal="center" vertical="center"/>
    </xf>
    <xf numFmtId="49" fontId="42" fillId="0" borderId="19" xfId="0" applyNumberFormat="1" applyFont="1" applyBorder="1" applyAlignment="1">
      <alignment horizontal="center" vertical="center"/>
    </xf>
    <xf numFmtId="0" fontId="47" fillId="10" borderId="53" xfId="0" applyFont="1" applyFill="1" applyBorder="1" applyAlignment="1">
      <alignment horizontal="center"/>
    </xf>
    <xf numFmtId="0" fontId="42" fillId="0" borderId="50" xfId="0" applyFont="1" applyBorder="1" applyAlignment="1">
      <alignment horizontal="center"/>
    </xf>
    <xf numFmtId="0" fontId="42" fillId="0" borderId="24" xfId="0" applyFont="1" applyBorder="1" applyAlignment="1">
      <alignment horizontal="center"/>
    </xf>
    <xf numFmtId="171" fontId="42" fillId="0" borderId="57" xfId="0" applyNumberFormat="1" applyFont="1" applyBorder="1"/>
    <xf numFmtId="2" fontId="42" fillId="0" borderId="47" xfId="0" applyNumberFormat="1" applyFont="1" applyBorder="1"/>
    <xf numFmtId="2" fontId="54" fillId="9" borderId="97" xfId="0" applyNumberFormat="1" applyFont="1" applyFill="1" applyBorder="1" applyAlignment="1">
      <alignment horizontal="center" vertical="center"/>
    </xf>
    <xf numFmtId="10" fontId="54" fillId="9" borderId="114" xfId="5" applyNumberFormat="1" applyFont="1" applyFill="1" applyBorder="1" applyAlignment="1">
      <alignment horizontal="center" vertical="center"/>
    </xf>
    <xf numFmtId="0" fontId="3" fillId="0" borderId="93" xfId="0" applyFont="1" applyBorder="1"/>
    <xf numFmtId="0" fontId="0" fillId="0" borderId="104" xfId="0" applyBorder="1" applyAlignment="1">
      <alignment horizontal="center" vertical="distributed"/>
    </xf>
    <xf numFmtId="0" fontId="0" fillId="0" borderId="104" xfId="0" applyBorder="1" applyAlignment="1">
      <alignment horizontal="center" vertical="distributed" wrapText="1"/>
    </xf>
    <xf numFmtId="166" fontId="13" fillId="0" borderId="104" xfId="1" applyFont="1" applyBorder="1" applyAlignment="1">
      <alignment horizontal="center" vertical="center" wrapText="1"/>
    </xf>
    <xf numFmtId="4" fontId="13" fillId="0" borderId="104" xfId="1" applyNumberFormat="1" applyFont="1" applyBorder="1" applyAlignment="1">
      <alignment horizontal="center" vertical="distributed"/>
    </xf>
    <xf numFmtId="166" fontId="13" fillId="0" borderId="104" xfId="1" applyFont="1" applyBorder="1" applyAlignment="1">
      <alignment horizontal="justify" vertical="top"/>
    </xf>
    <xf numFmtId="4" fontId="13" fillId="0" borderId="104" xfId="1" applyNumberFormat="1" applyFont="1" applyBorder="1" applyAlignment="1">
      <alignment horizontal="center" vertical="distributed" wrapText="1"/>
    </xf>
    <xf numFmtId="0" fontId="12" fillId="0" borderId="111" xfId="0" applyFont="1" applyBorder="1" applyAlignment="1">
      <alignment horizontal="center"/>
    </xf>
    <xf numFmtId="166" fontId="13" fillId="0" borderId="104" xfId="1" applyFont="1" applyBorder="1" applyAlignment="1">
      <alignment horizontal="center" vertical="center"/>
    </xf>
    <xf numFmtId="0" fontId="13" fillId="0" borderId="82" xfId="0" applyFont="1" applyBorder="1" applyAlignment="1">
      <alignment horizontal="center" vertical="center"/>
    </xf>
    <xf numFmtId="0" fontId="13" fillId="0" borderId="67" xfId="0" applyFont="1" applyBorder="1" applyAlignment="1">
      <alignment horizontal="justify" vertical="center"/>
    </xf>
    <xf numFmtId="0" fontId="11" fillId="2" borderId="5" xfId="0" applyFont="1" applyFill="1" applyBorder="1" applyAlignment="1">
      <alignment horizontal="right" vertical="center" wrapText="1"/>
    </xf>
    <xf numFmtId="0" fontId="11" fillId="2" borderId="52" xfId="0" applyFont="1" applyFill="1" applyBorder="1" applyAlignment="1">
      <alignment horizontal="right" vertical="center" wrapText="1"/>
    </xf>
    <xf numFmtId="0" fontId="56" fillId="0" borderId="99" xfId="0" applyFont="1" applyBorder="1" applyAlignment="1">
      <alignment horizontal="center"/>
    </xf>
    <xf numFmtId="0" fontId="56" fillId="0" borderId="93" xfId="0" applyFont="1" applyBorder="1" applyAlignment="1">
      <alignment horizontal="center"/>
    </xf>
    <xf numFmtId="0" fontId="56" fillId="0" borderId="100" xfId="0" applyFont="1" applyBorder="1" applyAlignment="1">
      <alignment horizontal="center"/>
    </xf>
    <xf numFmtId="0" fontId="55" fillId="0" borderId="91" xfId="0" applyFont="1" applyBorder="1" applyAlignment="1">
      <alignment horizontal="center" vertical="center" wrapText="1"/>
    </xf>
    <xf numFmtId="0" fontId="55" fillId="0" borderId="41" xfId="0" applyFont="1" applyBorder="1" applyAlignment="1">
      <alignment horizontal="center" vertical="center" wrapText="1"/>
    </xf>
    <xf numFmtId="0" fontId="55" fillId="0" borderId="92" xfId="0" applyFont="1" applyBorder="1" applyAlignment="1">
      <alignment horizontal="center" vertical="center" wrapText="1"/>
    </xf>
    <xf numFmtId="0" fontId="57" fillId="0" borderId="103" xfId="0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7" fillId="0" borderId="14" xfId="0" applyFont="1" applyBorder="1" applyAlignment="1">
      <alignment horizontal="center" vertical="center"/>
    </xf>
    <xf numFmtId="49" fontId="10" fillId="0" borderId="103" xfId="0" applyNumberFormat="1" applyFont="1" applyBorder="1" applyAlignment="1">
      <alignment horizontal="left" vertical="distributed"/>
    </xf>
    <xf numFmtId="49" fontId="10" fillId="0" borderId="0" xfId="0" applyNumberFormat="1" applyFont="1" applyAlignment="1">
      <alignment horizontal="left" vertical="distributed"/>
    </xf>
    <xf numFmtId="49" fontId="10" fillId="0" borderId="14" xfId="0" applyNumberFormat="1" applyFont="1" applyBorder="1" applyAlignment="1">
      <alignment horizontal="left" vertical="distributed"/>
    </xf>
    <xf numFmtId="0" fontId="22" fillId="2" borderId="5" xfId="0" applyFont="1" applyFill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40" fillId="8" borderId="95" xfId="0" applyFont="1" applyFill="1" applyBorder="1" applyAlignment="1">
      <alignment horizontal="center" vertical="center"/>
    </xf>
    <xf numFmtId="0" fontId="51" fillId="0" borderId="82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14" xfId="0" applyFont="1" applyBorder="1" applyAlignment="1">
      <alignment horizontal="center"/>
    </xf>
    <xf numFmtId="0" fontId="53" fillId="0" borderId="82" xfId="0" applyFont="1" applyBorder="1" applyAlignment="1">
      <alignment horizontal="center"/>
    </xf>
    <xf numFmtId="0" fontId="53" fillId="0" borderId="0" xfId="0" applyFont="1" applyAlignment="1">
      <alignment horizontal="center"/>
    </xf>
    <xf numFmtId="0" fontId="53" fillId="0" borderId="14" xfId="0" applyFont="1" applyBorder="1" applyAlignment="1">
      <alignment horizontal="center"/>
    </xf>
    <xf numFmtId="0" fontId="54" fillId="0" borderId="82" xfId="0" applyFont="1" applyBorder="1" applyAlignment="1">
      <alignment horizontal="left"/>
    </xf>
    <xf numFmtId="0" fontId="54" fillId="0" borderId="0" xfId="0" applyFont="1" applyAlignment="1">
      <alignment horizontal="left"/>
    </xf>
    <xf numFmtId="0" fontId="54" fillId="0" borderId="14" xfId="0" applyFont="1" applyBorder="1" applyAlignment="1">
      <alignment horizontal="left"/>
    </xf>
    <xf numFmtId="166" fontId="17" fillId="2" borderId="90" xfId="1" applyFont="1" applyFill="1" applyBorder="1" applyAlignment="1">
      <alignment horizontal="center" vertical="center"/>
    </xf>
    <xf numFmtId="166" fontId="17" fillId="2" borderId="2" xfId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right"/>
    </xf>
    <xf numFmtId="0" fontId="17" fillId="2" borderId="32" xfId="0" applyFont="1" applyFill="1" applyBorder="1" applyAlignment="1">
      <alignment horizontal="right"/>
    </xf>
    <xf numFmtId="0" fontId="17" fillId="2" borderId="89" xfId="0" applyFont="1" applyFill="1" applyBorder="1" applyAlignment="1">
      <alignment horizontal="right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61" xfId="0" applyFont="1" applyBorder="1" applyAlignment="1">
      <alignment horizontal="center" vertical="center"/>
    </xf>
    <xf numFmtId="0" fontId="17" fillId="0" borderId="34" xfId="0" applyFont="1" applyBorder="1" applyAlignment="1">
      <alignment horizontal="right" vertical="center"/>
    </xf>
    <xf numFmtId="0" fontId="17" fillId="0" borderId="61" xfId="0" applyFont="1" applyBorder="1" applyAlignment="1">
      <alignment horizontal="right" vertical="center"/>
    </xf>
    <xf numFmtId="0" fontId="17" fillId="0" borderId="34" xfId="0" applyFont="1" applyBorder="1" applyAlignment="1">
      <alignment horizontal="center" vertical="distributed"/>
    </xf>
    <xf numFmtId="0" fontId="17" fillId="0" borderId="61" xfId="0" applyFont="1" applyBorder="1" applyAlignment="1">
      <alignment horizontal="center" vertical="distributed"/>
    </xf>
    <xf numFmtId="0" fontId="17" fillId="0" borderId="35" xfId="0" applyFont="1" applyBorder="1" applyAlignment="1">
      <alignment horizontal="center" vertical="distributed"/>
    </xf>
    <xf numFmtId="0" fontId="17" fillId="0" borderId="66" xfId="0" applyFont="1" applyBorder="1" applyAlignment="1">
      <alignment horizontal="center" vertical="distributed"/>
    </xf>
    <xf numFmtId="0" fontId="17" fillId="0" borderId="88" xfId="0" applyFont="1" applyBorder="1" applyAlignment="1">
      <alignment horizontal="center" vertical="distributed"/>
    </xf>
    <xf numFmtId="0" fontId="17" fillId="0" borderId="49" xfId="0" applyFont="1" applyBorder="1" applyAlignment="1">
      <alignment horizontal="center" vertical="distributed"/>
    </xf>
    <xf numFmtId="0" fontId="45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2" fillId="2" borderId="104" xfId="0" applyFont="1" applyFill="1" applyBorder="1" applyAlignment="1">
      <alignment horizontal="center" vertical="distributed"/>
    </xf>
    <xf numFmtId="0" fontId="12" fillId="2" borderId="66" xfId="0" applyFont="1" applyFill="1" applyBorder="1" applyAlignment="1">
      <alignment horizontal="center" vertical="distributed"/>
    </xf>
    <xf numFmtId="0" fontId="12" fillId="2" borderId="105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/>
    </xf>
    <xf numFmtId="0" fontId="12" fillId="2" borderId="67" xfId="0" applyFont="1" applyFill="1" applyBorder="1" applyAlignment="1">
      <alignment horizontal="center" vertical="center"/>
    </xf>
    <xf numFmtId="0" fontId="12" fillId="2" borderId="61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/>
    </xf>
    <xf numFmtId="0" fontId="10" fillId="2" borderId="27" xfId="0" applyFont="1" applyFill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10" fontId="9" fillId="0" borderId="15" xfId="3" applyNumberFormat="1" applyFont="1" applyBorder="1" applyAlignment="1">
      <alignment horizontal="center" vertical="center"/>
    </xf>
    <xf numFmtId="10" fontId="9" fillId="0" borderId="18" xfId="3" applyNumberFormat="1" applyFont="1" applyBorder="1" applyAlignment="1">
      <alignment horizontal="center" vertical="center"/>
    </xf>
    <xf numFmtId="167" fontId="9" fillId="0" borderId="14" xfId="2" applyFont="1" applyBorder="1" applyAlignment="1">
      <alignment horizontal="center" vertical="center"/>
    </xf>
    <xf numFmtId="167" fontId="9" fillId="0" borderId="17" xfId="2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42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 indent="2"/>
    </xf>
    <xf numFmtId="0" fontId="7" fillId="0" borderId="0" xfId="0" applyFont="1" applyAlignment="1">
      <alignment horizontal="left" vertical="center" wrapText="1" indent="2"/>
    </xf>
    <xf numFmtId="0" fontId="64" fillId="0" borderId="0" xfId="6" applyFont="1" applyAlignment="1">
      <alignment horizontal="center" vertical="center"/>
    </xf>
    <xf numFmtId="0" fontId="14" fillId="2" borderId="47" xfId="7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12" fillId="0" borderId="0" xfId="6" applyFont="1" applyAlignment="1">
      <alignment horizontal="center"/>
    </xf>
    <xf numFmtId="0" fontId="42" fillId="0" borderId="24" xfId="0" applyFont="1" applyBorder="1" applyAlignment="1">
      <alignment horizontal="right"/>
    </xf>
    <xf numFmtId="0" fontId="42" fillId="0" borderId="47" xfId="0" applyFont="1" applyBorder="1" applyAlignment="1">
      <alignment horizontal="right"/>
    </xf>
    <xf numFmtId="0" fontId="42" fillId="0" borderId="51" xfId="0" applyFont="1" applyBorder="1" applyAlignment="1">
      <alignment horizontal="right"/>
    </xf>
    <xf numFmtId="2" fontId="0" fillId="0" borderId="57" xfId="0" applyNumberFormat="1" applyBorder="1" applyAlignment="1">
      <alignment horizontal="right"/>
    </xf>
    <xf numFmtId="0" fontId="0" fillId="0" borderId="47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51" xfId="0" applyBorder="1" applyAlignment="1">
      <alignment horizontal="right"/>
    </xf>
    <xf numFmtId="2" fontId="0" fillId="0" borderId="57" xfId="0" applyNumberFormat="1" applyBorder="1"/>
    <xf numFmtId="2" fontId="0" fillId="0" borderId="47" xfId="0" applyNumberFormat="1" applyBorder="1"/>
    <xf numFmtId="2" fontId="0" fillId="0" borderId="25" xfId="0" applyNumberFormat="1" applyBorder="1"/>
    <xf numFmtId="0" fontId="0" fillId="0" borderId="26" xfId="0" applyBorder="1" applyAlignment="1">
      <alignment horizontal="right"/>
    </xf>
    <xf numFmtId="0" fontId="0" fillId="0" borderId="58" xfId="0" applyBorder="1" applyAlignment="1">
      <alignment horizontal="right"/>
    </xf>
    <xf numFmtId="0" fontId="0" fillId="0" borderId="59" xfId="0" applyBorder="1" applyAlignment="1">
      <alignment horizontal="right"/>
    </xf>
    <xf numFmtId="4" fontId="41" fillId="0" borderId="60" xfId="0" applyNumberFormat="1" applyFont="1" applyBorder="1" applyAlignment="1">
      <alignment horizontal="right"/>
    </xf>
    <xf numFmtId="4" fontId="41" fillId="0" borderId="58" xfId="0" applyNumberFormat="1" applyFont="1" applyBorder="1" applyAlignment="1">
      <alignment horizontal="right"/>
    </xf>
    <xf numFmtId="4" fontId="41" fillId="0" borderId="27" xfId="0" applyNumberFormat="1" applyFont="1" applyBorder="1" applyAlignment="1">
      <alignment horizontal="right"/>
    </xf>
    <xf numFmtId="0" fontId="47" fillId="2" borderId="34" xfId="0" applyFont="1" applyFill="1" applyBorder="1" applyAlignment="1">
      <alignment horizontal="left" vertical="distributed" wrapText="1"/>
    </xf>
    <xf numFmtId="0" fontId="47" fillId="2" borderId="34" xfId="0" applyFont="1" applyFill="1" applyBorder="1" applyAlignment="1">
      <alignment horizontal="left" vertical="distributed"/>
    </xf>
    <xf numFmtId="0" fontId="0" fillId="2" borderId="55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56" xfId="0" applyFill="1" applyBorder="1" applyAlignment="1">
      <alignment horizontal="center" vertical="center"/>
    </xf>
    <xf numFmtId="0" fontId="42" fillId="0" borderId="57" xfId="0" applyFont="1" applyBorder="1"/>
    <xf numFmtId="0" fontId="42" fillId="0" borderId="47" xfId="0" applyFont="1" applyBorder="1"/>
    <xf numFmtId="0" fontId="42" fillId="0" borderId="51" xfId="0" applyFont="1" applyBorder="1"/>
    <xf numFmtId="0" fontId="47" fillId="2" borderId="34" xfId="0" applyFont="1" applyFill="1" applyBorder="1" applyAlignment="1">
      <alignment horizontal="left" wrapText="1"/>
    </xf>
    <xf numFmtId="0" fontId="47" fillId="2" borderId="34" xfId="0" applyFont="1" applyFill="1" applyBorder="1" applyAlignment="1">
      <alignment horizontal="left"/>
    </xf>
    <xf numFmtId="0" fontId="0" fillId="2" borderId="55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56" xfId="0" applyFill="1" applyBorder="1" applyAlignment="1">
      <alignment horizontal="center"/>
    </xf>
    <xf numFmtId="0" fontId="47" fillId="2" borderId="55" xfId="0" applyFont="1" applyFill="1" applyBorder="1" applyAlignment="1">
      <alignment horizontal="left" wrapText="1"/>
    </xf>
    <xf numFmtId="0" fontId="47" fillId="2" borderId="40" xfId="0" applyFont="1" applyFill="1" applyBorder="1" applyAlignment="1">
      <alignment horizontal="left" wrapText="1"/>
    </xf>
    <xf numFmtId="0" fontId="47" fillId="2" borderId="62" xfId="0" applyFont="1" applyFill="1" applyBorder="1" applyAlignment="1">
      <alignment horizontal="left" wrapText="1"/>
    </xf>
    <xf numFmtId="0" fontId="46" fillId="0" borderId="26" xfId="0" applyFont="1" applyBorder="1" applyAlignment="1">
      <alignment horizontal="right"/>
    </xf>
    <xf numFmtId="0" fontId="46" fillId="0" borderId="58" xfId="0" applyFont="1" applyBorder="1" applyAlignment="1">
      <alignment horizontal="right"/>
    </xf>
    <xf numFmtId="0" fontId="46" fillId="0" borderId="59" xfId="0" applyFont="1" applyBorder="1" applyAlignment="1">
      <alignment horizontal="right"/>
    </xf>
    <xf numFmtId="4" fontId="47" fillId="0" borderId="60" xfId="0" applyNumberFormat="1" applyFont="1" applyBorder="1" applyAlignment="1">
      <alignment horizontal="right"/>
    </xf>
    <xf numFmtId="4" fontId="47" fillId="0" borderId="58" xfId="0" applyNumberFormat="1" applyFont="1" applyBorder="1" applyAlignment="1">
      <alignment horizontal="right"/>
    </xf>
    <xf numFmtId="4" fontId="47" fillId="0" borderId="27" xfId="0" applyNumberFormat="1" applyFont="1" applyBorder="1" applyAlignment="1">
      <alignment horizontal="right"/>
    </xf>
    <xf numFmtId="0" fontId="49" fillId="0" borderId="57" xfId="0" applyFont="1" applyBorder="1" applyAlignment="1">
      <alignment horizontal="left"/>
    </xf>
    <xf numFmtId="0" fontId="49" fillId="0" borderId="47" xfId="0" applyFont="1" applyBorder="1" applyAlignment="1">
      <alignment horizontal="left"/>
    </xf>
    <xf numFmtId="0" fontId="49" fillId="0" borderId="51" xfId="0" applyFont="1" applyBorder="1" applyAlignment="1">
      <alignment horizontal="left"/>
    </xf>
    <xf numFmtId="2" fontId="0" fillId="0" borderId="47" xfId="0" applyNumberFormat="1" applyBorder="1" applyAlignment="1">
      <alignment horizontal="right"/>
    </xf>
    <xf numFmtId="2" fontId="0" fillId="0" borderId="25" xfId="0" applyNumberFormat="1" applyBorder="1" applyAlignment="1">
      <alignment horizontal="right"/>
    </xf>
    <xf numFmtId="0" fontId="49" fillId="0" borderId="57" xfId="0" applyFont="1" applyBorder="1"/>
    <xf numFmtId="0" fontId="49" fillId="0" borderId="47" xfId="0" applyFont="1" applyBorder="1"/>
    <xf numFmtId="0" fontId="49" fillId="0" borderId="51" xfId="0" applyFont="1" applyBorder="1"/>
    <xf numFmtId="0" fontId="46" fillId="2" borderId="55" xfId="0" applyFont="1" applyFill="1" applyBorder="1" applyAlignment="1">
      <alignment horizontal="center"/>
    </xf>
    <xf numFmtId="0" fontId="46" fillId="2" borderId="40" xfId="0" applyFont="1" applyFill="1" applyBorder="1" applyAlignment="1">
      <alignment horizontal="center"/>
    </xf>
    <xf numFmtId="0" fontId="46" fillId="2" borderId="56" xfId="0" applyFont="1" applyFill="1" applyBorder="1" applyAlignment="1">
      <alignment horizontal="center"/>
    </xf>
    <xf numFmtId="0" fontId="49" fillId="0" borderId="24" xfId="0" applyFont="1" applyBorder="1" applyAlignment="1">
      <alignment horizontal="right"/>
    </xf>
    <xf numFmtId="0" fontId="49" fillId="0" borderId="47" xfId="0" applyFont="1" applyBorder="1" applyAlignment="1">
      <alignment horizontal="right"/>
    </xf>
    <xf numFmtId="0" fontId="49" fillId="0" borderId="51" xfId="0" applyFont="1" applyBorder="1" applyAlignment="1">
      <alignment horizontal="right"/>
    </xf>
    <xf numFmtId="0" fontId="49" fillId="0" borderId="50" xfId="0" applyFont="1" applyBorder="1" applyAlignment="1">
      <alignment horizontal="left"/>
    </xf>
    <xf numFmtId="2" fontId="46" fillId="0" borderId="57" xfId="0" applyNumberFormat="1" applyFont="1" applyBorder="1" applyAlignment="1">
      <alignment horizontal="right"/>
    </xf>
    <xf numFmtId="0" fontId="46" fillId="0" borderId="47" xfId="0" applyFont="1" applyBorder="1" applyAlignment="1">
      <alignment horizontal="right"/>
    </xf>
    <xf numFmtId="0" fontId="46" fillId="0" borderId="25" xfId="0" applyFont="1" applyBorder="1" applyAlignment="1">
      <alignment horizontal="right"/>
    </xf>
    <xf numFmtId="2" fontId="46" fillId="0" borderId="57" xfId="0" applyNumberFormat="1" applyFont="1" applyBorder="1"/>
    <xf numFmtId="2" fontId="46" fillId="0" borderId="47" xfId="0" applyNumberFormat="1" applyFont="1" applyBorder="1"/>
    <xf numFmtId="2" fontId="46" fillId="0" borderId="25" xfId="0" applyNumberFormat="1" applyFont="1" applyBorder="1"/>
    <xf numFmtId="0" fontId="50" fillId="5" borderId="1" xfId="0" applyFont="1" applyFill="1" applyBorder="1" applyAlignment="1">
      <alignment horizontal="center"/>
    </xf>
    <xf numFmtId="0" fontId="50" fillId="5" borderId="32" xfId="0" applyFont="1" applyFill="1" applyBorder="1" applyAlignment="1">
      <alignment horizontal="center"/>
    </xf>
    <xf numFmtId="0" fontId="50" fillId="5" borderId="2" xfId="0" applyFont="1" applyFill="1" applyBorder="1" applyAlignment="1">
      <alignment horizontal="center"/>
    </xf>
    <xf numFmtId="0" fontId="42" fillId="0" borderId="57" xfId="0" applyFont="1" applyBorder="1" applyAlignment="1">
      <alignment horizontal="left"/>
    </xf>
    <xf numFmtId="0" fontId="42" fillId="0" borderId="47" xfId="0" applyFont="1" applyBorder="1" applyAlignment="1">
      <alignment horizontal="left"/>
    </xf>
    <xf numFmtId="0" fontId="42" fillId="0" borderId="51" xfId="0" applyFont="1" applyBorder="1" applyAlignment="1">
      <alignment horizontal="left"/>
    </xf>
    <xf numFmtId="0" fontId="47" fillId="10" borderId="55" xfId="0" applyFont="1" applyFill="1" applyBorder="1" applyAlignment="1">
      <alignment horizontal="left" wrapText="1"/>
    </xf>
    <xf numFmtId="0" fontId="47" fillId="10" borderId="40" xfId="0" applyFont="1" applyFill="1" applyBorder="1" applyAlignment="1">
      <alignment horizontal="left" wrapText="1"/>
    </xf>
    <xf numFmtId="0" fontId="47" fillId="10" borderId="62" xfId="0" applyFont="1" applyFill="1" applyBorder="1" applyAlignment="1">
      <alignment horizontal="left" wrapText="1"/>
    </xf>
    <xf numFmtId="0" fontId="0" fillId="10" borderId="55" xfId="0" applyFill="1" applyBorder="1" applyAlignment="1">
      <alignment horizontal="center"/>
    </xf>
    <xf numFmtId="0" fontId="0" fillId="10" borderId="40" xfId="0" applyFill="1" applyBorder="1" applyAlignment="1">
      <alignment horizontal="center"/>
    </xf>
    <xf numFmtId="0" fontId="0" fillId="10" borderId="56" xfId="0" applyFill="1" applyBorder="1" applyAlignment="1">
      <alignment horizontal="center"/>
    </xf>
    <xf numFmtId="0" fontId="42" fillId="0" borderId="57" xfId="0" applyFont="1" applyBorder="1" applyAlignment="1">
      <alignment vertical="distributed"/>
    </xf>
    <xf numFmtId="0" fontId="42" fillId="0" borderId="47" xfId="0" applyFont="1" applyBorder="1" applyAlignment="1">
      <alignment vertical="distributed"/>
    </xf>
    <xf numFmtId="0" fontId="42" fillId="0" borderId="51" xfId="0" applyFont="1" applyBorder="1" applyAlignment="1">
      <alignment vertical="distributed"/>
    </xf>
    <xf numFmtId="0" fontId="44" fillId="0" borderId="0" xfId="0" applyFont="1" applyAlignment="1">
      <alignment horizontal="center" vertical="center"/>
    </xf>
    <xf numFmtId="0" fontId="0" fillId="0" borderId="0" xfId="0" applyAlignment="1">
      <alignment horizontal="left" wrapText="1"/>
    </xf>
    <xf numFmtId="0" fontId="41" fillId="2" borderId="1" xfId="0" applyFont="1" applyFill="1" applyBorder="1" applyAlignment="1">
      <alignment horizontal="center"/>
    </xf>
    <xf numFmtId="0" fontId="41" fillId="2" borderId="32" xfId="0" applyFont="1" applyFill="1" applyBorder="1" applyAlignment="1">
      <alignment horizontal="center"/>
    </xf>
    <xf numFmtId="0" fontId="41" fillId="2" borderId="2" xfId="0" applyFont="1" applyFill="1" applyBorder="1" applyAlignment="1">
      <alignment horizontal="center"/>
    </xf>
    <xf numFmtId="0" fontId="41" fillId="0" borderId="52" xfId="0" applyFont="1" applyBorder="1" applyAlignment="1">
      <alignment horizontal="center" vertical="center"/>
    </xf>
    <xf numFmtId="0" fontId="41" fillId="10" borderId="34" xfId="0" applyFont="1" applyFill="1" applyBorder="1" applyAlignment="1">
      <alignment horizontal="left" wrapText="1"/>
    </xf>
    <xf numFmtId="0" fontId="41" fillId="10" borderId="34" xfId="0" applyFont="1" applyFill="1" applyBorder="1" applyAlignment="1">
      <alignment horizontal="left"/>
    </xf>
    <xf numFmtId="0" fontId="41" fillId="2" borderId="34" xfId="0" applyFont="1" applyFill="1" applyBorder="1" applyAlignment="1">
      <alignment horizontal="left" wrapText="1"/>
    </xf>
    <xf numFmtId="0" fontId="41" fillId="2" borderId="34" xfId="0" applyFont="1" applyFill="1" applyBorder="1" applyAlignment="1">
      <alignment horizontal="left"/>
    </xf>
    <xf numFmtId="0" fontId="47" fillId="2" borderId="54" xfId="0" applyFont="1" applyFill="1" applyBorder="1" applyAlignment="1">
      <alignment horizontal="left" wrapText="1"/>
    </xf>
    <xf numFmtId="0" fontId="47" fillId="2" borderId="54" xfId="0" applyFont="1" applyFill="1" applyBorder="1" applyAlignment="1">
      <alignment horizontal="left"/>
    </xf>
  </cellXfs>
  <cellStyles count="27">
    <cellStyle name="20% - Ênfase1 100" xfId="9" xr:uid="{00000000-0005-0000-0000-000000000000}"/>
    <cellStyle name="60% - Ênfase6 37" xfId="10" xr:uid="{00000000-0005-0000-0000-000001000000}"/>
    <cellStyle name="Excel Built-in Excel Built-in Excel Built-in Excel Built-in Excel Built-in Excel Built-in Excel Built-in Excel Built-in Separador de milhares 4" xfId="11" xr:uid="{00000000-0005-0000-0000-000002000000}"/>
    <cellStyle name="Excel Built-in Excel Built-in Excel Built-in Excel Built-in Excel Built-in Excel Built-in Excel Built-in Separador de milhares 4" xfId="12" xr:uid="{00000000-0005-0000-0000-000003000000}"/>
    <cellStyle name="Excel Built-in Normal" xfId="13" xr:uid="{00000000-0005-0000-0000-000004000000}"/>
    <cellStyle name="Excel Built-in Normal 1" xfId="14" xr:uid="{00000000-0005-0000-0000-000005000000}"/>
    <cellStyle name="Excel_BuiltIn_Comma" xfId="15" xr:uid="{00000000-0005-0000-0000-000006000000}"/>
    <cellStyle name="Heading" xfId="16" xr:uid="{00000000-0005-0000-0000-000007000000}"/>
    <cellStyle name="Heading1" xfId="17" xr:uid="{00000000-0005-0000-0000-000008000000}"/>
    <cellStyle name="Moeda" xfId="1" builtinId="4"/>
    <cellStyle name="Moeda 2" xfId="3" xr:uid="{00000000-0005-0000-0000-00000A000000}"/>
    <cellStyle name="Moeda 3" xfId="18" xr:uid="{00000000-0005-0000-0000-00000B000000}"/>
    <cellStyle name="Moeda 4" xfId="26" xr:uid="{06F23593-39BF-44CE-8014-CE38AA2621A0}"/>
    <cellStyle name="Normal" xfId="0" builtinId="0"/>
    <cellStyle name="Normal 2" xfId="6" xr:uid="{00000000-0005-0000-0000-00000D000000}"/>
    <cellStyle name="Normal 3" xfId="19" xr:uid="{00000000-0005-0000-0000-00000E000000}"/>
    <cellStyle name="Normal 4" xfId="20" xr:uid="{00000000-0005-0000-0000-00000F000000}"/>
    <cellStyle name="Normal 5" xfId="21" xr:uid="{00000000-0005-0000-0000-000010000000}"/>
    <cellStyle name="Normal_Leis Sociais" xfId="7" xr:uid="{00000000-0005-0000-0000-000011000000}"/>
    <cellStyle name="Porcentagem" xfId="5" builtinId="5"/>
    <cellStyle name="Porcentagem 2" xfId="8" xr:uid="{00000000-0005-0000-0000-000013000000}"/>
    <cellStyle name="Result" xfId="22" xr:uid="{00000000-0005-0000-0000-000014000000}"/>
    <cellStyle name="Result2" xfId="23" xr:uid="{00000000-0005-0000-0000-000015000000}"/>
    <cellStyle name="Separador de milhares 2" xfId="2" xr:uid="{00000000-0005-0000-0000-000016000000}"/>
    <cellStyle name="Separador de milhares 4" xfId="24" xr:uid="{00000000-0005-0000-0000-000017000000}"/>
    <cellStyle name="Vírgula" xfId="4" builtinId="3"/>
    <cellStyle name="Vírgula 2" xfId="25" xr:uid="{00000000-0005-0000-0000-000019000000}"/>
  </cellStyles>
  <dxfs count="0"/>
  <tableStyles count="0" defaultTableStyle="TableStyleMedium9" defaultPivotStyle="PivotStyleLight16"/>
  <colors>
    <mruColors>
      <color rgb="FF0000FF"/>
      <color rgb="FF000099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85725</xdr:rowOff>
    </xdr:from>
    <xdr:to>
      <xdr:col>1</xdr:col>
      <xdr:colOff>952500</xdr:colOff>
      <xdr:row>2</xdr:row>
      <xdr:rowOff>150689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FB29CDB-C8C9-4DFC-91AA-01012D000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85725"/>
          <a:ext cx="1390650" cy="1207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180975</xdr:colOff>
      <xdr:row>0</xdr:row>
      <xdr:rowOff>47625</xdr:rowOff>
    </xdr:from>
    <xdr:to>
      <xdr:col>3</xdr:col>
      <xdr:colOff>838200</xdr:colOff>
      <xdr:row>2</xdr:row>
      <xdr:rowOff>121920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4E71D57-AF1C-49F2-8E54-6816B9884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3595" y="47625"/>
          <a:ext cx="1891665" cy="12172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167640</xdr:colOff>
      <xdr:row>0</xdr:row>
      <xdr:rowOff>83820</xdr:rowOff>
    </xdr:from>
    <xdr:to>
      <xdr:col>1</xdr:col>
      <xdr:colOff>1478562</xdr:colOff>
      <xdr:row>7</xdr:row>
      <xdr:rowOff>175260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B240A3-B6B3-4C1F-99D4-3B6FBEA60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" y="83820"/>
          <a:ext cx="1684302" cy="1463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830580</xdr:colOff>
      <xdr:row>0</xdr:row>
      <xdr:rowOff>91440</xdr:rowOff>
    </xdr:from>
    <xdr:to>
      <xdr:col>6</xdr:col>
      <xdr:colOff>3057525</xdr:colOff>
      <xdr:row>8</xdr:row>
      <xdr:rowOff>107169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E9D83D9-058D-4EE2-997F-F3E94CAA0F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91440"/>
          <a:ext cx="2226945" cy="14330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160020</xdr:colOff>
      <xdr:row>0</xdr:row>
      <xdr:rowOff>89535</xdr:rowOff>
    </xdr:from>
    <xdr:to>
      <xdr:col>2</xdr:col>
      <xdr:colOff>502920</xdr:colOff>
      <xdr:row>2</xdr:row>
      <xdr:rowOff>161016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09A2EFB-E578-46BB-865A-A4E42535E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" y="89535"/>
          <a:ext cx="1623060" cy="11611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304799</xdr:colOff>
      <xdr:row>0</xdr:row>
      <xdr:rowOff>91440</xdr:rowOff>
    </xdr:from>
    <xdr:to>
      <xdr:col>8</xdr:col>
      <xdr:colOff>918348</xdr:colOff>
      <xdr:row>2</xdr:row>
      <xdr:rowOff>170481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7DDD282-44A1-4CC4-814F-D779828FC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3219" y="91440"/>
          <a:ext cx="1809889" cy="11687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60961</xdr:rowOff>
    </xdr:from>
    <xdr:to>
      <xdr:col>2</xdr:col>
      <xdr:colOff>617221</xdr:colOff>
      <xdr:row>3</xdr:row>
      <xdr:rowOff>251461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68BE7EB-6AAF-4D9D-B807-701D1C9DE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" y="60961"/>
          <a:ext cx="1409701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1043940</xdr:colOff>
      <xdr:row>0</xdr:row>
      <xdr:rowOff>45720</xdr:rowOff>
    </xdr:from>
    <xdr:to>
      <xdr:col>6</xdr:col>
      <xdr:colOff>3949</xdr:colOff>
      <xdr:row>3</xdr:row>
      <xdr:rowOff>224790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7CDCB30-DBBF-4DA6-A38D-0F66A67B6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2820" y="45720"/>
          <a:ext cx="1846084" cy="132207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0</xdr:rowOff>
    </xdr:from>
    <xdr:to>
      <xdr:col>4</xdr:col>
      <xdr:colOff>9525</xdr:colOff>
      <xdr:row>12</xdr:row>
      <xdr:rowOff>0</xdr:rowOff>
    </xdr:to>
    <xdr:sp macro="" textlink="">
      <xdr:nvSpPr>
        <xdr:cNvPr id="7" name="Line 1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 flipV="1">
          <a:off x="4333875" y="489585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9525</xdr:colOff>
      <xdr:row>12</xdr:row>
      <xdr:rowOff>0</xdr:rowOff>
    </xdr:to>
    <xdr:sp macro="" textlink="">
      <xdr:nvSpPr>
        <xdr:cNvPr id="12" name="Line 16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 flipV="1">
          <a:off x="14839950" y="28575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9525</xdr:colOff>
      <xdr:row>12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 flipV="1">
          <a:off x="14839950" y="28575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9525</xdr:colOff>
      <xdr:row>12</xdr:row>
      <xdr:rowOff>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 flipV="1">
          <a:off x="11918156" y="28575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9525</xdr:colOff>
      <xdr:row>12</xdr:row>
      <xdr:rowOff>0</xdr:rowOff>
    </xdr:to>
    <xdr:sp macro="" textlink="">
      <xdr:nvSpPr>
        <xdr:cNvPr id="14" name="Line 16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 flipV="1">
          <a:off x="13716000" y="285750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0</xdr:col>
      <xdr:colOff>152400</xdr:colOff>
      <xdr:row>0</xdr:row>
      <xdr:rowOff>95250</xdr:rowOff>
    </xdr:from>
    <xdr:to>
      <xdr:col>1</xdr:col>
      <xdr:colOff>1190625</xdr:colOff>
      <xdr:row>2</xdr:row>
      <xdr:rowOff>223518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4F0049B-A689-4624-BA52-989A316787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95250"/>
          <a:ext cx="1657350" cy="1442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316478</xdr:colOff>
      <xdr:row>0</xdr:row>
      <xdr:rowOff>76199</xdr:rowOff>
    </xdr:from>
    <xdr:to>
      <xdr:col>11</xdr:col>
      <xdr:colOff>745418</xdr:colOff>
      <xdr:row>2</xdr:row>
      <xdr:rowOff>180974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1B49037-5DB3-42A8-A5F6-EE5EF49B9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6603" y="76199"/>
          <a:ext cx="2029140" cy="1419225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31</xdr:row>
      <xdr:rowOff>0</xdr:rowOff>
    </xdr:from>
    <xdr:to>
      <xdr:col>4</xdr:col>
      <xdr:colOff>9525</xdr:colOff>
      <xdr:row>31</xdr:row>
      <xdr:rowOff>0</xdr:rowOff>
    </xdr:to>
    <xdr:sp macro="" textlink="">
      <xdr:nvSpPr>
        <xdr:cNvPr id="4" name="Line 16">
          <a:extLst>
            <a:ext uri="{FF2B5EF4-FFF2-40B4-BE49-F238E27FC236}">
              <a16:creationId xmlns:a16="http://schemas.microsoft.com/office/drawing/2014/main" id="{A82BAA35-B52D-4F7B-9C63-C6B20157FD86}"/>
            </a:ext>
          </a:extLst>
        </xdr:cNvPr>
        <xdr:cNvSpPr>
          <a:spLocks noChangeShapeType="1"/>
        </xdr:cNvSpPr>
      </xdr:nvSpPr>
      <xdr:spPr bwMode="auto">
        <a:xfrm flipV="1">
          <a:off x="5173980" y="600456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31</xdr:row>
      <xdr:rowOff>0</xdr:rowOff>
    </xdr:from>
    <xdr:to>
      <xdr:col>10</xdr:col>
      <xdr:colOff>9525</xdr:colOff>
      <xdr:row>31</xdr:row>
      <xdr:rowOff>0</xdr:rowOff>
    </xdr:to>
    <xdr:sp macro="" textlink="">
      <xdr:nvSpPr>
        <xdr:cNvPr id="6" name="Line 16">
          <a:extLst>
            <a:ext uri="{FF2B5EF4-FFF2-40B4-BE49-F238E27FC236}">
              <a16:creationId xmlns:a16="http://schemas.microsoft.com/office/drawing/2014/main" id="{48AE8E1E-9BCC-448A-B435-11EA7CB1AF61}"/>
            </a:ext>
          </a:extLst>
        </xdr:cNvPr>
        <xdr:cNvSpPr>
          <a:spLocks noChangeShapeType="1"/>
        </xdr:cNvSpPr>
      </xdr:nvSpPr>
      <xdr:spPr bwMode="auto">
        <a:xfrm flipV="1">
          <a:off x="9913620" y="600456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31</xdr:row>
      <xdr:rowOff>0</xdr:rowOff>
    </xdr:from>
    <xdr:to>
      <xdr:col>6</xdr:col>
      <xdr:colOff>9525</xdr:colOff>
      <xdr:row>31</xdr:row>
      <xdr:rowOff>0</xdr:rowOff>
    </xdr:to>
    <xdr:sp macro="" textlink="">
      <xdr:nvSpPr>
        <xdr:cNvPr id="8" name="Line 16">
          <a:extLst>
            <a:ext uri="{FF2B5EF4-FFF2-40B4-BE49-F238E27FC236}">
              <a16:creationId xmlns:a16="http://schemas.microsoft.com/office/drawing/2014/main" id="{0FC51D3E-C577-4472-8CCE-7EF2947D4A1B}"/>
            </a:ext>
          </a:extLst>
        </xdr:cNvPr>
        <xdr:cNvSpPr>
          <a:spLocks noChangeShapeType="1"/>
        </xdr:cNvSpPr>
      </xdr:nvSpPr>
      <xdr:spPr bwMode="auto">
        <a:xfrm flipV="1">
          <a:off x="6728460" y="600456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8</xdr:col>
      <xdr:colOff>9525</xdr:colOff>
      <xdr:row>31</xdr:row>
      <xdr:rowOff>0</xdr:rowOff>
    </xdr:to>
    <xdr:sp macro="" textlink="">
      <xdr:nvSpPr>
        <xdr:cNvPr id="10" name="Line 16">
          <a:extLst>
            <a:ext uri="{FF2B5EF4-FFF2-40B4-BE49-F238E27FC236}">
              <a16:creationId xmlns:a16="http://schemas.microsoft.com/office/drawing/2014/main" id="{B853FBF0-B955-48DD-B234-2A6DD2815BA0}"/>
            </a:ext>
          </a:extLst>
        </xdr:cNvPr>
        <xdr:cNvSpPr>
          <a:spLocks noChangeShapeType="1"/>
        </xdr:cNvSpPr>
      </xdr:nvSpPr>
      <xdr:spPr bwMode="auto">
        <a:xfrm flipV="1">
          <a:off x="8351520" y="6004560"/>
          <a:ext cx="9525" cy="0"/>
        </a:xfrm>
        <a:prstGeom prst="line">
          <a:avLst/>
        </a:prstGeom>
        <a:noFill/>
        <a:ln w="28575">
          <a:solidFill>
            <a:srgbClr val="0000FF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68580</xdr:rowOff>
    </xdr:from>
    <xdr:to>
      <xdr:col>2</xdr:col>
      <xdr:colOff>457201</xdr:colOff>
      <xdr:row>2</xdr:row>
      <xdr:rowOff>46211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EBEF6D5-26D0-429A-93F4-B75A31BE9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" y="68580"/>
          <a:ext cx="1333501" cy="952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1409700</xdr:colOff>
      <xdr:row>0</xdr:row>
      <xdr:rowOff>45720</xdr:rowOff>
    </xdr:from>
    <xdr:to>
      <xdr:col>4</xdr:col>
      <xdr:colOff>904875</xdr:colOff>
      <xdr:row>2</xdr:row>
      <xdr:rowOff>74295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EDAFA80-F78F-495B-9908-2465202BEE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8760" y="45720"/>
          <a:ext cx="1453515" cy="10039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96981</xdr:colOff>
      <xdr:row>0</xdr:row>
      <xdr:rowOff>55418</xdr:rowOff>
    </xdr:from>
    <xdr:to>
      <xdr:col>2</xdr:col>
      <xdr:colOff>279921</xdr:colOff>
      <xdr:row>5</xdr:row>
      <xdr:rowOff>124691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39A0268-E514-462F-BCA7-4511E1B3E3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981" y="55418"/>
          <a:ext cx="1540685" cy="1184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256309</xdr:colOff>
      <xdr:row>0</xdr:row>
      <xdr:rowOff>0</xdr:rowOff>
    </xdr:from>
    <xdr:to>
      <xdr:col>9</xdr:col>
      <xdr:colOff>794698</xdr:colOff>
      <xdr:row>5</xdr:row>
      <xdr:rowOff>147517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6BD0839-8133-46A3-B722-96D1BE41F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3091" y="0"/>
          <a:ext cx="1826862" cy="12628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F9A6D-DF61-45C0-9165-0CB9EB2DDEB2}">
  <dimension ref="A1:G26"/>
  <sheetViews>
    <sheetView topLeftCell="A2" workbookViewId="0">
      <selection activeCell="A24" sqref="A24:B24"/>
    </sheetView>
  </sheetViews>
  <sheetFormatPr defaultColWidth="10.28515625" defaultRowHeight="15"/>
  <cols>
    <col min="1" max="1" width="10" style="342" customWidth="1"/>
    <col min="2" max="2" width="73.42578125" style="342" customWidth="1"/>
    <col min="3" max="3" width="18" style="342" bestFit="1" customWidth="1"/>
    <col min="4" max="4" width="13.5703125" style="342" customWidth="1"/>
    <col min="5" max="5" width="3.85546875" style="342" customWidth="1"/>
    <col min="6" max="6" width="10.28515625" style="342"/>
    <col min="7" max="7" width="9" style="342" customWidth="1"/>
    <col min="8" max="8" width="7.42578125" style="342" customWidth="1"/>
    <col min="9" max="16384" width="10.28515625" style="342"/>
  </cols>
  <sheetData>
    <row r="1" spans="1:7" ht="75.599999999999994" customHeight="1">
      <c r="A1" s="472"/>
      <c r="B1" s="473"/>
      <c r="C1" s="473"/>
      <c r="D1" s="474"/>
    </row>
    <row r="2" spans="1:7">
      <c r="A2" s="475" t="s">
        <v>414</v>
      </c>
      <c r="B2" s="476"/>
      <c r="C2" s="476"/>
      <c r="D2" s="477"/>
    </row>
    <row r="3" spans="1:7">
      <c r="A3" s="343"/>
      <c r="B3" s="344"/>
      <c r="C3" s="344"/>
      <c r="D3" s="345"/>
    </row>
    <row r="4" spans="1:7" ht="15.75">
      <c r="A4" s="478" t="s">
        <v>491</v>
      </c>
      <c r="B4" s="479"/>
      <c r="C4" s="479"/>
      <c r="D4" s="480"/>
      <c r="E4" s="346"/>
      <c r="F4" s="347"/>
      <c r="G4" s="347"/>
    </row>
    <row r="5" spans="1:7" s="352" customFormat="1" ht="15.75">
      <c r="A5" s="348" t="s">
        <v>492</v>
      </c>
      <c r="B5" s="349"/>
      <c r="C5" s="349"/>
      <c r="D5" s="350"/>
      <c r="E5" s="351"/>
      <c r="F5" s="351"/>
      <c r="G5" s="351"/>
    </row>
    <row r="6" spans="1:7" ht="15.75">
      <c r="A6" s="353" t="s">
        <v>440</v>
      </c>
      <c r="B6" s="354"/>
      <c r="C6" s="355"/>
      <c r="D6" s="356"/>
      <c r="E6" s="346"/>
      <c r="F6" s="357"/>
      <c r="G6" s="358"/>
    </row>
    <row r="7" spans="1:7" ht="16.5" thickBot="1">
      <c r="A7" s="359"/>
      <c r="B7" s="360"/>
      <c r="C7" s="361"/>
      <c r="D7" s="362"/>
    </row>
    <row r="8" spans="1:7" ht="21" thickBot="1">
      <c r="A8" s="481" t="s">
        <v>487</v>
      </c>
      <c r="B8" s="482"/>
      <c r="C8" s="482"/>
      <c r="D8" s="483"/>
    </row>
    <row r="9" spans="1:7">
      <c r="A9" s="363" t="s">
        <v>0</v>
      </c>
      <c r="B9" s="364" t="s">
        <v>32</v>
      </c>
      <c r="C9" s="364" t="s">
        <v>488</v>
      </c>
      <c r="D9" s="365" t="s">
        <v>398</v>
      </c>
    </row>
    <row r="10" spans="1:7">
      <c r="A10" s="366"/>
      <c r="B10" s="367" t="s">
        <v>486</v>
      </c>
      <c r="C10" s="368">
        <f>SUM(C11:C20)</f>
        <v>439792.98000000004</v>
      </c>
      <c r="D10" s="369"/>
    </row>
    <row r="11" spans="1:7">
      <c r="A11" s="370">
        <v>1</v>
      </c>
      <c r="B11" s="371" t="str">
        <f>PLAN!C11</f>
        <v>SERVIÇOS PRELIMINARES</v>
      </c>
      <c r="C11" s="372">
        <f>PLAN!H11</f>
        <v>8793.4500000000007</v>
      </c>
      <c r="D11" s="373">
        <f t="shared" ref="D11:D20" si="0">C11/$C$24</f>
        <v>1.3853135792128338E-2</v>
      </c>
    </row>
    <row r="12" spans="1:7">
      <c r="A12" s="370">
        <v>2</v>
      </c>
      <c r="B12" s="371" t="str">
        <f>PLAN!C16</f>
        <v>MOVIMENTO DE TERRAS</v>
      </c>
      <c r="C12" s="372">
        <f>PLAN!H16</f>
        <v>17804.18</v>
      </c>
      <c r="D12" s="373">
        <f t="shared" si="0"/>
        <v>2.8048572881803555E-2</v>
      </c>
    </row>
    <row r="13" spans="1:7">
      <c r="A13" s="374">
        <f>A12+1</f>
        <v>3</v>
      </c>
      <c r="B13" s="371" t="str">
        <f>PLAN!C20</f>
        <v>INFRAESTRUTURA: FUNDAÇÕES</v>
      </c>
      <c r="C13" s="372">
        <f>PLAN!H20</f>
        <v>36636.849999999991</v>
      </c>
      <c r="D13" s="373">
        <f t="shared" si="0"/>
        <v>5.7717421267629535E-2</v>
      </c>
    </row>
    <row r="14" spans="1:7" ht="25.5">
      <c r="A14" s="382">
        <v>4</v>
      </c>
      <c r="B14" s="371" t="str">
        <f>PLAN!C29</f>
        <v>COBERTURA/ ALVENARIA/ PILAR/ PERCINTA/ REBOCO/ CHAPISCO/ REVEST CERÂMICO</v>
      </c>
      <c r="C14" s="372">
        <f>PLAN!H29</f>
        <v>148590.22</v>
      </c>
      <c r="D14" s="373">
        <f t="shared" si="0"/>
        <v>0.23408792851977595</v>
      </c>
    </row>
    <row r="15" spans="1:7">
      <c r="A15" s="374">
        <v>5</v>
      </c>
      <c r="B15" s="371" t="str">
        <f>PLAN!C40</f>
        <v>PISO</v>
      </c>
      <c r="C15" s="372">
        <f>PLAN!H40</f>
        <v>77497.279999999999</v>
      </c>
      <c r="D15" s="373">
        <f t="shared" si="0"/>
        <v>0.12208863908484058</v>
      </c>
    </row>
    <row r="16" spans="1:7">
      <c r="A16" s="374">
        <v>6</v>
      </c>
      <c r="B16" s="371" t="str">
        <f>PLAN!C47</f>
        <v>FORRO</v>
      </c>
      <c r="C16" s="372">
        <f>PLAN!H47</f>
        <v>53201.899999999994</v>
      </c>
      <c r="D16" s="373">
        <f t="shared" si="0"/>
        <v>8.3813877954526661E-2</v>
      </c>
    </row>
    <row r="17" spans="1:4">
      <c r="A17" s="374">
        <v>7</v>
      </c>
      <c r="B17" s="371" t="str">
        <f>PLAN!C51</f>
        <v>INSTALAÇÕES HIDRÁULICAS</v>
      </c>
      <c r="C17" s="372">
        <f>PLAN!H51</f>
        <v>6864.52</v>
      </c>
      <c r="D17" s="373">
        <f t="shared" si="0"/>
        <v>1.0814313802635008E-2</v>
      </c>
    </row>
    <row r="18" spans="1:4">
      <c r="A18" s="374">
        <v>8</v>
      </c>
      <c r="B18" s="371" t="str">
        <f>PLAN!C54</f>
        <v>INSTALAÇÕES ELÉTRICAS</v>
      </c>
      <c r="C18" s="372">
        <f>PLAN!H54</f>
        <v>16423.14</v>
      </c>
      <c r="D18" s="373">
        <f t="shared" si="0"/>
        <v>2.5872892727329382E-2</v>
      </c>
    </row>
    <row r="19" spans="1:4">
      <c r="A19" s="374">
        <v>9</v>
      </c>
      <c r="B19" s="371" t="str">
        <f>PLAN!C60</f>
        <v>ESQUADRIAS</v>
      </c>
      <c r="C19" s="372">
        <f>PLAN!H60</f>
        <v>40886.770000000004</v>
      </c>
      <c r="D19" s="373">
        <f t="shared" si="0"/>
        <v>6.4412713657497248E-2</v>
      </c>
    </row>
    <row r="20" spans="1:4">
      <c r="A20" s="374">
        <v>10</v>
      </c>
      <c r="B20" s="371" t="str">
        <f>PLAN!C66</f>
        <v>PINTURA</v>
      </c>
      <c r="C20" s="372">
        <f>PLAN!H66</f>
        <v>33094.67</v>
      </c>
      <c r="D20" s="373">
        <f t="shared" si="0"/>
        <v>5.2137097215049368E-2</v>
      </c>
    </row>
    <row r="21" spans="1:4">
      <c r="A21" s="366"/>
      <c r="B21" s="367" t="s">
        <v>489</v>
      </c>
      <c r="C21" s="368">
        <f>SUM(C22:C23)</f>
        <v>194969.44000000003</v>
      </c>
      <c r="D21" s="369"/>
    </row>
    <row r="22" spans="1:4">
      <c r="A22" s="375">
        <v>11</v>
      </c>
      <c r="B22" s="371" t="str">
        <f>PLAN!C73</f>
        <v>PASSARELA DE ACESSO LARGURA 3,00M</v>
      </c>
      <c r="C22" s="372">
        <f>PLAN!H73</f>
        <v>189269.46000000002</v>
      </c>
      <c r="D22" s="373">
        <f>C22/$C$24</f>
        <v>0.29817370095728102</v>
      </c>
    </row>
    <row r="23" spans="1:4" ht="15.75" thickBot="1">
      <c r="A23" s="375">
        <v>12</v>
      </c>
      <c r="B23" s="371" t="str">
        <f>PLAN!C88</f>
        <v>LIMPEZA E ENTREGA DA OBRA</v>
      </c>
      <c r="C23" s="372">
        <f>PLAN!H88</f>
        <v>5699.98</v>
      </c>
      <c r="D23" s="373">
        <f>C23/$C$24</f>
        <v>8.9797061395033417E-3</v>
      </c>
    </row>
    <row r="24" spans="1:4" ht="16.5" thickBot="1">
      <c r="A24" s="467" t="s">
        <v>490</v>
      </c>
      <c r="B24" s="468"/>
      <c r="C24" s="376">
        <f>SUM(C10,C21)</f>
        <v>634762.42000000004</v>
      </c>
      <c r="D24" s="377">
        <f>SUM(D11:D23)</f>
        <v>1</v>
      </c>
    </row>
    <row r="25" spans="1:4" ht="15.75">
      <c r="A25" s="378"/>
      <c r="B25" s="379"/>
      <c r="C25" s="380"/>
      <c r="D25" s="381"/>
    </row>
    <row r="26" spans="1:4" ht="15.75" thickBot="1">
      <c r="A26" s="469" t="str">
        <f>PLAN!A92</f>
        <v>Total  da planilha R$ 634.762,42 (Seiscentos e trinta e quatro mil, setecentos e sessenta e dois reais e quarenta e dois centavos)</v>
      </c>
      <c r="B26" s="470"/>
      <c r="C26" s="470"/>
      <c r="D26" s="471"/>
    </row>
  </sheetData>
  <mergeCells count="6">
    <mergeCell ref="A24:B24"/>
    <mergeCell ref="A26:D26"/>
    <mergeCell ref="A1:D1"/>
    <mergeCell ref="A2:D2"/>
    <mergeCell ref="A4:D4"/>
    <mergeCell ref="A8:D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6A4B0-77A8-47D5-B965-49F6DB507DDF}">
  <dimension ref="A1:G18"/>
  <sheetViews>
    <sheetView workbookViewId="0">
      <selection activeCell="A18" sqref="A18"/>
    </sheetView>
  </sheetViews>
  <sheetFormatPr defaultRowHeight="15"/>
  <cols>
    <col min="1" max="1" width="5.42578125" bestFit="1" customWidth="1"/>
    <col min="2" max="2" width="57.42578125" customWidth="1"/>
    <col min="3" max="3" width="5.42578125" bestFit="1" customWidth="1"/>
    <col min="4" max="4" width="11.5703125" bestFit="1" customWidth="1"/>
    <col min="5" max="5" width="12.42578125" customWidth="1"/>
    <col min="6" max="6" width="9.42578125" bestFit="1" customWidth="1"/>
    <col min="7" max="7" width="46.7109375" bestFit="1" customWidth="1"/>
  </cols>
  <sheetData>
    <row r="1" spans="1:7">
      <c r="A1" s="282"/>
      <c r="B1" s="283"/>
      <c r="C1" s="283"/>
      <c r="D1" s="283"/>
      <c r="E1" s="283"/>
      <c r="F1" s="283"/>
      <c r="G1" s="284"/>
    </row>
    <row r="2" spans="1:7">
      <c r="A2" s="285"/>
      <c r="G2" s="286"/>
    </row>
    <row r="3" spans="1:7">
      <c r="A3" s="285"/>
      <c r="G3" s="286"/>
    </row>
    <row r="4" spans="1:7" ht="18">
      <c r="A4" s="485"/>
      <c r="B4" s="486"/>
      <c r="C4" s="486"/>
      <c r="D4" s="486"/>
      <c r="E4" s="486"/>
      <c r="F4" s="486"/>
      <c r="G4" s="487"/>
    </row>
    <row r="5" spans="1:7" ht="18">
      <c r="A5" s="485" t="s">
        <v>29</v>
      </c>
      <c r="B5" s="486"/>
      <c r="C5" s="486"/>
      <c r="D5" s="486"/>
      <c r="E5" s="486"/>
      <c r="F5" s="486"/>
      <c r="G5" s="487"/>
    </row>
    <row r="6" spans="1:7" ht="3.6" customHeight="1">
      <c r="A6" s="312"/>
      <c r="B6" s="287"/>
      <c r="C6" s="287"/>
      <c r="D6" s="287"/>
      <c r="E6" s="287"/>
      <c r="F6" s="287"/>
      <c r="G6" s="288"/>
    </row>
    <row r="7" spans="1:7">
      <c r="A7" s="488" t="s">
        <v>414</v>
      </c>
      <c r="B7" s="489"/>
      <c r="C7" s="489"/>
      <c r="D7" s="489"/>
      <c r="E7" s="489"/>
      <c r="F7" s="489"/>
      <c r="G7" s="490"/>
    </row>
    <row r="8" spans="1:7" ht="15.75">
      <c r="A8" s="312"/>
      <c r="B8" s="287"/>
      <c r="C8" s="287"/>
      <c r="D8" s="287"/>
      <c r="E8" s="287"/>
      <c r="F8" s="287"/>
      <c r="G8" s="288"/>
    </row>
    <row r="9" spans="1:7">
      <c r="A9" s="491" t="s">
        <v>482</v>
      </c>
      <c r="B9" s="492"/>
      <c r="C9" s="492"/>
      <c r="D9" s="492"/>
      <c r="E9" s="492"/>
      <c r="F9" s="492"/>
      <c r="G9" s="493"/>
    </row>
    <row r="10" spans="1:7">
      <c r="A10" s="491" t="s">
        <v>427</v>
      </c>
      <c r="B10" s="492"/>
      <c r="C10" s="492"/>
      <c r="D10" s="492"/>
      <c r="E10" s="492"/>
      <c r="F10" s="492"/>
      <c r="G10" s="493"/>
    </row>
    <row r="11" spans="1:7">
      <c r="A11" s="491" t="s">
        <v>444</v>
      </c>
      <c r="B11" s="492"/>
      <c r="C11" s="492"/>
      <c r="D11" s="492"/>
      <c r="E11" s="492"/>
      <c r="F11" s="492"/>
      <c r="G11" s="493"/>
    </row>
    <row r="12" spans="1:7" ht="15.75" thickBot="1">
      <c r="A12" s="313"/>
      <c r="B12" s="289"/>
      <c r="C12" s="289"/>
      <c r="D12" s="289"/>
      <c r="E12" s="289"/>
      <c r="F12" s="289"/>
      <c r="G12" s="290"/>
    </row>
    <row r="13" spans="1:7" ht="15.75" thickBot="1">
      <c r="A13" s="484" t="s">
        <v>415</v>
      </c>
      <c r="B13" s="484"/>
      <c r="C13" s="484"/>
      <c r="D13" s="484"/>
      <c r="E13" s="484"/>
      <c r="F13" s="484"/>
      <c r="G13" s="291" t="s">
        <v>416</v>
      </c>
    </row>
    <row r="14" spans="1:7" ht="39" thickBot="1">
      <c r="A14" s="292" t="s">
        <v>0</v>
      </c>
      <c r="B14" s="292" t="s">
        <v>32</v>
      </c>
      <c r="C14" s="292" t="s">
        <v>417</v>
      </c>
      <c r="D14" s="292" t="s">
        <v>418</v>
      </c>
      <c r="E14" s="293" t="s">
        <v>419</v>
      </c>
      <c r="F14" s="293" t="s">
        <v>420</v>
      </c>
      <c r="G14" s="292" t="s">
        <v>422</v>
      </c>
    </row>
    <row r="15" spans="1:7">
      <c r="A15" s="294" t="s">
        <v>513</v>
      </c>
      <c r="B15" s="295" t="s">
        <v>653</v>
      </c>
      <c r="C15" s="296" t="s">
        <v>207</v>
      </c>
      <c r="D15" s="454">
        <v>57</v>
      </c>
      <c r="E15" s="455">
        <f>PLAN!I74</f>
        <v>8.3309516023333571E-2</v>
      </c>
      <c r="F15" s="297">
        <f>D15*25%</f>
        <v>14.25</v>
      </c>
      <c r="G15" s="298" t="s">
        <v>421</v>
      </c>
    </row>
    <row r="16" spans="1:7">
      <c r="A16" s="304" t="s">
        <v>194</v>
      </c>
      <c r="B16" s="305" t="s">
        <v>172</v>
      </c>
      <c r="C16" s="306" t="s">
        <v>89</v>
      </c>
      <c r="D16" s="307">
        <v>191.6</v>
      </c>
      <c r="E16" s="302">
        <f>PLAN!I35</f>
        <v>6.0326035054186093E-2</v>
      </c>
      <c r="F16" s="297">
        <f>D16*25%</f>
        <v>47.9</v>
      </c>
      <c r="G16" s="308" t="s">
        <v>421</v>
      </c>
    </row>
    <row r="17" spans="1:7">
      <c r="A17" s="299" t="s">
        <v>514</v>
      </c>
      <c r="B17" s="300" t="s">
        <v>596</v>
      </c>
      <c r="C17" s="301" t="s">
        <v>89</v>
      </c>
      <c r="D17" s="297">
        <v>118</v>
      </c>
      <c r="E17" s="302">
        <f>PLAN!I75</f>
        <v>5.4436020330252063E-2</v>
      </c>
      <c r="F17" s="297">
        <f>D17*25%</f>
        <v>29.5</v>
      </c>
      <c r="G17" s="303" t="s">
        <v>421</v>
      </c>
    </row>
    <row r="18" spans="1:7" ht="15.75" thickBot="1">
      <c r="A18" s="309"/>
      <c r="B18" s="310"/>
      <c r="C18" s="310"/>
      <c r="D18" s="310"/>
      <c r="E18" s="310"/>
      <c r="F18" s="310"/>
      <c r="G18" s="311"/>
    </row>
  </sheetData>
  <mergeCells count="7">
    <mergeCell ref="A13:F13"/>
    <mergeCell ref="A4:G4"/>
    <mergeCell ref="A7:G7"/>
    <mergeCell ref="A9:G9"/>
    <mergeCell ref="A10:G10"/>
    <mergeCell ref="A11:G11"/>
    <mergeCell ref="A5:G5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3"/>
  <sheetViews>
    <sheetView tabSelected="1" view="pageBreakPreview" topLeftCell="A11" zoomScale="90" zoomScaleNormal="100" zoomScaleSheetLayoutView="90" workbookViewId="0">
      <selection activeCell="C25" sqref="C25"/>
    </sheetView>
  </sheetViews>
  <sheetFormatPr defaultRowHeight="15"/>
  <cols>
    <col min="1" max="1" width="6.28515625" style="104" customWidth="1"/>
    <col min="2" max="2" width="12.28515625" customWidth="1"/>
    <col min="3" max="3" width="83.85546875" customWidth="1"/>
    <col min="4" max="4" width="6.140625" customWidth="1"/>
    <col min="5" max="5" width="9.85546875" style="23" customWidth="1"/>
    <col min="6" max="6" width="15.42578125" customWidth="1"/>
    <col min="7" max="7" width="14.28515625" customWidth="1"/>
    <col min="8" max="8" width="17.42578125" customWidth="1"/>
    <col min="9" max="9" width="16.140625" bestFit="1" customWidth="1"/>
  </cols>
  <sheetData>
    <row r="1" spans="1:13" ht="53.25" customHeight="1"/>
    <row r="2" spans="1:13" ht="33" customHeight="1">
      <c r="A2" s="501" t="s">
        <v>29</v>
      </c>
      <c r="B2" s="501"/>
      <c r="C2" s="501"/>
      <c r="D2" s="501"/>
      <c r="E2" s="501"/>
      <c r="F2" s="501"/>
      <c r="G2" s="501"/>
      <c r="H2" s="501"/>
      <c r="I2" s="501"/>
      <c r="J2" s="19"/>
      <c r="K2" s="19"/>
    </row>
    <row r="3" spans="1:13" ht="16.5" customHeight="1">
      <c r="A3" s="517" t="s">
        <v>414</v>
      </c>
      <c r="B3" s="517"/>
      <c r="C3" s="517"/>
      <c r="D3" s="517"/>
      <c r="E3" s="517"/>
      <c r="F3" s="517"/>
      <c r="G3" s="517"/>
      <c r="H3" s="517"/>
      <c r="I3" s="517"/>
      <c r="J3" s="94"/>
      <c r="K3" s="94"/>
      <c r="L3" s="94"/>
      <c r="M3" s="94"/>
    </row>
    <row r="4" spans="1:13">
      <c r="A4" s="10" t="s">
        <v>483</v>
      </c>
      <c r="B4" s="72"/>
      <c r="C4" s="73"/>
      <c r="D4" s="13"/>
      <c r="E4" s="11"/>
      <c r="F4" s="14"/>
      <c r="H4" s="74"/>
      <c r="I4" s="74" t="s">
        <v>439</v>
      </c>
      <c r="J4" s="15"/>
      <c r="K4" s="15"/>
    </row>
    <row r="5" spans="1:13">
      <c r="A5" s="10" t="s">
        <v>423</v>
      </c>
      <c r="B5" s="72"/>
      <c r="C5" s="73"/>
      <c r="D5" s="13"/>
      <c r="E5" s="11"/>
      <c r="F5" s="14"/>
      <c r="G5" s="70"/>
      <c r="H5" s="70" t="s">
        <v>70</v>
      </c>
      <c r="I5" s="18">
        <v>0.22470000000000001</v>
      </c>
      <c r="K5" s="16"/>
    </row>
    <row r="6" spans="1:13" ht="15.75" thickBot="1">
      <c r="A6" s="18" t="s">
        <v>440</v>
      </c>
      <c r="B6" s="72"/>
      <c r="C6" s="73"/>
      <c r="D6" s="13"/>
      <c r="E6" s="11"/>
      <c r="F6" s="14"/>
      <c r="G6" s="70"/>
      <c r="H6" s="70" t="s">
        <v>72</v>
      </c>
      <c r="I6" s="24">
        <f>G90</f>
        <v>634762.42000000004</v>
      </c>
      <c r="J6" s="17"/>
    </row>
    <row r="7" spans="1:13" ht="18.75" customHeight="1" thickBot="1">
      <c r="A7" s="502" t="s">
        <v>5</v>
      </c>
      <c r="B7" s="503"/>
      <c r="C7" s="503"/>
      <c r="D7" s="503"/>
      <c r="E7" s="503"/>
      <c r="F7" s="503"/>
      <c r="G7" s="503"/>
      <c r="H7" s="503"/>
      <c r="I7" s="504"/>
    </row>
    <row r="8" spans="1:13" ht="15.95" customHeight="1">
      <c r="A8" s="505" t="s">
        <v>0</v>
      </c>
      <c r="B8" s="507" t="s">
        <v>24</v>
      </c>
      <c r="C8" s="507" t="s">
        <v>1</v>
      </c>
      <c r="D8" s="507" t="s">
        <v>71</v>
      </c>
      <c r="E8" s="509" t="s">
        <v>6</v>
      </c>
      <c r="F8" s="511" t="s">
        <v>66</v>
      </c>
      <c r="G8" s="511" t="s">
        <v>67</v>
      </c>
      <c r="H8" s="515" t="s">
        <v>7</v>
      </c>
      <c r="I8" s="513" t="s">
        <v>398</v>
      </c>
    </row>
    <row r="9" spans="1:13" ht="15.95" customHeight="1" thickBot="1">
      <c r="A9" s="506"/>
      <c r="B9" s="508"/>
      <c r="C9" s="508"/>
      <c r="D9" s="508"/>
      <c r="E9" s="510"/>
      <c r="F9" s="512"/>
      <c r="G9" s="512"/>
      <c r="H9" s="516"/>
      <c r="I9" s="514"/>
    </row>
    <row r="10" spans="1:13" ht="15.95" customHeight="1" thickBot="1">
      <c r="A10" s="315"/>
      <c r="B10" s="316"/>
      <c r="C10" s="321" t="s">
        <v>486</v>
      </c>
      <c r="D10" s="317"/>
      <c r="E10" s="318"/>
      <c r="F10" s="319"/>
      <c r="G10" s="319"/>
      <c r="H10" s="322">
        <f>SUM(H11,H16,H20,H29,H40,H47,H51,H54,H60,H66)</f>
        <v>439792.98000000004</v>
      </c>
      <c r="I10" s="320"/>
    </row>
    <row r="11" spans="1:13" ht="15.95" customHeight="1">
      <c r="A11" s="164">
        <v>1</v>
      </c>
      <c r="B11" s="101"/>
      <c r="C11" s="165" t="s">
        <v>597</v>
      </c>
      <c r="D11" s="25"/>
      <c r="E11" s="26"/>
      <c r="F11" s="27"/>
      <c r="G11" s="27"/>
      <c r="H11" s="27">
        <f>SUM(H12:H15)</f>
        <v>8793.4500000000007</v>
      </c>
      <c r="I11" s="279">
        <f>SUM(I12:I15)</f>
        <v>1.3853135792128338E-2</v>
      </c>
    </row>
    <row r="12" spans="1:13" ht="15.95" customHeight="1">
      <c r="A12" s="247" t="s">
        <v>3</v>
      </c>
      <c r="B12" s="241" t="s">
        <v>603</v>
      </c>
      <c r="C12" s="242" t="s">
        <v>598</v>
      </c>
      <c r="D12" s="243" t="s">
        <v>89</v>
      </c>
      <c r="E12" s="244">
        <v>253.8</v>
      </c>
      <c r="F12" s="251">
        <v>6.72</v>
      </c>
      <c r="G12" s="71">
        <f t="shared" ref="G12:G14" si="0">ROUND((1+$I$5)*F12,2)</f>
        <v>8.23</v>
      </c>
      <c r="H12" s="280">
        <f t="shared" ref="H12:H15" si="1">ROUND(E12*G12,2)</f>
        <v>2088.77</v>
      </c>
      <c r="I12" s="278">
        <f>H12/$G$90</f>
        <v>3.2906327378359919E-3</v>
      </c>
    </row>
    <row r="13" spans="1:13" ht="15.95" customHeight="1">
      <c r="A13" s="247" t="s">
        <v>4</v>
      </c>
      <c r="B13" s="241" t="s">
        <v>604</v>
      </c>
      <c r="C13" s="242" t="s">
        <v>605</v>
      </c>
      <c r="D13" s="243" t="s">
        <v>89</v>
      </c>
      <c r="E13" s="244">
        <v>6</v>
      </c>
      <c r="F13" s="251">
        <v>207.93</v>
      </c>
      <c r="G13" s="71">
        <f t="shared" si="0"/>
        <v>254.65</v>
      </c>
      <c r="H13" s="280">
        <f t="shared" si="1"/>
        <v>1527.9</v>
      </c>
      <c r="I13" s="278">
        <f>H13/$G$90</f>
        <v>2.4070423072619831E-3</v>
      </c>
    </row>
    <row r="14" spans="1:13" ht="15.95" customHeight="1">
      <c r="A14" s="247" t="s">
        <v>36</v>
      </c>
      <c r="B14" s="241" t="s">
        <v>613</v>
      </c>
      <c r="C14" s="242" t="s">
        <v>599</v>
      </c>
      <c r="D14" s="243" t="s">
        <v>89</v>
      </c>
      <c r="E14" s="244">
        <v>432.8</v>
      </c>
      <c r="F14" s="251">
        <v>7.58</v>
      </c>
      <c r="G14" s="71">
        <f t="shared" si="0"/>
        <v>9.2799999999999994</v>
      </c>
      <c r="H14" s="280">
        <f t="shared" si="1"/>
        <v>4016.38</v>
      </c>
      <c r="I14" s="278">
        <f>H14/$G$90</f>
        <v>6.3273752091373018E-3</v>
      </c>
    </row>
    <row r="15" spans="1:13" ht="15.95" customHeight="1" thickBot="1">
      <c r="A15" s="247" t="s">
        <v>38</v>
      </c>
      <c r="B15" s="241" t="s">
        <v>624</v>
      </c>
      <c r="C15" s="242" t="s">
        <v>600</v>
      </c>
      <c r="D15" s="243" t="s">
        <v>89</v>
      </c>
      <c r="E15" s="244">
        <v>30</v>
      </c>
      <c r="F15" s="250">
        <v>31.58</v>
      </c>
      <c r="G15" s="330">
        <f>ROUND((1+$I$5)*F15,2)</f>
        <v>38.68</v>
      </c>
      <c r="H15" s="419">
        <f t="shared" si="1"/>
        <v>1160.4000000000001</v>
      </c>
      <c r="I15" s="324">
        <f>H15/$G$90</f>
        <v>1.8280855378930592E-3</v>
      </c>
    </row>
    <row r="16" spans="1:13" ht="15.95" customHeight="1">
      <c r="A16" s="164">
        <v>2</v>
      </c>
      <c r="B16" s="101"/>
      <c r="C16" s="165" t="s">
        <v>189</v>
      </c>
      <c r="D16" s="25"/>
      <c r="E16" s="26"/>
      <c r="F16" s="27"/>
      <c r="G16" s="27"/>
      <c r="H16" s="27">
        <f>SUM(H17:H19)</f>
        <v>17804.18</v>
      </c>
      <c r="I16" s="279">
        <f>SUM(I17:I19)</f>
        <v>2.8048572881803555E-2</v>
      </c>
    </row>
    <row r="17" spans="1:9" ht="15.95" customHeight="1">
      <c r="A17" s="105" t="s">
        <v>8</v>
      </c>
      <c r="B17" s="241" t="s">
        <v>197</v>
      </c>
      <c r="C17" s="242" t="s">
        <v>198</v>
      </c>
      <c r="D17" s="243" t="s">
        <v>199</v>
      </c>
      <c r="E17" s="244">
        <v>14.63</v>
      </c>
      <c r="F17" s="238">
        <v>107.52</v>
      </c>
      <c r="G17" s="71">
        <f>ROUND((1+$I$5)*F17,2)</f>
        <v>131.68</v>
      </c>
      <c r="H17" s="280">
        <f t="shared" ref="H17:H19" si="2">ROUND(E17*G17,2)</f>
        <v>1926.48</v>
      </c>
      <c r="I17" s="278">
        <f>H17/$G$90</f>
        <v>3.034962277697536E-3</v>
      </c>
    </row>
    <row r="18" spans="1:9" ht="15.95" customHeight="1">
      <c r="A18" s="213" t="s">
        <v>25</v>
      </c>
      <c r="B18" s="241" t="s">
        <v>318</v>
      </c>
      <c r="C18" s="242" t="s">
        <v>292</v>
      </c>
      <c r="D18" s="243" t="s">
        <v>199</v>
      </c>
      <c r="E18" s="244">
        <v>10.25</v>
      </c>
      <c r="F18" s="238">
        <v>21.79</v>
      </c>
      <c r="G18" s="71">
        <f>ROUND((1+$I$5)*F18,2)</f>
        <v>26.69</v>
      </c>
      <c r="H18" s="280">
        <f t="shared" si="2"/>
        <v>273.57</v>
      </c>
      <c r="I18" s="278">
        <f>H18/$G$90</f>
        <v>4.3098014529593606E-4</v>
      </c>
    </row>
    <row r="19" spans="1:9" ht="15.95" customHeight="1" thickBot="1">
      <c r="A19" s="325" t="s">
        <v>44</v>
      </c>
      <c r="B19" s="326" t="s">
        <v>200</v>
      </c>
      <c r="C19" s="327" t="s">
        <v>201</v>
      </c>
      <c r="D19" s="328" t="s">
        <v>199</v>
      </c>
      <c r="E19" s="329">
        <v>76.14</v>
      </c>
      <c r="F19" s="245">
        <v>167.34</v>
      </c>
      <c r="G19" s="330">
        <f>ROUND((1+$I$5)*F19,2)</f>
        <v>204.94</v>
      </c>
      <c r="H19" s="323">
        <f t="shared" si="2"/>
        <v>15604.13</v>
      </c>
      <c r="I19" s="324">
        <f>H19/$G$90</f>
        <v>2.4582630458810081E-2</v>
      </c>
    </row>
    <row r="20" spans="1:9" ht="15.95" customHeight="1">
      <c r="A20" s="164">
        <v>3</v>
      </c>
      <c r="B20" s="101"/>
      <c r="C20" s="165" t="s">
        <v>190</v>
      </c>
      <c r="D20" s="25"/>
      <c r="E20" s="26"/>
      <c r="F20" s="27"/>
      <c r="G20" s="27"/>
      <c r="H20" s="27">
        <f>SUM(H21:H28)</f>
        <v>36636.849999999991</v>
      </c>
      <c r="I20" s="279">
        <f>SUM(I21:I28)</f>
        <v>5.7717421267629541E-2</v>
      </c>
    </row>
    <row r="21" spans="1:9" ht="28.5">
      <c r="A21" s="247" t="s">
        <v>9</v>
      </c>
      <c r="B21" s="241" t="s">
        <v>202</v>
      </c>
      <c r="C21" s="248" t="s">
        <v>203</v>
      </c>
      <c r="D21" s="243" t="s">
        <v>199</v>
      </c>
      <c r="E21" s="244">
        <v>1.73</v>
      </c>
      <c r="F21" s="249">
        <v>3804.12</v>
      </c>
      <c r="G21" s="71">
        <f t="shared" ref="G21" si="3">ROUND((1+$I$5)*F21,2)</f>
        <v>4658.91</v>
      </c>
      <c r="H21" s="280">
        <f t="shared" ref="H21:H22" si="4">ROUND(E21*G21,2)</f>
        <v>8059.91</v>
      </c>
      <c r="I21" s="278">
        <f t="shared" ref="I21:I28" si="5">H21/$G$90</f>
        <v>1.2697522326542266E-2</v>
      </c>
    </row>
    <row r="22" spans="1:9" ht="28.5">
      <c r="A22" s="246" t="s">
        <v>12</v>
      </c>
      <c r="B22" s="241" t="s">
        <v>202</v>
      </c>
      <c r="C22" s="248" t="s">
        <v>204</v>
      </c>
      <c r="D22" s="243" t="s">
        <v>199</v>
      </c>
      <c r="E22" s="244">
        <v>2.76</v>
      </c>
      <c r="F22" s="250">
        <v>3804.12</v>
      </c>
      <c r="G22" s="102">
        <f t="shared" ref="G22:G28" si="6">ROUND((1+$I$5)*F22,2)</f>
        <v>4658.91</v>
      </c>
      <c r="H22" s="280">
        <f t="shared" si="4"/>
        <v>12858.59</v>
      </c>
      <c r="I22" s="278">
        <f t="shared" si="5"/>
        <v>2.0257327142964764E-2</v>
      </c>
    </row>
    <row r="23" spans="1:9">
      <c r="A23" s="331" t="s">
        <v>26</v>
      </c>
      <c r="B23" s="326" t="s">
        <v>338</v>
      </c>
      <c r="C23" s="332" t="s">
        <v>205</v>
      </c>
      <c r="D23" s="328" t="s">
        <v>89</v>
      </c>
      <c r="E23" s="329">
        <v>52.84</v>
      </c>
      <c r="F23" s="333">
        <v>43.39</v>
      </c>
      <c r="G23" s="330">
        <f t="shared" si="6"/>
        <v>53.14</v>
      </c>
      <c r="H23" s="323">
        <f t="shared" ref="H23:H28" si="7">ROUND(E23*G23,2)</f>
        <v>2807.92</v>
      </c>
      <c r="I23" s="324">
        <f t="shared" si="5"/>
        <v>4.4235763043439149E-3</v>
      </c>
    </row>
    <row r="24" spans="1:9">
      <c r="A24" s="331" t="s">
        <v>51</v>
      </c>
      <c r="B24" s="258" t="s">
        <v>361</v>
      </c>
      <c r="C24" s="265" t="s">
        <v>362</v>
      </c>
      <c r="D24" s="260" t="s">
        <v>199</v>
      </c>
      <c r="E24" s="261">
        <v>0.15</v>
      </c>
      <c r="F24" s="266">
        <v>975.51</v>
      </c>
      <c r="G24" s="71">
        <f t="shared" si="6"/>
        <v>1194.71</v>
      </c>
      <c r="H24" s="280">
        <f t="shared" si="7"/>
        <v>179.21</v>
      </c>
      <c r="I24" s="278">
        <f t="shared" si="5"/>
        <v>2.8232610241797238E-4</v>
      </c>
    </row>
    <row r="25" spans="1:9">
      <c r="A25" s="331" t="s">
        <v>660</v>
      </c>
      <c r="B25" s="258" t="s">
        <v>363</v>
      </c>
      <c r="C25" s="265" t="s">
        <v>364</v>
      </c>
      <c r="D25" s="260" t="s">
        <v>199</v>
      </c>
      <c r="E25" s="261">
        <v>0.86</v>
      </c>
      <c r="F25" s="262">
        <v>4094.44</v>
      </c>
      <c r="G25" s="71">
        <f t="shared" si="6"/>
        <v>5014.46</v>
      </c>
      <c r="H25" s="280">
        <f t="shared" si="7"/>
        <v>4312.4399999999996</v>
      </c>
      <c r="I25" s="278">
        <f t="shared" si="5"/>
        <v>6.7937859333260459E-3</v>
      </c>
    </row>
    <row r="26" spans="1:9">
      <c r="A26" s="331" t="s">
        <v>662</v>
      </c>
      <c r="B26" s="258" t="s">
        <v>365</v>
      </c>
      <c r="C26" s="265" t="s">
        <v>366</v>
      </c>
      <c r="D26" s="260" t="s">
        <v>199</v>
      </c>
      <c r="E26" s="261">
        <v>0.71</v>
      </c>
      <c r="F26" s="262">
        <v>3882.79</v>
      </c>
      <c r="G26" s="71">
        <f t="shared" si="6"/>
        <v>4755.25</v>
      </c>
      <c r="H26" s="280">
        <f t="shared" si="7"/>
        <v>3376.23</v>
      </c>
      <c r="I26" s="278">
        <f t="shared" si="5"/>
        <v>5.3188876556365759E-3</v>
      </c>
    </row>
    <row r="27" spans="1:9">
      <c r="A27" s="331" t="s">
        <v>663</v>
      </c>
      <c r="B27" s="258" t="s">
        <v>367</v>
      </c>
      <c r="C27" s="259" t="s">
        <v>368</v>
      </c>
      <c r="D27" s="260" t="s">
        <v>199</v>
      </c>
      <c r="E27" s="261">
        <v>0.68</v>
      </c>
      <c r="F27" s="264">
        <v>3777.41</v>
      </c>
      <c r="G27" s="102">
        <f t="shared" si="6"/>
        <v>4626.1899999999996</v>
      </c>
      <c r="H27" s="280">
        <f t="shared" si="7"/>
        <v>3145.81</v>
      </c>
      <c r="I27" s="278">
        <f t="shared" si="5"/>
        <v>4.9558856997236854E-3</v>
      </c>
    </row>
    <row r="28" spans="1:9" ht="15.75" thickBot="1">
      <c r="A28" s="331" t="s">
        <v>664</v>
      </c>
      <c r="B28" s="258" t="s">
        <v>367</v>
      </c>
      <c r="C28" s="259" t="s">
        <v>369</v>
      </c>
      <c r="D28" s="260" t="s">
        <v>199</v>
      </c>
      <c r="E28" s="261">
        <v>0.41</v>
      </c>
      <c r="F28" s="264">
        <v>3777.41</v>
      </c>
      <c r="G28" s="71">
        <f t="shared" si="6"/>
        <v>4626.1899999999996</v>
      </c>
      <c r="H28" s="280">
        <f t="shared" si="7"/>
        <v>1896.74</v>
      </c>
      <c r="I28" s="278">
        <f t="shared" si="5"/>
        <v>2.98811010267432E-3</v>
      </c>
    </row>
    <row r="29" spans="1:9" ht="30">
      <c r="A29" s="334">
        <v>4</v>
      </c>
      <c r="B29" s="101"/>
      <c r="C29" s="335" t="s">
        <v>195</v>
      </c>
      <c r="D29" s="25"/>
      <c r="E29" s="26"/>
      <c r="F29" s="27"/>
      <c r="G29" s="27"/>
      <c r="H29" s="336">
        <f>SUM(H30:H39)</f>
        <v>148590.22</v>
      </c>
      <c r="I29" s="279">
        <f>SUM(I30:I39)</f>
        <v>0.23408792851977592</v>
      </c>
    </row>
    <row r="30" spans="1:9">
      <c r="A30" s="247" t="s">
        <v>10</v>
      </c>
      <c r="B30" s="241" t="s">
        <v>202</v>
      </c>
      <c r="C30" s="242" t="s">
        <v>206</v>
      </c>
      <c r="D30" s="243" t="s">
        <v>199</v>
      </c>
      <c r="E30" s="244">
        <v>2.41</v>
      </c>
      <c r="F30" s="251">
        <v>3804.12</v>
      </c>
      <c r="G30" s="71">
        <f t="shared" ref="G30:G39" si="8">ROUND((1+$I$5)*F30,2)</f>
        <v>4658.91</v>
      </c>
      <c r="H30" s="280">
        <f t="shared" ref="H30:H39" si="9">ROUND(E30*G30,2)</f>
        <v>11227.97</v>
      </c>
      <c r="I30" s="278">
        <f t="shared" ref="I30:I39" si="10">H30/$G$90</f>
        <v>1.7688460510942028E-2</v>
      </c>
    </row>
    <row r="31" spans="1:9">
      <c r="A31" s="213" t="s">
        <v>106</v>
      </c>
      <c r="B31" s="241" t="s">
        <v>208</v>
      </c>
      <c r="C31" s="242" t="s">
        <v>209</v>
      </c>
      <c r="D31" s="243" t="s">
        <v>207</v>
      </c>
      <c r="E31" s="244">
        <v>16.920000000000002</v>
      </c>
      <c r="F31" s="245">
        <v>37.65</v>
      </c>
      <c r="G31" s="102">
        <f>ROUND((1+$I$5)*F31,2)</f>
        <v>46.11</v>
      </c>
      <c r="H31" s="280">
        <f t="shared" si="9"/>
        <v>780.18</v>
      </c>
      <c r="I31" s="278">
        <f t="shared" si="10"/>
        <v>1.2290897750374067E-3</v>
      </c>
    </row>
    <row r="32" spans="1:9">
      <c r="A32" s="213" t="s">
        <v>191</v>
      </c>
      <c r="B32" s="241" t="s">
        <v>210</v>
      </c>
      <c r="C32" s="252" t="s">
        <v>378</v>
      </c>
      <c r="D32" s="243" t="s">
        <v>89</v>
      </c>
      <c r="E32" s="244">
        <v>267.33999999999997</v>
      </c>
      <c r="F32" s="163">
        <v>85.05</v>
      </c>
      <c r="G32" s="71">
        <f>ROUND((1+$I$5)*F32,2)</f>
        <v>104.16</v>
      </c>
      <c r="H32" s="280">
        <f t="shared" si="9"/>
        <v>27846.13</v>
      </c>
      <c r="I32" s="278">
        <f t="shared" si="10"/>
        <v>4.3868586297216523E-2</v>
      </c>
    </row>
    <row r="33" spans="1:9">
      <c r="A33" s="213" t="s">
        <v>192</v>
      </c>
      <c r="B33" s="241" t="s">
        <v>211</v>
      </c>
      <c r="C33" s="242" t="s">
        <v>270</v>
      </c>
      <c r="D33" s="243" t="s">
        <v>89</v>
      </c>
      <c r="E33" s="244">
        <v>267.33999999999997</v>
      </c>
      <c r="F33" s="163">
        <v>34.76</v>
      </c>
      <c r="G33" s="71">
        <f>ROUND((1+$I$5)*F33,2)</f>
        <v>42.57</v>
      </c>
      <c r="H33" s="280">
        <f t="shared" si="9"/>
        <v>11380.66</v>
      </c>
      <c r="I33" s="278">
        <f t="shared" si="10"/>
        <v>1.7929007202411258E-2</v>
      </c>
    </row>
    <row r="34" spans="1:9">
      <c r="A34" s="213" t="s">
        <v>193</v>
      </c>
      <c r="B34" s="241" t="s">
        <v>367</v>
      </c>
      <c r="C34" s="242" t="s">
        <v>212</v>
      </c>
      <c r="D34" s="243" t="s">
        <v>199</v>
      </c>
      <c r="E34" s="244">
        <v>0.56000000000000005</v>
      </c>
      <c r="F34" s="163">
        <v>3777.41</v>
      </c>
      <c r="G34" s="71">
        <f>ROUND((1+$I$5)*F34,2)</f>
        <v>4626.1899999999996</v>
      </c>
      <c r="H34" s="280">
        <f t="shared" si="9"/>
        <v>2590.67</v>
      </c>
      <c r="I34" s="278">
        <f t="shared" si="10"/>
        <v>4.0813222685741222E-3</v>
      </c>
    </row>
    <row r="35" spans="1:9">
      <c r="A35" s="213" t="s">
        <v>194</v>
      </c>
      <c r="B35" s="241" t="s">
        <v>213</v>
      </c>
      <c r="C35" s="242" t="s">
        <v>172</v>
      </c>
      <c r="D35" s="243" t="s">
        <v>89</v>
      </c>
      <c r="E35" s="244">
        <v>229.38</v>
      </c>
      <c r="F35" s="251">
        <v>136.31</v>
      </c>
      <c r="G35" s="71">
        <f>ROUND((1+$I$5)*F35,2)</f>
        <v>166.94</v>
      </c>
      <c r="H35" s="280">
        <f t="shared" si="9"/>
        <v>38292.699999999997</v>
      </c>
      <c r="I35" s="278">
        <f t="shared" si="10"/>
        <v>6.0326035054186093E-2</v>
      </c>
    </row>
    <row r="36" spans="1:9">
      <c r="A36" s="213" t="s">
        <v>627</v>
      </c>
      <c r="B36" s="241" t="s">
        <v>202</v>
      </c>
      <c r="C36" s="242" t="s">
        <v>214</v>
      </c>
      <c r="D36" s="243" t="s">
        <v>199</v>
      </c>
      <c r="E36" s="244">
        <v>2.09</v>
      </c>
      <c r="F36" s="238">
        <v>3804.12</v>
      </c>
      <c r="G36" s="71">
        <f t="shared" ref="G36" si="11">ROUND((1+$I$5)*F36,2)</f>
        <v>4658.91</v>
      </c>
      <c r="H36" s="280">
        <f t="shared" si="9"/>
        <v>9737.1200000000008</v>
      </c>
      <c r="I36" s="278">
        <f t="shared" si="10"/>
        <v>1.5339786498387853E-2</v>
      </c>
    </row>
    <row r="37" spans="1:9">
      <c r="A37" s="213" t="s">
        <v>628</v>
      </c>
      <c r="B37" s="241" t="s">
        <v>215</v>
      </c>
      <c r="C37" s="242" t="s">
        <v>373</v>
      </c>
      <c r="D37" s="243" t="s">
        <v>89</v>
      </c>
      <c r="E37" s="244">
        <v>467.8</v>
      </c>
      <c r="F37" s="245">
        <v>51.8</v>
      </c>
      <c r="G37" s="102">
        <f>ROUND((1+$I$5)*F37,2)</f>
        <v>63.44</v>
      </c>
      <c r="H37" s="280">
        <f t="shared" si="9"/>
        <v>29677.23</v>
      </c>
      <c r="I37" s="278">
        <f t="shared" si="10"/>
        <v>4.6753287631614987E-2</v>
      </c>
    </row>
    <row r="38" spans="1:9">
      <c r="A38" s="213" t="s">
        <v>629</v>
      </c>
      <c r="B38" s="241" t="s">
        <v>216</v>
      </c>
      <c r="C38" s="242" t="s">
        <v>217</v>
      </c>
      <c r="D38" s="243" t="s">
        <v>89</v>
      </c>
      <c r="E38" s="244">
        <v>83.32</v>
      </c>
      <c r="F38" s="163">
        <v>69.930000000000007</v>
      </c>
      <c r="G38" s="71">
        <f>ROUND((1+$I$5)*F38,2)</f>
        <v>85.64</v>
      </c>
      <c r="H38" s="280">
        <f t="shared" si="9"/>
        <v>7135.52</v>
      </c>
      <c r="I38" s="278">
        <f t="shared" si="10"/>
        <v>1.1241245189026786E-2</v>
      </c>
    </row>
    <row r="39" spans="1:9" ht="15.75" thickBot="1">
      <c r="A39" s="213" t="s">
        <v>630</v>
      </c>
      <c r="B39" s="241" t="s">
        <v>218</v>
      </c>
      <c r="C39" s="242" t="s">
        <v>164</v>
      </c>
      <c r="D39" s="243" t="s">
        <v>89</v>
      </c>
      <c r="E39" s="244">
        <v>467.8</v>
      </c>
      <c r="F39" s="251">
        <v>17.32</v>
      </c>
      <c r="G39" s="71">
        <f t="shared" si="8"/>
        <v>21.21</v>
      </c>
      <c r="H39" s="280">
        <f t="shared" si="9"/>
        <v>9922.0400000000009</v>
      </c>
      <c r="I39" s="278">
        <f t="shared" si="10"/>
        <v>1.5631108092378877E-2</v>
      </c>
    </row>
    <row r="40" spans="1:9">
      <c r="A40" s="164">
        <v>5</v>
      </c>
      <c r="B40" s="101"/>
      <c r="C40" s="165" t="s">
        <v>115</v>
      </c>
      <c r="D40" s="25"/>
      <c r="E40" s="26"/>
      <c r="F40" s="27"/>
      <c r="G40" s="27"/>
      <c r="H40" s="27">
        <f>SUM(H41:H46)</f>
        <v>77497.279999999999</v>
      </c>
      <c r="I40" s="279">
        <f>SUM(I41:I46)</f>
        <v>0.12208863908484058</v>
      </c>
    </row>
    <row r="41" spans="1:9">
      <c r="A41" s="247" t="s">
        <v>11</v>
      </c>
      <c r="B41" s="241" t="s">
        <v>319</v>
      </c>
      <c r="C41" s="242" t="s">
        <v>293</v>
      </c>
      <c r="D41" s="243" t="s">
        <v>89</v>
      </c>
      <c r="E41" s="244">
        <v>245.9</v>
      </c>
      <c r="F41" s="251">
        <v>85.47</v>
      </c>
      <c r="G41" s="71">
        <f t="shared" ref="G41:G46" si="12">ROUND((1+$I$5)*F41,2)</f>
        <v>104.68</v>
      </c>
      <c r="H41" s="280">
        <f t="shared" ref="H41:H46" si="13">ROUND(E41*G41,2)</f>
        <v>25740.81</v>
      </c>
      <c r="I41" s="278">
        <f t="shared" ref="I41:I46" si="14">H41/$G$90</f>
        <v>4.0551880812351809E-2</v>
      </c>
    </row>
    <row r="42" spans="1:9">
      <c r="A42" s="247" t="s">
        <v>114</v>
      </c>
      <c r="B42" s="241" t="s">
        <v>354</v>
      </c>
      <c r="C42" s="242" t="s">
        <v>353</v>
      </c>
      <c r="D42" s="243" t="s">
        <v>89</v>
      </c>
      <c r="E42" s="244">
        <v>245.9</v>
      </c>
      <c r="F42" s="251">
        <v>43.6</v>
      </c>
      <c r="G42" s="71">
        <f t="shared" ref="G42:G43" si="15">ROUND((1+$I$5)*F42,2)</f>
        <v>53.4</v>
      </c>
      <c r="H42" s="280">
        <f t="shared" si="13"/>
        <v>13131.06</v>
      </c>
      <c r="I42" s="278">
        <f t="shared" si="14"/>
        <v>2.0686574356434017E-2</v>
      </c>
    </row>
    <row r="43" spans="1:9">
      <c r="A43" s="247" t="s">
        <v>196</v>
      </c>
      <c r="B43" s="241" t="s">
        <v>359</v>
      </c>
      <c r="C43" s="242" t="s">
        <v>385</v>
      </c>
      <c r="D43" s="243" t="s">
        <v>89</v>
      </c>
      <c r="E43" s="244">
        <v>245.9</v>
      </c>
      <c r="F43" s="251">
        <v>79.16</v>
      </c>
      <c r="G43" s="71">
        <f t="shared" si="15"/>
        <v>96.95</v>
      </c>
      <c r="H43" s="280">
        <f t="shared" si="13"/>
        <v>23840.01</v>
      </c>
      <c r="I43" s="278">
        <f t="shared" si="14"/>
        <v>3.7557374615844456E-2</v>
      </c>
    </row>
    <row r="44" spans="1:9">
      <c r="A44" s="247" t="s">
        <v>631</v>
      </c>
      <c r="B44" s="241" t="s">
        <v>219</v>
      </c>
      <c r="C44" s="242" t="s">
        <v>220</v>
      </c>
      <c r="D44" s="243" t="s">
        <v>207</v>
      </c>
      <c r="E44" s="244">
        <v>74.12</v>
      </c>
      <c r="F44" s="250">
        <v>29.33</v>
      </c>
      <c r="G44" s="102">
        <f>ROUND((1+$I$5)*F44,2)</f>
        <v>35.92</v>
      </c>
      <c r="H44" s="280">
        <f t="shared" si="13"/>
        <v>2662.39</v>
      </c>
      <c r="I44" s="278">
        <f t="shared" si="14"/>
        <v>4.1943094236738211E-3</v>
      </c>
    </row>
    <row r="45" spans="1:9">
      <c r="A45" s="247" t="s">
        <v>445</v>
      </c>
      <c r="B45" s="241" t="s">
        <v>326</v>
      </c>
      <c r="C45" s="242" t="s">
        <v>327</v>
      </c>
      <c r="D45" s="243" t="s">
        <v>207</v>
      </c>
      <c r="E45" s="244">
        <v>16.920000000000002</v>
      </c>
      <c r="F45" s="250">
        <v>440.94</v>
      </c>
      <c r="G45" s="102">
        <f>ROUND((1+$I$5)*F45,2)</f>
        <v>540.02</v>
      </c>
      <c r="H45" s="280">
        <f t="shared" si="13"/>
        <v>9137.14</v>
      </c>
      <c r="I45" s="278">
        <f t="shared" si="14"/>
        <v>1.4394582464412432E-2</v>
      </c>
    </row>
    <row r="46" spans="1:9" ht="15.75" thickBot="1">
      <c r="A46" s="247" t="s">
        <v>632</v>
      </c>
      <c r="B46" s="241" t="s">
        <v>221</v>
      </c>
      <c r="C46" s="242" t="s">
        <v>279</v>
      </c>
      <c r="D46" s="243" t="s">
        <v>89</v>
      </c>
      <c r="E46" s="244">
        <v>16.920000000000002</v>
      </c>
      <c r="F46" s="251">
        <v>144.09</v>
      </c>
      <c r="G46" s="71">
        <f t="shared" si="12"/>
        <v>176.47</v>
      </c>
      <c r="H46" s="280">
        <f t="shared" si="13"/>
        <v>2985.87</v>
      </c>
      <c r="I46" s="278">
        <f t="shared" si="14"/>
        <v>4.7039174121240503E-3</v>
      </c>
    </row>
    <row r="47" spans="1:9">
      <c r="A47" s="164">
        <v>6</v>
      </c>
      <c r="B47" s="101"/>
      <c r="C47" s="165" t="s">
        <v>121</v>
      </c>
      <c r="D47" s="25"/>
      <c r="E47" s="26"/>
      <c r="F47" s="27"/>
      <c r="G47" s="27"/>
      <c r="H47" s="27">
        <f>SUM(H48:H50)</f>
        <v>53201.899999999994</v>
      </c>
      <c r="I47" s="279">
        <f>SUM(I48:I50)</f>
        <v>8.3813877954526661E-2</v>
      </c>
    </row>
    <row r="48" spans="1:9">
      <c r="A48" s="247" t="s">
        <v>128</v>
      </c>
      <c r="B48" s="241" t="s">
        <v>222</v>
      </c>
      <c r="C48" s="242" t="s">
        <v>122</v>
      </c>
      <c r="D48" s="243" t="s">
        <v>89</v>
      </c>
      <c r="E48" s="244">
        <v>245.9</v>
      </c>
      <c r="F48" s="251">
        <v>87.11</v>
      </c>
      <c r="G48" s="71">
        <f t="shared" ref="G48" si="16">ROUND((1+$I$5)*F48,2)</f>
        <v>106.68</v>
      </c>
      <c r="H48" s="280">
        <f>ROUND(E48*G48,2)</f>
        <v>26232.61</v>
      </c>
      <c r="I48" s="278">
        <f>H48/$G$90</f>
        <v>4.1326658878135851E-2</v>
      </c>
    </row>
    <row r="49" spans="1:9">
      <c r="A49" s="247" t="s">
        <v>129</v>
      </c>
      <c r="B49" s="241" t="s">
        <v>223</v>
      </c>
      <c r="C49" s="242" t="s">
        <v>126</v>
      </c>
      <c r="D49" s="243" t="s">
        <v>89</v>
      </c>
      <c r="E49" s="244">
        <v>13.54</v>
      </c>
      <c r="F49" s="251">
        <v>46.5</v>
      </c>
      <c r="G49" s="71">
        <f>ROUND((1+$I$5)*F49,2)</f>
        <v>56.95</v>
      </c>
      <c r="H49" s="280">
        <f>ROUND(E49*G49,2)</f>
        <v>771.1</v>
      </c>
      <c r="I49" s="278">
        <f>H49/$G$90</f>
        <v>1.2147852105044278E-3</v>
      </c>
    </row>
    <row r="50" spans="1:9" ht="15.75" thickBot="1">
      <c r="A50" s="247" t="s">
        <v>475</v>
      </c>
      <c r="B50" s="241" t="s">
        <v>697</v>
      </c>
      <c r="C50" s="242" t="s">
        <v>696</v>
      </c>
      <c r="D50" s="243" t="s">
        <v>89</v>
      </c>
      <c r="E50" s="244">
        <v>245.9</v>
      </c>
      <c r="F50" s="251">
        <v>86.99</v>
      </c>
      <c r="G50" s="71">
        <f>ROUND((1+$I$5)*F50,2)</f>
        <v>106.54</v>
      </c>
      <c r="H50" s="280">
        <f>ROUND(E50*G50,2)</f>
        <v>26198.19</v>
      </c>
      <c r="I50" s="278">
        <f>H50/$G$90</f>
        <v>4.1272433865886388E-2</v>
      </c>
    </row>
    <row r="51" spans="1:9">
      <c r="A51" s="164">
        <v>7</v>
      </c>
      <c r="B51" s="101"/>
      <c r="C51" s="165" t="s">
        <v>159</v>
      </c>
      <c r="D51" s="25"/>
      <c r="E51" s="26"/>
      <c r="F51" s="27"/>
      <c r="G51" s="27"/>
      <c r="H51" s="27">
        <f>SUM(H52:H53)</f>
        <v>6864.52</v>
      </c>
      <c r="I51" s="279">
        <f>SUM(I52:I53)</f>
        <v>1.0814313802635006E-2</v>
      </c>
    </row>
    <row r="52" spans="1:9">
      <c r="A52" s="247" t="s">
        <v>130</v>
      </c>
      <c r="B52" s="241" t="s">
        <v>225</v>
      </c>
      <c r="C52" s="252" t="s">
        <v>226</v>
      </c>
      <c r="D52" s="243" t="s">
        <v>227</v>
      </c>
      <c r="E52" s="244">
        <v>2</v>
      </c>
      <c r="F52" s="250">
        <v>707.68</v>
      </c>
      <c r="G52" s="102">
        <f>ROUND((1+$I$5)*F52,2)</f>
        <v>866.7</v>
      </c>
      <c r="H52" s="280">
        <f t="shared" ref="H52:H53" si="17">ROUND(E52*G52,2)</f>
        <v>1733.4</v>
      </c>
      <c r="I52" s="278">
        <f>H52/$G$90</f>
        <v>2.7307854803376671E-3</v>
      </c>
    </row>
    <row r="53" spans="1:9" ht="15.75" thickBot="1">
      <c r="A53" s="247" t="s">
        <v>131</v>
      </c>
      <c r="B53" s="241" t="s">
        <v>228</v>
      </c>
      <c r="C53" s="252" t="s">
        <v>229</v>
      </c>
      <c r="D53" s="243" t="s">
        <v>227</v>
      </c>
      <c r="E53" s="244">
        <v>4</v>
      </c>
      <c r="F53" s="254">
        <v>1047.42</v>
      </c>
      <c r="G53" s="71">
        <f t="shared" ref="G53" si="18">ROUND((1+$I$5)*F53,2)</f>
        <v>1282.78</v>
      </c>
      <c r="H53" s="280">
        <f t="shared" si="17"/>
        <v>5131.12</v>
      </c>
      <c r="I53" s="278">
        <f>H53/$G$90</f>
        <v>8.0835283222973394E-3</v>
      </c>
    </row>
    <row r="54" spans="1:9">
      <c r="A54" s="164">
        <v>8</v>
      </c>
      <c r="B54" s="101"/>
      <c r="C54" s="165" t="s">
        <v>149</v>
      </c>
      <c r="D54" s="25"/>
      <c r="E54" s="26"/>
      <c r="F54" s="27"/>
      <c r="G54" s="27"/>
      <c r="H54" s="27">
        <f>SUM(H55:H59)</f>
        <v>16423.14</v>
      </c>
      <c r="I54" s="279">
        <f>SUM(I55:I59)</f>
        <v>2.5872892727329379E-2</v>
      </c>
    </row>
    <row r="55" spans="1:9">
      <c r="A55" s="105" t="s">
        <v>145</v>
      </c>
      <c r="B55" s="236">
        <v>170081</v>
      </c>
      <c r="C55" s="237" t="s">
        <v>230</v>
      </c>
      <c r="D55" s="161" t="s">
        <v>224</v>
      </c>
      <c r="E55" s="255">
        <v>24</v>
      </c>
      <c r="F55" s="238">
        <v>345</v>
      </c>
      <c r="G55" s="71">
        <f>ROUND((1+$I$5)*F55,2)</f>
        <v>422.52</v>
      </c>
      <c r="H55" s="280">
        <f>ROUND(E55*G55,2)</f>
        <v>10140.48</v>
      </c>
      <c r="I55" s="278">
        <f>H55/$G$90</f>
        <v>1.5975236845306624E-2</v>
      </c>
    </row>
    <row r="56" spans="1:9">
      <c r="A56" s="213" t="s">
        <v>146</v>
      </c>
      <c r="B56" s="236">
        <v>170081</v>
      </c>
      <c r="C56" s="237" t="s">
        <v>231</v>
      </c>
      <c r="D56" s="161" t="s">
        <v>224</v>
      </c>
      <c r="E56" s="255">
        <v>10</v>
      </c>
      <c r="F56" s="245">
        <v>345</v>
      </c>
      <c r="G56" s="102">
        <f>ROUND((1+$I$5)*F56,2)</f>
        <v>422.52</v>
      </c>
      <c r="H56" s="280">
        <f t="shared" ref="H56:H59" si="19">ROUND(E56*G56,2)</f>
        <v>4225.2</v>
      </c>
      <c r="I56" s="278">
        <f>H56/$G$90</f>
        <v>6.6563486855444271E-3</v>
      </c>
    </row>
    <row r="57" spans="1:9">
      <c r="A57" s="213" t="s">
        <v>147</v>
      </c>
      <c r="B57" s="236" t="s">
        <v>337</v>
      </c>
      <c r="C57" s="418" t="s">
        <v>527</v>
      </c>
      <c r="D57" s="161" t="s">
        <v>227</v>
      </c>
      <c r="E57" s="255">
        <v>24</v>
      </c>
      <c r="F57" s="163">
        <v>52.63</v>
      </c>
      <c r="G57" s="71">
        <f>ROUND((1+$I$5)*F57,2)</f>
        <v>64.459999999999994</v>
      </c>
      <c r="H57" s="280">
        <f t="shared" si="19"/>
        <v>1547.04</v>
      </c>
      <c r="I57" s="278">
        <f>H57/$G$90</f>
        <v>2.4371953210462582E-3</v>
      </c>
    </row>
    <row r="58" spans="1:9">
      <c r="A58" s="213" t="s">
        <v>148</v>
      </c>
      <c r="B58" s="236">
        <v>171523</v>
      </c>
      <c r="C58" s="237" t="s">
        <v>232</v>
      </c>
      <c r="D58" s="161" t="s">
        <v>227</v>
      </c>
      <c r="E58" s="255">
        <v>10</v>
      </c>
      <c r="F58" s="238">
        <v>32</v>
      </c>
      <c r="G58" s="71">
        <f t="shared" ref="G58" si="20">ROUND((1+$I$5)*F58,2)</f>
        <v>39.19</v>
      </c>
      <c r="H58" s="280">
        <f t="shared" si="19"/>
        <v>391.9</v>
      </c>
      <c r="I58" s="278">
        <f>H58/$G$90</f>
        <v>6.1739634806988095E-4</v>
      </c>
    </row>
    <row r="59" spans="1:9" ht="15.75" thickBot="1">
      <c r="A59" s="213" t="s">
        <v>150</v>
      </c>
      <c r="B59" s="236">
        <v>170332</v>
      </c>
      <c r="C59" s="237" t="s">
        <v>233</v>
      </c>
      <c r="D59" s="161" t="s">
        <v>227</v>
      </c>
      <c r="E59" s="255">
        <v>4</v>
      </c>
      <c r="F59" s="163">
        <v>24.19</v>
      </c>
      <c r="G59" s="71">
        <f>ROUND((1+$I$5)*F59,2)</f>
        <v>29.63</v>
      </c>
      <c r="H59" s="280">
        <f t="shared" si="19"/>
        <v>118.52</v>
      </c>
      <c r="I59" s="278">
        <f>H59/$G$90</f>
        <v>1.8671552736219008E-4</v>
      </c>
    </row>
    <row r="60" spans="1:9">
      <c r="A60" s="164">
        <v>9</v>
      </c>
      <c r="B60" s="101"/>
      <c r="C60" s="165" t="s">
        <v>112</v>
      </c>
      <c r="D60" s="25"/>
      <c r="E60" s="26"/>
      <c r="F60" s="27"/>
      <c r="G60" s="27"/>
      <c r="H60" s="27">
        <f>SUM(H61:H65)</f>
        <v>40886.770000000004</v>
      </c>
      <c r="I60" s="279">
        <f>SUM(I61:I65)</f>
        <v>6.4412713657497234E-2</v>
      </c>
    </row>
    <row r="61" spans="1:9">
      <c r="A61" s="240" t="s">
        <v>153</v>
      </c>
      <c r="B61" s="241" t="s">
        <v>234</v>
      </c>
      <c r="C61" s="242" t="s">
        <v>235</v>
      </c>
      <c r="D61" s="243" t="s">
        <v>89</v>
      </c>
      <c r="E61" s="244">
        <v>6.3</v>
      </c>
      <c r="F61" s="245">
        <v>527.02</v>
      </c>
      <c r="G61" s="166">
        <f t="shared" ref="G61:G64" si="21">ROUND((1+$I$5)*F61,2)</f>
        <v>645.44000000000005</v>
      </c>
      <c r="H61" s="280">
        <f>ROUND(E61*G61,2)</f>
        <v>4066.27</v>
      </c>
      <c r="I61" s="278">
        <f>H61/$G$90</f>
        <v>6.4059715444402011E-3</v>
      </c>
    </row>
    <row r="62" spans="1:9">
      <c r="A62" s="246" t="s">
        <v>156</v>
      </c>
      <c r="B62" s="241" t="s">
        <v>331</v>
      </c>
      <c r="C62" s="252" t="s">
        <v>330</v>
      </c>
      <c r="D62" s="243" t="s">
        <v>89</v>
      </c>
      <c r="E62" s="244">
        <v>29.48</v>
      </c>
      <c r="F62" s="163">
        <v>371.91</v>
      </c>
      <c r="G62" s="71">
        <f t="shared" ref="G62" si="22">ROUND((1+$I$5)*F62,2)</f>
        <v>455.48</v>
      </c>
      <c r="H62" s="280">
        <f t="shared" ref="H62:H65" si="23">ROUND(E62*G62,2)</f>
        <v>13427.55</v>
      </c>
      <c r="I62" s="278">
        <f>H62/$G$90</f>
        <v>2.1153662499427735E-2</v>
      </c>
    </row>
    <row r="63" spans="1:9">
      <c r="A63" s="246" t="s">
        <v>157</v>
      </c>
      <c r="B63" s="241" t="s">
        <v>321</v>
      </c>
      <c r="C63" s="252" t="s">
        <v>320</v>
      </c>
      <c r="D63" s="243" t="s">
        <v>89</v>
      </c>
      <c r="E63" s="244">
        <v>19.2</v>
      </c>
      <c r="F63" s="163">
        <v>809.06</v>
      </c>
      <c r="G63" s="71">
        <f t="shared" si="21"/>
        <v>990.86</v>
      </c>
      <c r="H63" s="280">
        <f t="shared" si="23"/>
        <v>19024.509999999998</v>
      </c>
      <c r="I63" s="278">
        <f>H63/$G$90</f>
        <v>2.9971071696399412E-2</v>
      </c>
    </row>
    <row r="64" spans="1:9">
      <c r="A64" s="246" t="s">
        <v>158</v>
      </c>
      <c r="B64" s="241" t="s">
        <v>390</v>
      </c>
      <c r="C64" s="242" t="s">
        <v>113</v>
      </c>
      <c r="D64" s="243" t="s">
        <v>236</v>
      </c>
      <c r="E64" s="244">
        <v>4</v>
      </c>
      <c r="F64" s="163">
        <v>334.2</v>
      </c>
      <c r="G64" s="71">
        <f t="shared" si="21"/>
        <v>409.29</v>
      </c>
      <c r="H64" s="280">
        <f t="shared" si="23"/>
        <v>1637.16</v>
      </c>
      <c r="I64" s="278">
        <f>H64/$G$90</f>
        <v>2.5791696994286462E-3</v>
      </c>
    </row>
    <row r="65" spans="1:9" ht="15.75" thickBot="1">
      <c r="A65" s="246" t="s">
        <v>329</v>
      </c>
      <c r="B65" s="241" t="s">
        <v>344</v>
      </c>
      <c r="C65" s="242" t="s">
        <v>346</v>
      </c>
      <c r="D65" s="243" t="s">
        <v>89</v>
      </c>
      <c r="E65" s="244">
        <v>2.37</v>
      </c>
      <c r="F65" s="163">
        <v>941</v>
      </c>
      <c r="G65" s="71">
        <f t="shared" ref="G65" si="24">ROUND((1+$I$5)*F65,2)</f>
        <v>1152.44</v>
      </c>
      <c r="H65" s="280">
        <f t="shared" si="23"/>
        <v>2731.28</v>
      </c>
      <c r="I65" s="278">
        <f>H65/$G$90</f>
        <v>4.3028382178012369E-3</v>
      </c>
    </row>
    <row r="66" spans="1:9">
      <c r="A66" s="164">
        <v>10</v>
      </c>
      <c r="B66" s="101"/>
      <c r="C66" s="165" t="s">
        <v>132</v>
      </c>
      <c r="D66" s="25"/>
      <c r="E66" s="26"/>
      <c r="F66" s="27"/>
      <c r="G66" s="27"/>
      <c r="H66" s="27">
        <f>SUM(H67:H71)</f>
        <v>33094.67</v>
      </c>
      <c r="I66" s="279">
        <f>SUM(I67:I71)</f>
        <v>5.2137097215049368E-2</v>
      </c>
    </row>
    <row r="67" spans="1:9">
      <c r="A67" s="247" t="s">
        <v>160</v>
      </c>
      <c r="B67" s="241" t="s">
        <v>237</v>
      </c>
      <c r="C67" s="242" t="s">
        <v>392</v>
      </c>
      <c r="D67" s="243" t="s">
        <v>89</v>
      </c>
      <c r="E67" s="244">
        <v>187.32</v>
      </c>
      <c r="F67" s="254">
        <v>48.65</v>
      </c>
      <c r="G67" s="71">
        <f t="shared" ref="G67" si="25">ROUND((1+$I$5)*F67,2)</f>
        <v>59.58</v>
      </c>
      <c r="H67" s="280">
        <f>ROUND(E67*G67,2)</f>
        <v>11160.53</v>
      </c>
      <c r="I67" s="278">
        <f>H67/$G$90</f>
        <v>1.7582216036040696E-2</v>
      </c>
    </row>
    <row r="68" spans="1:9">
      <c r="A68" s="247" t="s">
        <v>161</v>
      </c>
      <c r="B68" s="241" t="s">
        <v>237</v>
      </c>
      <c r="C68" s="252" t="s">
        <v>393</v>
      </c>
      <c r="D68" s="243" t="s">
        <v>89</v>
      </c>
      <c r="E68" s="244">
        <v>159.02000000000001</v>
      </c>
      <c r="F68" s="250">
        <v>48.65</v>
      </c>
      <c r="G68" s="102">
        <f>ROUND((1+$I$5)*F68,2)</f>
        <v>59.58</v>
      </c>
      <c r="H68" s="280">
        <f t="shared" ref="H68:H71" si="26">ROUND(E68*G68,2)</f>
        <v>9474.41</v>
      </c>
      <c r="I68" s="278">
        <f>H68/$G$90</f>
        <v>1.4925915116398982E-2</v>
      </c>
    </row>
    <row r="69" spans="1:9">
      <c r="A69" s="247" t="s">
        <v>162</v>
      </c>
      <c r="B69" s="241" t="s">
        <v>335</v>
      </c>
      <c r="C69" s="252" t="s">
        <v>703</v>
      </c>
      <c r="D69" s="243" t="s">
        <v>89</v>
      </c>
      <c r="E69" s="244">
        <v>309.64</v>
      </c>
      <c r="F69" s="250">
        <v>30.16</v>
      </c>
      <c r="G69" s="102">
        <f>ROUND((1+$I$5)*F69,2)</f>
        <v>36.94</v>
      </c>
      <c r="H69" s="280">
        <f t="shared" si="26"/>
        <v>11438.1</v>
      </c>
      <c r="I69" s="278">
        <f>H69/$G$90</f>
        <v>1.8019497751615477E-2</v>
      </c>
    </row>
    <row r="70" spans="1:9">
      <c r="A70" s="247" t="s">
        <v>334</v>
      </c>
      <c r="B70" s="241" t="s">
        <v>238</v>
      </c>
      <c r="C70" s="242" t="s">
        <v>133</v>
      </c>
      <c r="D70" s="243" t="s">
        <v>89</v>
      </c>
      <c r="E70" s="244">
        <v>12.6</v>
      </c>
      <c r="F70" s="250">
        <v>36.19</v>
      </c>
      <c r="G70" s="102">
        <f>ROUND((1+$I$5)*F70,2)</f>
        <v>44.32</v>
      </c>
      <c r="H70" s="280">
        <f t="shared" si="26"/>
        <v>558.42999999999995</v>
      </c>
      <c r="I70" s="278">
        <f>H70/$G$90</f>
        <v>8.7974647270391327E-4</v>
      </c>
    </row>
    <row r="71" spans="1:9" ht="15.75" thickBot="1">
      <c r="A71" s="247" t="s">
        <v>340</v>
      </c>
      <c r="B71" s="241" t="s">
        <v>342</v>
      </c>
      <c r="C71" s="242" t="s">
        <v>341</v>
      </c>
      <c r="D71" s="243" t="s">
        <v>89</v>
      </c>
      <c r="E71" s="244">
        <v>13.54</v>
      </c>
      <c r="F71" s="250">
        <v>27.93</v>
      </c>
      <c r="G71" s="102">
        <f>ROUND((1+$I$5)*F71,2)</f>
        <v>34.21</v>
      </c>
      <c r="H71" s="280">
        <f t="shared" si="26"/>
        <v>463.2</v>
      </c>
      <c r="I71" s="278">
        <f>H71/$G$90</f>
        <v>7.2972183829030069E-4</v>
      </c>
    </row>
    <row r="72" spans="1:9" ht="15.75" thickBot="1">
      <c r="A72" s="315"/>
      <c r="B72" s="316"/>
      <c r="C72" s="321" t="s">
        <v>489</v>
      </c>
      <c r="D72" s="317"/>
      <c r="E72" s="318"/>
      <c r="F72" s="319"/>
      <c r="G72" s="319"/>
      <c r="H72" s="322">
        <f>SUM(H73,H88)</f>
        <v>194969.44000000003</v>
      </c>
      <c r="I72" s="415"/>
    </row>
    <row r="73" spans="1:9">
      <c r="A73" s="423">
        <v>11</v>
      </c>
      <c r="B73" s="101"/>
      <c r="C73" s="165" t="s">
        <v>523</v>
      </c>
      <c r="D73" s="25"/>
      <c r="E73" s="26"/>
      <c r="F73" s="27"/>
      <c r="G73" s="27"/>
      <c r="H73" s="27">
        <f>SUM(H74:H87)</f>
        <v>189269.46000000002</v>
      </c>
      <c r="I73" s="416">
        <f>SUM(I74:I87)</f>
        <v>0.29817370095728102</v>
      </c>
    </row>
    <row r="74" spans="1:9">
      <c r="A74" s="417" t="s">
        <v>513</v>
      </c>
      <c r="B74" s="161" t="s">
        <v>545</v>
      </c>
      <c r="C74" s="418" t="s">
        <v>499</v>
      </c>
      <c r="D74" s="161" t="s">
        <v>88</v>
      </c>
      <c r="E74" s="253">
        <v>57</v>
      </c>
      <c r="F74" s="251">
        <v>757.53</v>
      </c>
      <c r="G74" s="71">
        <f>ROUND((1+$I$5)*F74,2)</f>
        <v>927.75</v>
      </c>
      <c r="H74" s="419">
        <f>ROUND(E74*G74,2)</f>
        <v>52881.75</v>
      </c>
      <c r="I74" s="278">
        <f>H74/$G$90</f>
        <v>8.3309516023333571E-2</v>
      </c>
    </row>
    <row r="75" spans="1:9">
      <c r="A75" s="417" t="s">
        <v>514</v>
      </c>
      <c r="B75" s="161">
        <v>250585</v>
      </c>
      <c r="C75" s="424" t="s">
        <v>596</v>
      </c>
      <c r="D75" s="161" t="s">
        <v>69</v>
      </c>
      <c r="E75" s="253">
        <v>118</v>
      </c>
      <c r="F75" s="251">
        <v>239.1</v>
      </c>
      <c r="G75" s="71">
        <f t="shared" ref="G75:G87" si="27">ROUND((1+$I$5)*F75,2)</f>
        <v>292.83</v>
      </c>
      <c r="H75" s="419">
        <f t="shared" ref="H75:H87" si="28">ROUND(E75*G75,2)</f>
        <v>34553.94</v>
      </c>
      <c r="I75" s="278">
        <f t="shared" ref="I75:I87" si="29">H75/$G$90</f>
        <v>5.4436020330252063E-2</v>
      </c>
    </row>
    <row r="76" spans="1:9">
      <c r="A76" s="417" t="s">
        <v>515</v>
      </c>
      <c r="B76" s="161">
        <v>130492</v>
      </c>
      <c r="C76" s="424" t="s">
        <v>279</v>
      </c>
      <c r="D76" s="161" t="s">
        <v>69</v>
      </c>
      <c r="E76" s="253">
        <v>75</v>
      </c>
      <c r="F76" s="251">
        <v>144.09</v>
      </c>
      <c r="G76" s="71">
        <f t="shared" si="27"/>
        <v>176.47</v>
      </c>
      <c r="H76" s="419">
        <f t="shared" si="28"/>
        <v>13235.25</v>
      </c>
      <c r="I76" s="278">
        <f t="shared" si="29"/>
        <v>2.0850714508272243E-2</v>
      </c>
    </row>
    <row r="77" spans="1:9">
      <c r="A77" s="417" t="s">
        <v>516</v>
      </c>
      <c r="B77" s="420" t="s">
        <v>500</v>
      </c>
      <c r="C77" s="424" t="s">
        <v>501</v>
      </c>
      <c r="D77" s="243" t="s">
        <v>68</v>
      </c>
      <c r="E77" s="162">
        <v>10.74</v>
      </c>
      <c r="F77" s="250">
        <v>944.83</v>
      </c>
      <c r="G77" s="71">
        <f t="shared" si="27"/>
        <v>1157.1300000000001</v>
      </c>
      <c r="H77" s="419">
        <f t="shared" si="28"/>
        <v>12427.58</v>
      </c>
      <c r="I77" s="278">
        <f t="shared" si="29"/>
        <v>1.9578317191493472E-2</v>
      </c>
    </row>
    <row r="78" spans="1:9">
      <c r="A78" s="417" t="s">
        <v>517</v>
      </c>
      <c r="B78" s="161" t="s">
        <v>546</v>
      </c>
      <c r="C78" s="424" t="s">
        <v>503</v>
      </c>
      <c r="D78" s="161" t="s">
        <v>71</v>
      </c>
      <c r="E78" s="253">
        <v>15</v>
      </c>
      <c r="F78" s="251">
        <v>487.02</v>
      </c>
      <c r="G78" s="71">
        <f t="shared" si="27"/>
        <v>596.45000000000005</v>
      </c>
      <c r="H78" s="419">
        <f t="shared" si="28"/>
        <v>8946.75</v>
      </c>
      <c r="I78" s="278">
        <f>H78/$G$90</f>
        <v>1.4094643473065088E-2</v>
      </c>
    </row>
    <row r="79" spans="1:9">
      <c r="A79" s="417" t="s">
        <v>518</v>
      </c>
      <c r="B79" s="425" t="s">
        <v>504</v>
      </c>
      <c r="C79" s="424" t="s">
        <v>505</v>
      </c>
      <c r="D79" s="161" t="s">
        <v>69</v>
      </c>
      <c r="E79" s="253">
        <v>58.41</v>
      </c>
      <c r="F79" s="251">
        <v>44.5</v>
      </c>
      <c r="G79" s="71">
        <f t="shared" si="27"/>
        <v>54.5</v>
      </c>
      <c r="H79" s="419">
        <f t="shared" si="28"/>
        <v>3183.35</v>
      </c>
      <c r="I79" s="278">
        <f t="shared" si="29"/>
        <v>5.0150259367906496E-3</v>
      </c>
    </row>
    <row r="80" spans="1:9">
      <c r="A80" s="417" t="s">
        <v>519</v>
      </c>
      <c r="B80" s="422" t="s">
        <v>506</v>
      </c>
      <c r="C80" s="237" t="s">
        <v>507</v>
      </c>
      <c r="D80" s="161" t="s">
        <v>69</v>
      </c>
      <c r="E80" s="253">
        <v>235.16</v>
      </c>
      <c r="F80" s="251">
        <v>87.22</v>
      </c>
      <c r="G80" s="71">
        <f t="shared" si="27"/>
        <v>106.82</v>
      </c>
      <c r="H80" s="419">
        <f t="shared" si="28"/>
        <v>25119.79</v>
      </c>
      <c r="I80" s="278">
        <f t="shared" si="29"/>
        <v>3.9573530518709661E-2</v>
      </c>
    </row>
    <row r="81" spans="1:9">
      <c r="A81" s="417" t="s">
        <v>520</v>
      </c>
      <c r="B81" s="422" t="s">
        <v>494</v>
      </c>
      <c r="C81" s="237" t="s">
        <v>495</v>
      </c>
      <c r="D81" s="161" t="s">
        <v>69</v>
      </c>
      <c r="E81" s="253">
        <v>235.16</v>
      </c>
      <c r="F81" s="251">
        <v>46.4</v>
      </c>
      <c r="G81" s="71">
        <f t="shared" si="27"/>
        <v>56.83</v>
      </c>
      <c r="H81" s="419">
        <f t="shared" si="28"/>
        <v>13364.14</v>
      </c>
      <c r="I81" s="278">
        <f t="shared" si="29"/>
        <v>2.1053766856582338E-2</v>
      </c>
    </row>
    <row r="82" spans="1:9">
      <c r="A82" s="417" t="s">
        <v>521</v>
      </c>
      <c r="B82" s="420" t="s">
        <v>208</v>
      </c>
      <c r="C82" s="418" t="s">
        <v>209</v>
      </c>
      <c r="D82" s="161" t="s">
        <v>88</v>
      </c>
      <c r="E82" s="253">
        <v>129.5</v>
      </c>
      <c r="F82" s="251">
        <v>37.65</v>
      </c>
      <c r="G82" s="71">
        <f t="shared" si="27"/>
        <v>46.11</v>
      </c>
      <c r="H82" s="419">
        <f t="shared" si="28"/>
        <v>5971.25</v>
      </c>
      <c r="I82" s="278">
        <f t="shared" si="29"/>
        <v>9.4070628818889428E-3</v>
      </c>
    </row>
    <row r="83" spans="1:9">
      <c r="A83" s="417" t="s">
        <v>530</v>
      </c>
      <c r="B83" s="420" t="s">
        <v>496</v>
      </c>
      <c r="C83" s="418" t="s">
        <v>643</v>
      </c>
      <c r="D83" s="161" t="s">
        <v>88</v>
      </c>
      <c r="E83" s="253">
        <v>69</v>
      </c>
      <c r="F83" s="251">
        <v>24.83</v>
      </c>
      <c r="G83" s="71">
        <f t="shared" si="27"/>
        <v>30.41</v>
      </c>
      <c r="H83" s="419">
        <f t="shared" si="28"/>
        <v>2098.29</v>
      </c>
      <c r="I83" s="278">
        <f t="shared" si="29"/>
        <v>3.305630475099644E-3</v>
      </c>
    </row>
    <row r="84" spans="1:9">
      <c r="A84" s="417" t="s">
        <v>531</v>
      </c>
      <c r="B84" s="161">
        <v>150491</v>
      </c>
      <c r="C84" s="418" t="s">
        <v>522</v>
      </c>
      <c r="D84" s="161" t="s">
        <v>69</v>
      </c>
      <c r="E84" s="253">
        <v>116.82</v>
      </c>
      <c r="F84" s="251">
        <v>59.18</v>
      </c>
      <c r="G84" s="71">
        <f t="shared" si="27"/>
        <v>72.48</v>
      </c>
      <c r="H84" s="419">
        <f t="shared" si="28"/>
        <v>8467.11</v>
      </c>
      <c r="I84" s="278">
        <f t="shared" si="29"/>
        <v>1.3339022180928733E-2</v>
      </c>
    </row>
    <row r="85" spans="1:9">
      <c r="A85" s="417" t="s">
        <v>532</v>
      </c>
      <c r="B85" s="161">
        <v>170081</v>
      </c>
      <c r="C85" s="418" t="s">
        <v>497</v>
      </c>
      <c r="D85" s="161" t="s">
        <v>224</v>
      </c>
      <c r="E85" s="253">
        <v>17</v>
      </c>
      <c r="F85" s="251">
        <v>345</v>
      </c>
      <c r="G85" s="71">
        <f t="shared" si="27"/>
        <v>422.52</v>
      </c>
      <c r="H85" s="419">
        <f t="shared" si="28"/>
        <v>7182.84</v>
      </c>
      <c r="I85" s="278">
        <f t="shared" si="29"/>
        <v>1.1315792765425527E-2</v>
      </c>
    </row>
    <row r="86" spans="1:9">
      <c r="A86" s="417" t="s">
        <v>685</v>
      </c>
      <c r="B86" s="161" t="s">
        <v>337</v>
      </c>
      <c r="C86" s="418" t="s">
        <v>527</v>
      </c>
      <c r="D86" s="161" t="s">
        <v>71</v>
      </c>
      <c r="E86" s="253">
        <v>17</v>
      </c>
      <c r="F86" s="426">
        <v>52.63</v>
      </c>
      <c r="G86" s="71">
        <f t="shared" si="27"/>
        <v>64.459999999999994</v>
      </c>
      <c r="H86" s="419">
        <f t="shared" si="28"/>
        <v>1095.82</v>
      </c>
      <c r="I86" s="278">
        <f t="shared" si="29"/>
        <v>1.7263466857410997E-3</v>
      </c>
    </row>
    <row r="87" spans="1:9" ht="15.75" thickBot="1">
      <c r="A87" s="417" t="s">
        <v>686</v>
      </c>
      <c r="B87" s="421" t="s">
        <v>508</v>
      </c>
      <c r="C87" s="418" t="s">
        <v>509</v>
      </c>
      <c r="D87" s="161" t="s">
        <v>88</v>
      </c>
      <c r="E87" s="253">
        <v>6</v>
      </c>
      <c r="F87" s="426">
        <v>100.92</v>
      </c>
      <c r="G87" s="71">
        <f t="shared" si="27"/>
        <v>123.6</v>
      </c>
      <c r="H87" s="419">
        <f t="shared" si="28"/>
        <v>741.6</v>
      </c>
      <c r="I87" s="278">
        <f t="shared" si="29"/>
        <v>1.1683111296979427E-3</v>
      </c>
    </row>
    <row r="88" spans="1:9">
      <c r="A88" s="423">
        <v>12</v>
      </c>
      <c r="B88" s="101"/>
      <c r="C88" s="165" t="s">
        <v>510</v>
      </c>
      <c r="D88" s="25"/>
      <c r="E88" s="26"/>
      <c r="F88" s="27"/>
      <c r="G88" s="27"/>
      <c r="H88" s="27">
        <f>SUM(H89:H89)</f>
        <v>5699.98</v>
      </c>
      <c r="I88" s="416">
        <f>SUM(I89:I89)</f>
        <v>8.9797061395033417E-3</v>
      </c>
    </row>
    <row r="89" spans="1:9" ht="15.75" thickBot="1">
      <c r="A89" s="417" t="s">
        <v>493</v>
      </c>
      <c r="B89" s="427" t="s">
        <v>511</v>
      </c>
      <c r="C89" s="428" t="s">
        <v>512</v>
      </c>
      <c r="D89" s="429" t="s">
        <v>69</v>
      </c>
      <c r="E89" s="162">
        <v>432.8</v>
      </c>
      <c r="F89" s="250">
        <v>10.75</v>
      </c>
      <c r="G89" s="71">
        <f>ROUND((1+$I$5)*F89,2)</f>
        <v>13.17</v>
      </c>
      <c r="H89" s="419">
        <f>ROUND(E89*G89,2)</f>
        <v>5699.98</v>
      </c>
      <c r="I89" s="278">
        <f>H89/$G$90</f>
        <v>8.9797061395033417E-3</v>
      </c>
    </row>
    <row r="90" spans="1:9" ht="15.75" thickBot="1">
      <c r="A90" s="496" t="s">
        <v>399</v>
      </c>
      <c r="B90" s="497"/>
      <c r="C90" s="497"/>
      <c r="D90" s="497"/>
      <c r="E90" s="497"/>
      <c r="F90" s="498"/>
      <c r="G90" s="494">
        <f>SUM(H10,H72)</f>
        <v>634762.42000000004</v>
      </c>
      <c r="H90" s="495"/>
      <c r="I90" s="281">
        <f>SUM(I11,I16+I20+I29+I40+I47+I51+I54+I60+I66+I73,I88)</f>
        <v>0.99999999999999989</v>
      </c>
    </row>
    <row r="91" spans="1:9" ht="9.75" customHeight="1">
      <c r="A91" s="256"/>
      <c r="B91" s="256"/>
      <c r="C91" s="256"/>
      <c r="D91" s="256"/>
      <c r="E91" s="256"/>
      <c r="F91" s="256"/>
      <c r="G91" s="256"/>
      <c r="H91" s="257"/>
      <c r="I91" s="257"/>
    </row>
    <row r="92" spans="1:9">
      <c r="A92" s="499" t="s">
        <v>707</v>
      </c>
      <c r="B92" s="499"/>
      <c r="C92" s="499"/>
      <c r="D92" s="499"/>
      <c r="E92" s="499"/>
      <c r="F92" s="499"/>
      <c r="G92" s="499"/>
      <c r="H92" s="499"/>
      <c r="I92" s="499"/>
    </row>
    <row r="93" spans="1:9">
      <c r="A93" s="500" t="s">
        <v>441</v>
      </c>
      <c r="B93" s="500"/>
      <c r="C93" s="500"/>
      <c r="D93" s="500"/>
      <c r="E93" s="500"/>
      <c r="F93" s="500"/>
      <c r="G93" s="500"/>
      <c r="H93" s="500"/>
      <c r="I93" s="500"/>
    </row>
  </sheetData>
  <mergeCells count="16">
    <mergeCell ref="G90:H90"/>
    <mergeCell ref="A90:F90"/>
    <mergeCell ref="A92:I92"/>
    <mergeCell ref="A93:I93"/>
    <mergeCell ref="A2:I2"/>
    <mergeCell ref="A7:I7"/>
    <mergeCell ref="A8:A9"/>
    <mergeCell ref="B8:B9"/>
    <mergeCell ref="C8:C9"/>
    <mergeCell ref="D8:D9"/>
    <mergeCell ref="E8:E9"/>
    <mergeCell ref="F8:F9"/>
    <mergeCell ref="G8:G9"/>
    <mergeCell ref="I8:I9"/>
    <mergeCell ref="H8:H9"/>
    <mergeCell ref="A3:I3"/>
  </mergeCells>
  <phoneticPr fontId="48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2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94"/>
  <sheetViews>
    <sheetView view="pageBreakPreview" topLeftCell="A74" zoomScaleNormal="100" zoomScaleSheetLayoutView="100" workbookViewId="0">
      <selection activeCell="C75" sqref="C75"/>
    </sheetView>
  </sheetViews>
  <sheetFormatPr defaultRowHeight="15"/>
  <cols>
    <col min="1" max="1" width="4.85546875" customWidth="1"/>
    <col min="2" max="2" width="8.42578125" customWidth="1"/>
    <col min="3" max="3" width="65.42578125" customWidth="1"/>
    <col min="4" max="4" width="5.28515625" bestFit="1" customWidth="1"/>
    <col min="5" max="5" width="7.42578125" bestFit="1" customWidth="1"/>
    <col min="6" max="6" width="43.28515625" style="9" customWidth="1"/>
  </cols>
  <sheetData>
    <row r="1" spans="1:15" ht="24.6" customHeight="1"/>
    <row r="2" spans="1:15" ht="28.5" customHeight="1">
      <c r="A2" s="518"/>
      <c r="B2" s="518"/>
      <c r="C2" s="518"/>
      <c r="D2" s="518"/>
      <c r="E2" s="518"/>
      <c r="F2" s="518"/>
    </row>
    <row r="3" spans="1:15" ht="37.5" customHeight="1">
      <c r="A3" s="518" t="s">
        <v>29</v>
      </c>
      <c r="B3" s="518"/>
      <c r="C3" s="518"/>
      <c r="D3" s="518"/>
      <c r="E3" s="518"/>
      <c r="F3" s="518"/>
    </row>
    <row r="4" spans="1:15" ht="21" customHeight="1">
      <c r="A4" s="517" t="s">
        <v>414</v>
      </c>
      <c r="B4" s="517"/>
      <c r="C4" s="517"/>
      <c r="D4" s="517"/>
      <c r="E4" s="517"/>
      <c r="F4" s="517"/>
      <c r="G4" s="94"/>
    </row>
    <row r="5" spans="1:15" ht="18.75" customHeight="1">
      <c r="A5" s="10" t="s">
        <v>484</v>
      </c>
    </row>
    <row r="6" spans="1:15">
      <c r="A6" s="10" t="s">
        <v>424</v>
      </c>
    </row>
    <row r="7" spans="1:15">
      <c r="A7" s="18" t="s">
        <v>440</v>
      </c>
      <c r="F7"/>
    </row>
    <row r="8" spans="1:15" ht="5.25" customHeight="1">
      <c r="A8" s="18"/>
      <c r="F8"/>
    </row>
    <row r="9" spans="1:15">
      <c r="A9" s="18" t="s">
        <v>442</v>
      </c>
      <c r="F9"/>
    </row>
    <row r="10" spans="1:15" s="1" customFormat="1" ht="18.75">
      <c r="A10" s="38" t="s">
        <v>439</v>
      </c>
      <c r="B10" s="37"/>
      <c r="C10" s="37"/>
      <c r="D10" s="37"/>
      <c r="E10" s="37"/>
      <c r="F10" s="37"/>
    </row>
    <row r="11" spans="1:15" s="1" customFormat="1" ht="16.5" customHeight="1" thickBot="1">
      <c r="A11" s="456"/>
      <c r="B11" s="456"/>
      <c r="C11"/>
      <c r="D11" s="456"/>
      <c r="E11" s="456"/>
      <c r="F11" s="456"/>
    </row>
    <row r="12" spans="1:15" ht="16.5" thickBot="1">
      <c r="A12" s="502" t="s">
        <v>27</v>
      </c>
      <c r="B12" s="503"/>
      <c r="C12" s="503"/>
      <c r="D12" s="503"/>
      <c r="E12" s="503"/>
      <c r="F12" s="504"/>
    </row>
    <row r="13" spans="1:15">
      <c r="A13" s="521" t="s">
        <v>0</v>
      </c>
      <c r="B13" s="523" t="s">
        <v>24</v>
      </c>
      <c r="C13" s="523" t="s">
        <v>1</v>
      </c>
      <c r="D13" s="523" t="s">
        <v>2</v>
      </c>
      <c r="E13" s="523" t="s">
        <v>6</v>
      </c>
      <c r="F13" s="519" t="s">
        <v>28</v>
      </c>
      <c r="M13" s="23"/>
    </row>
    <row r="14" spans="1:15" ht="9" customHeight="1" thickBot="1">
      <c r="A14" s="522"/>
      <c r="B14" s="524"/>
      <c r="C14" s="524"/>
      <c r="D14" s="524"/>
      <c r="E14" s="524"/>
      <c r="F14" s="520"/>
      <c r="I14" s="501"/>
      <c r="J14" s="501"/>
      <c r="K14" s="501"/>
      <c r="L14" s="501"/>
      <c r="M14" s="501"/>
      <c r="N14" s="501"/>
      <c r="O14" s="501"/>
    </row>
    <row r="15" spans="1:15" ht="18.75" thickBot="1">
      <c r="A15" s="337"/>
      <c r="B15" s="338"/>
      <c r="C15" s="341" t="s">
        <v>486</v>
      </c>
      <c r="D15" s="339"/>
      <c r="E15" s="339"/>
      <c r="F15" s="340"/>
      <c r="I15" s="314"/>
      <c r="J15" s="314"/>
      <c r="K15" s="314"/>
      <c r="L15" s="314"/>
      <c r="M15" s="314"/>
      <c r="N15" s="314"/>
      <c r="O15" s="314"/>
    </row>
    <row r="16" spans="1:15" ht="18">
      <c r="A16" s="155">
        <v>1</v>
      </c>
      <c r="B16" s="156"/>
      <c r="C16" s="36" t="s">
        <v>597</v>
      </c>
      <c r="D16" s="21"/>
      <c r="E16" s="21"/>
      <c r="F16" s="157"/>
      <c r="I16" s="314"/>
      <c r="J16" s="314"/>
      <c r="K16" s="314"/>
      <c r="L16" s="314"/>
      <c r="M16" s="314"/>
      <c r="N16" s="314"/>
      <c r="O16" s="314"/>
    </row>
    <row r="17" spans="1:15" ht="18">
      <c r="A17" s="431" t="s">
        <v>3</v>
      </c>
      <c r="B17" s="219" t="s">
        <v>603</v>
      </c>
      <c r="C17" s="220" t="s">
        <v>598</v>
      </c>
      <c r="D17" s="221" t="s">
        <v>89</v>
      </c>
      <c r="E17" s="222">
        <v>253.8</v>
      </c>
      <c r="F17" s="457" t="s">
        <v>654</v>
      </c>
      <c r="I17" s="314"/>
      <c r="J17" s="314"/>
      <c r="K17" s="314"/>
      <c r="L17" s="314"/>
      <c r="M17" s="314"/>
      <c r="N17" s="314"/>
      <c r="O17" s="314"/>
    </row>
    <row r="18" spans="1:15" ht="18">
      <c r="A18" s="431" t="s">
        <v>4</v>
      </c>
      <c r="B18" s="219" t="s">
        <v>604</v>
      </c>
      <c r="C18" s="220" t="s">
        <v>605</v>
      </c>
      <c r="D18" s="221" t="s">
        <v>89</v>
      </c>
      <c r="E18" s="222">
        <v>6</v>
      </c>
      <c r="F18" s="457" t="s">
        <v>601</v>
      </c>
      <c r="I18" s="314"/>
      <c r="J18" s="314"/>
      <c r="K18" s="314"/>
      <c r="L18" s="314"/>
      <c r="M18" s="314"/>
      <c r="N18" s="314"/>
      <c r="O18" s="314"/>
    </row>
    <row r="19" spans="1:15" ht="30">
      <c r="A19" s="431" t="s">
        <v>36</v>
      </c>
      <c r="B19" s="219" t="s">
        <v>613</v>
      </c>
      <c r="C19" s="220" t="s">
        <v>599</v>
      </c>
      <c r="D19" s="221" t="s">
        <v>89</v>
      </c>
      <c r="E19" s="222">
        <v>432.8</v>
      </c>
      <c r="F19" s="458" t="s">
        <v>655</v>
      </c>
      <c r="I19" s="314"/>
      <c r="J19" s="314"/>
      <c r="K19" s="314"/>
      <c r="L19" s="314"/>
      <c r="M19" s="314"/>
      <c r="N19" s="314"/>
      <c r="O19" s="314"/>
    </row>
    <row r="20" spans="1:15" ht="18.75" thickBot="1">
      <c r="A20" s="431" t="s">
        <v>38</v>
      </c>
      <c r="B20" s="219" t="s">
        <v>624</v>
      </c>
      <c r="C20" s="220" t="s">
        <v>600</v>
      </c>
      <c r="D20" s="221" t="s">
        <v>89</v>
      </c>
      <c r="E20" s="222">
        <v>30</v>
      </c>
      <c r="F20" s="433" t="s">
        <v>602</v>
      </c>
      <c r="I20" s="314"/>
      <c r="J20" s="314"/>
      <c r="K20" s="314"/>
      <c r="L20" s="314"/>
      <c r="M20" s="314"/>
      <c r="N20" s="314"/>
      <c r="O20" s="314"/>
    </row>
    <row r="21" spans="1:15">
      <c r="A21" s="155">
        <v>2</v>
      </c>
      <c r="B21" s="156"/>
      <c r="C21" s="36" t="s">
        <v>189</v>
      </c>
      <c r="D21" s="21"/>
      <c r="E21" s="21"/>
      <c r="F21" s="157"/>
    </row>
    <row r="22" spans="1:15" ht="24">
      <c r="A22" s="263" t="s">
        <v>8</v>
      </c>
      <c r="B22" s="169" t="s">
        <v>197</v>
      </c>
      <c r="C22" s="170" t="s">
        <v>198</v>
      </c>
      <c r="D22" s="171" t="s">
        <v>199</v>
      </c>
      <c r="E22" s="172">
        <v>14.63</v>
      </c>
      <c r="F22" s="227" t="s">
        <v>698</v>
      </c>
    </row>
    <row r="23" spans="1:15" ht="24">
      <c r="A23" s="263" t="s">
        <v>25</v>
      </c>
      <c r="B23" s="219" t="s">
        <v>318</v>
      </c>
      <c r="C23" s="220" t="s">
        <v>292</v>
      </c>
      <c r="D23" s="221" t="s">
        <v>199</v>
      </c>
      <c r="E23" s="222">
        <v>10.25</v>
      </c>
      <c r="F23" s="433" t="s">
        <v>699</v>
      </c>
    </row>
    <row r="24" spans="1:15" ht="15.75" thickBot="1">
      <c r="A24" s="263" t="s">
        <v>44</v>
      </c>
      <c r="B24" s="219" t="s">
        <v>200</v>
      </c>
      <c r="C24" s="220" t="s">
        <v>239</v>
      </c>
      <c r="D24" s="221" t="s">
        <v>199</v>
      </c>
      <c r="E24" s="222">
        <v>76.14</v>
      </c>
      <c r="F24" s="459" t="s">
        <v>656</v>
      </c>
    </row>
    <row r="25" spans="1:15">
      <c r="A25" s="155">
        <v>3</v>
      </c>
      <c r="B25" s="156"/>
      <c r="C25" s="36" t="s">
        <v>190</v>
      </c>
      <c r="D25" s="21"/>
      <c r="E25" s="21"/>
      <c r="F25" s="157"/>
    </row>
    <row r="26" spans="1:15" ht="24">
      <c r="A26" s="263" t="s">
        <v>9</v>
      </c>
      <c r="B26" s="169" t="s">
        <v>202</v>
      </c>
      <c r="C26" s="170" t="s">
        <v>240</v>
      </c>
      <c r="D26" s="171" t="s">
        <v>199</v>
      </c>
      <c r="E26" s="172">
        <v>1.73</v>
      </c>
      <c r="F26" s="227" t="s">
        <v>431</v>
      </c>
    </row>
    <row r="27" spans="1:15" ht="24">
      <c r="A27" s="263" t="s">
        <v>12</v>
      </c>
      <c r="B27" s="219" t="s">
        <v>202</v>
      </c>
      <c r="C27" s="220" t="s">
        <v>241</v>
      </c>
      <c r="D27" s="221" t="s">
        <v>199</v>
      </c>
      <c r="E27" s="222">
        <v>2.76</v>
      </c>
      <c r="F27" s="460" t="s">
        <v>428</v>
      </c>
    </row>
    <row r="28" spans="1:15">
      <c r="A28" s="263" t="s">
        <v>26</v>
      </c>
      <c r="B28" s="219" t="s">
        <v>338</v>
      </c>
      <c r="C28" s="220" t="s">
        <v>205</v>
      </c>
      <c r="D28" s="221" t="s">
        <v>89</v>
      </c>
      <c r="E28" s="222">
        <v>52.84</v>
      </c>
      <c r="F28" s="460" t="s">
        <v>429</v>
      </c>
    </row>
    <row r="29" spans="1:15">
      <c r="A29" s="263" t="s">
        <v>51</v>
      </c>
      <c r="B29" s="219" t="s">
        <v>361</v>
      </c>
      <c r="C29" s="232" t="s">
        <v>362</v>
      </c>
      <c r="D29" s="221" t="s">
        <v>199</v>
      </c>
      <c r="E29" s="222">
        <v>0.15</v>
      </c>
      <c r="F29" s="267" t="s">
        <v>682</v>
      </c>
    </row>
    <row r="30" spans="1:15">
      <c r="A30" s="263" t="s">
        <v>660</v>
      </c>
      <c r="B30" s="219" t="s">
        <v>363</v>
      </c>
      <c r="C30" s="232" t="s">
        <v>364</v>
      </c>
      <c r="D30" s="221" t="s">
        <v>199</v>
      </c>
      <c r="E30" s="222">
        <v>0.86</v>
      </c>
      <c r="F30" s="267" t="s">
        <v>683</v>
      </c>
    </row>
    <row r="31" spans="1:15">
      <c r="A31" s="263" t="s">
        <v>662</v>
      </c>
      <c r="B31" s="219" t="s">
        <v>365</v>
      </c>
      <c r="C31" s="232" t="s">
        <v>366</v>
      </c>
      <c r="D31" s="221" t="s">
        <v>199</v>
      </c>
      <c r="E31" s="222">
        <v>0.71</v>
      </c>
      <c r="F31" s="267" t="s">
        <v>436</v>
      </c>
    </row>
    <row r="32" spans="1:15">
      <c r="A32" s="263" t="s">
        <v>663</v>
      </c>
      <c r="B32" s="219" t="s">
        <v>367</v>
      </c>
      <c r="C32" s="231" t="s">
        <v>368</v>
      </c>
      <c r="D32" s="221" t="s">
        <v>199</v>
      </c>
      <c r="E32" s="222">
        <v>0.68</v>
      </c>
      <c r="F32" s="267" t="s">
        <v>684</v>
      </c>
    </row>
    <row r="33" spans="1:6" ht="15.75" thickBot="1">
      <c r="A33" s="263" t="s">
        <v>664</v>
      </c>
      <c r="B33" s="219" t="s">
        <v>367</v>
      </c>
      <c r="C33" s="231" t="s">
        <v>369</v>
      </c>
      <c r="D33" s="221" t="s">
        <v>199</v>
      </c>
      <c r="E33" s="222">
        <v>0.41</v>
      </c>
      <c r="F33" s="267" t="s">
        <v>437</v>
      </c>
    </row>
    <row r="34" spans="1:6" ht="24">
      <c r="A34" s="168">
        <v>4</v>
      </c>
      <c r="B34" s="156"/>
      <c r="C34" s="167" t="s">
        <v>195</v>
      </c>
      <c r="D34" s="21"/>
      <c r="E34" s="21"/>
      <c r="F34" s="157"/>
    </row>
    <row r="35" spans="1:6" ht="24">
      <c r="A35" s="263" t="s">
        <v>10</v>
      </c>
      <c r="B35" s="219" t="s">
        <v>242</v>
      </c>
      <c r="C35" s="231" t="s">
        <v>243</v>
      </c>
      <c r="D35" s="221" t="s">
        <v>199</v>
      </c>
      <c r="E35" s="222">
        <v>2.41</v>
      </c>
      <c r="F35" s="433" t="s">
        <v>657</v>
      </c>
    </row>
    <row r="36" spans="1:6">
      <c r="A36" s="263" t="s">
        <v>106</v>
      </c>
      <c r="B36" s="219" t="s">
        <v>208</v>
      </c>
      <c r="C36" s="231" t="s">
        <v>209</v>
      </c>
      <c r="D36" s="221" t="s">
        <v>207</v>
      </c>
      <c r="E36" s="222">
        <v>16.920000000000002</v>
      </c>
      <c r="F36" s="461" t="s">
        <v>658</v>
      </c>
    </row>
    <row r="37" spans="1:6">
      <c r="A37" s="263" t="s">
        <v>191</v>
      </c>
      <c r="B37" s="219" t="s">
        <v>210</v>
      </c>
      <c r="C37" s="232" t="s">
        <v>378</v>
      </c>
      <c r="D37" s="221" t="s">
        <v>89</v>
      </c>
      <c r="E37" s="222">
        <v>267.33999999999997</v>
      </c>
      <c r="F37" s="433" t="s">
        <v>659</v>
      </c>
    </row>
    <row r="38" spans="1:6">
      <c r="A38" s="263" t="s">
        <v>192</v>
      </c>
      <c r="B38" s="219" t="s">
        <v>211</v>
      </c>
      <c r="C38" s="231" t="s">
        <v>270</v>
      </c>
      <c r="D38" s="221" t="s">
        <v>89</v>
      </c>
      <c r="E38" s="222">
        <v>267.33999999999997</v>
      </c>
      <c r="F38" s="433" t="s">
        <v>659</v>
      </c>
    </row>
    <row r="39" spans="1:6" ht="24">
      <c r="A39" s="263" t="s">
        <v>193</v>
      </c>
      <c r="B39" s="219" t="s">
        <v>367</v>
      </c>
      <c r="C39" s="231" t="s">
        <v>382</v>
      </c>
      <c r="D39" s="221" t="s">
        <v>199</v>
      </c>
      <c r="E39" s="222">
        <v>0.56000000000000005</v>
      </c>
      <c r="F39" s="433" t="s">
        <v>661</v>
      </c>
    </row>
    <row r="40" spans="1:6" ht="36">
      <c r="A40" s="263" t="s">
        <v>194</v>
      </c>
      <c r="B40" s="219" t="s">
        <v>213</v>
      </c>
      <c r="C40" s="231" t="s">
        <v>172</v>
      </c>
      <c r="D40" s="221" t="s">
        <v>89</v>
      </c>
      <c r="E40" s="222">
        <v>229.38</v>
      </c>
      <c r="F40" s="462" t="s">
        <v>700</v>
      </c>
    </row>
    <row r="41" spans="1:6">
      <c r="A41" s="263" t="s">
        <v>627</v>
      </c>
      <c r="B41" s="219" t="s">
        <v>244</v>
      </c>
      <c r="C41" s="231" t="s">
        <v>245</v>
      </c>
      <c r="D41" s="221" t="s">
        <v>199</v>
      </c>
      <c r="E41" s="222">
        <v>2.09</v>
      </c>
      <c r="F41" s="433" t="s">
        <v>430</v>
      </c>
    </row>
    <row r="42" spans="1:6">
      <c r="A42" s="263" t="s">
        <v>628</v>
      </c>
      <c r="B42" s="219" t="s">
        <v>215</v>
      </c>
      <c r="C42" s="231" t="s">
        <v>373</v>
      </c>
      <c r="D42" s="221" t="s">
        <v>89</v>
      </c>
      <c r="E42" s="222">
        <v>467.8</v>
      </c>
      <c r="F42" s="462" t="s">
        <v>702</v>
      </c>
    </row>
    <row r="43" spans="1:6" ht="24">
      <c r="A43" s="263" t="s">
        <v>629</v>
      </c>
      <c r="B43" s="219" t="s">
        <v>216</v>
      </c>
      <c r="C43" s="231" t="s">
        <v>665</v>
      </c>
      <c r="D43" s="221" t="s">
        <v>89</v>
      </c>
      <c r="E43" s="222">
        <v>83.32</v>
      </c>
      <c r="F43" s="460" t="s">
        <v>666</v>
      </c>
    </row>
    <row r="44" spans="1:6" ht="15.75" thickBot="1">
      <c r="A44" s="263" t="s">
        <v>630</v>
      </c>
      <c r="B44" s="219" t="s">
        <v>218</v>
      </c>
      <c r="C44" s="231" t="s">
        <v>246</v>
      </c>
      <c r="D44" s="221" t="s">
        <v>89</v>
      </c>
      <c r="E44" s="222">
        <v>467.8</v>
      </c>
      <c r="F44" s="462" t="s">
        <v>701</v>
      </c>
    </row>
    <row r="45" spans="1:6">
      <c r="A45" s="155">
        <v>5</v>
      </c>
      <c r="B45" s="156"/>
      <c r="C45" s="36" t="s">
        <v>115</v>
      </c>
      <c r="D45" s="21"/>
      <c r="E45" s="21"/>
      <c r="F45" s="157"/>
    </row>
    <row r="46" spans="1:6" ht="45">
      <c r="A46" s="263" t="s">
        <v>11</v>
      </c>
      <c r="B46" s="219" t="s">
        <v>319</v>
      </c>
      <c r="C46" s="220" t="s">
        <v>293</v>
      </c>
      <c r="D46" s="221" t="s">
        <v>89</v>
      </c>
      <c r="E46" s="222">
        <v>245.9</v>
      </c>
      <c r="F46" s="457" t="s">
        <v>667</v>
      </c>
    </row>
    <row r="47" spans="1:6" ht="45">
      <c r="A47" s="263" t="s">
        <v>114</v>
      </c>
      <c r="B47" s="219" t="s">
        <v>354</v>
      </c>
      <c r="C47" s="220" t="s">
        <v>355</v>
      </c>
      <c r="D47" s="221" t="s">
        <v>89</v>
      </c>
      <c r="E47" s="222">
        <v>245.9</v>
      </c>
      <c r="F47" s="457" t="s">
        <v>667</v>
      </c>
    </row>
    <row r="48" spans="1:6" ht="45">
      <c r="A48" s="263" t="s">
        <v>196</v>
      </c>
      <c r="B48" s="219" t="s">
        <v>359</v>
      </c>
      <c r="C48" s="220" t="s">
        <v>383</v>
      </c>
      <c r="D48" s="221" t="s">
        <v>89</v>
      </c>
      <c r="E48" s="222">
        <v>245.9</v>
      </c>
      <c r="F48" s="458" t="s">
        <v>667</v>
      </c>
    </row>
    <row r="49" spans="1:6" ht="24">
      <c r="A49" s="263" t="s">
        <v>631</v>
      </c>
      <c r="B49" s="219" t="s">
        <v>219</v>
      </c>
      <c r="C49" s="220" t="s">
        <v>247</v>
      </c>
      <c r="D49" s="221" t="s">
        <v>207</v>
      </c>
      <c r="E49" s="222">
        <v>74.12</v>
      </c>
      <c r="F49" s="433" t="s">
        <v>668</v>
      </c>
    </row>
    <row r="50" spans="1:6">
      <c r="A50" s="263" t="s">
        <v>445</v>
      </c>
      <c r="B50" s="219" t="s">
        <v>326</v>
      </c>
      <c r="C50" s="220" t="s">
        <v>327</v>
      </c>
      <c r="D50" s="221" t="s">
        <v>207</v>
      </c>
      <c r="E50" s="222">
        <v>16.920000000000002</v>
      </c>
      <c r="F50" s="433" t="s">
        <v>658</v>
      </c>
    </row>
    <row r="51" spans="1:6" ht="15.75" thickBot="1">
      <c r="A51" s="263" t="s">
        <v>632</v>
      </c>
      <c r="B51" s="219" t="s">
        <v>221</v>
      </c>
      <c r="C51" s="220" t="s">
        <v>279</v>
      </c>
      <c r="D51" s="221" t="s">
        <v>89</v>
      </c>
      <c r="E51" s="222">
        <v>16.920000000000002</v>
      </c>
      <c r="F51" s="460" t="s">
        <v>658</v>
      </c>
    </row>
    <row r="52" spans="1:6">
      <c r="A52" s="155">
        <v>6</v>
      </c>
      <c r="B52" s="156"/>
      <c r="C52" s="36" t="s">
        <v>121</v>
      </c>
      <c r="D52" s="21"/>
      <c r="E52" s="21"/>
      <c r="F52" s="157"/>
    </row>
    <row r="53" spans="1:6" ht="24">
      <c r="A53" s="263" t="s">
        <v>128</v>
      </c>
      <c r="B53" s="169" t="s">
        <v>222</v>
      </c>
      <c r="C53" s="170" t="s">
        <v>122</v>
      </c>
      <c r="D53" s="171" t="s">
        <v>89</v>
      </c>
      <c r="E53" s="172">
        <v>245.9</v>
      </c>
      <c r="F53" s="233" t="s">
        <v>669</v>
      </c>
    </row>
    <row r="54" spans="1:6">
      <c r="A54" s="263" t="s">
        <v>129</v>
      </c>
      <c r="B54" s="219" t="s">
        <v>223</v>
      </c>
      <c r="C54" s="220" t="s">
        <v>670</v>
      </c>
      <c r="D54" s="221" t="s">
        <v>89</v>
      </c>
      <c r="E54" s="222">
        <v>13.54</v>
      </c>
      <c r="F54" s="460" t="s">
        <v>671</v>
      </c>
    </row>
    <row r="55" spans="1:6" ht="24.75" thickBot="1">
      <c r="A55" s="263" t="s">
        <v>475</v>
      </c>
      <c r="B55" s="219" t="s">
        <v>401</v>
      </c>
      <c r="C55" s="220" t="s">
        <v>400</v>
      </c>
      <c r="D55" s="221" t="s">
        <v>89</v>
      </c>
      <c r="E55" s="222">
        <v>245.9</v>
      </c>
      <c r="F55" s="460" t="s">
        <v>669</v>
      </c>
    </row>
    <row r="56" spans="1:6">
      <c r="A56" s="155">
        <v>7</v>
      </c>
      <c r="B56" s="156"/>
      <c r="C56" s="36" t="s">
        <v>159</v>
      </c>
      <c r="D56" s="21"/>
      <c r="E56" s="21"/>
      <c r="F56" s="157"/>
    </row>
    <row r="57" spans="1:6">
      <c r="A57" s="263" t="s">
        <v>130</v>
      </c>
      <c r="B57" s="219" t="s">
        <v>225</v>
      </c>
      <c r="C57" s="220" t="s">
        <v>226</v>
      </c>
      <c r="D57" s="221" t="s">
        <v>227</v>
      </c>
      <c r="E57" s="222">
        <v>2</v>
      </c>
      <c r="F57" s="433" t="s">
        <v>438</v>
      </c>
    </row>
    <row r="58" spans="1:6" ht="15.75" thickBot="1">
      <c r="A58" s="263" t="s">
        <v>131</v>
      </c>
      <c r="B58" s="219" t="s">
        <v>228</v>
      </c>
      <c r="C58" s="220" t="s">
        <v>229</v>
      </c>
      <c r="D58" s="221" t="s">
        <v>227</v>
      </c>
      <c r="E58" s="222">
        <v>4</v>
      </c>
      <c r="F58" s="433" t="s">
        <v>672</v>
      </c>
    </row>
    <row r="59" spans="1:6">
      <c r="A59" s="155">
        <v>8</v>
      </c>
      <c r="B59" s="156"/>
      <c r="C59" s="36" t="s">
        <v>149</v>
      </c>
      <c r="D59" s="21"/>
      <c r="E59" s="21"/>
      <c r="F59" s="157"/>
    </row>
    <row r="60" spans="1:6">
      <c r="A60" s="263" t="s">
        <v>145</v>
      </c>
      <c r="B60" s="463">
        <v>170081</v>
      </c>
      <c r="C60" s="234" t="s">
        <v>230</v>
      </c>
      <c r="D60" s="229" t="s">
        <v>224</v>
      </c>
      <c r="E60" s="239">
        <v>24</v>
      </c>
      <c r="F60" s="464" t="s">
        <v>673</v>
      </c>
    </row>
    <row r="61" spans="1:6">
      <c r="A61" s="263" t="s">
        <v>146</v>
      </c>
      <c r="B61" s="463">
        <v>170081</v>
      </c>
      <c r="C61" s="234" t="s">
        <v>231</v>
      </c>
      <c r="D61" s="229" t="s">
        <v>224</v>
      </c>
      <c r="E61" s="239">
        <v>10</v>
      </c>
      <c r="F61" s="433" t="s">
        <v>674</v>
      </c>
    </row>
    <row r="62" spans="1:6">
      <c r="A62" s="263" t="s">
        <v>147</v>
      </c>
      <c r="B62" s="436" t="s">
        <v>337</v>
      </c>
      <c r="C62" s="432" t="s">
        <v>527</v>
      </c>
      <c r="D62" s="221" t="s">
        <v>227</v>
      </c>
      <c r="E62" s="222">
        <v>24</v>
      </c>
      <c r="F62" s="433" t="s">
        <v>675</v>
      </c>
    </row>
    <row r="63" spans="1:6">
      <c r="A63" s="263" t="s">
        <v>148</v>
      </c>
      <c r="B63" s="463">
        <v>171523</v>
      </c>
      <c r="C63" s="234" t="s">
        <v>232</v>
      </c>
      <c r="D63" s="229" t="s">
        <v>227</v>
      </c>
      <c r="E63" s="239">
        <v>10</v>
      </c>
      <c r="F63" s="464" t="s">
        <v>676</v>
      </c>
    </row>
    <row r="64" spans="1:6" ht="15.75" thickBot="1">
      <c r="A64" s="263" t="s">
        <v>150</v>
      </c>
      <c r="B64" s="463">
        <v>170332</v>
      </c>
      <c r="C64" s="234" t="s">
        <v>233</v>
      </c>
      <c r="D64" s="229" t="s">
        <v>227</v>
      </c>
      <c r="E64" s="239">
        <v>4</v>
      </c>
      <c r="F64" s="464" t="s">
        <v>677</v>
      </c>
    </row>
    <row r="65" spans="1:6">
      <c r="A65" s="155">
        <v>9</v>
      </c>
      <c r="B65" s="156"/>
      <c r="C65" s="36" t="s">
        <v>112</v>
      </c>
      <c r="D65" s="21"/>
      <c r="E65" s="21"/>
      <c r="F65" s="157"/>
    </row>
    <row r="66" spans="1:6">
      <c r="A66" s="465" t="s">
        <v>153</v>
      </c>
      <c r="B66" s="169" t="s">
        <v>234</v>
      </c>
      <c r="C66" s="170" t="s">
        <v>125</v>
      </c>
      <c r="D66" s="171" t="s">
        <v>89</v>
      </c>
      <c r="E66" s="172">
        <v>6.3</v>
      </c>
      <c r="F66" s="227" t="s">
        <v>678</v>
      </c>
    </row>
    <row r="67" spans="1:6">
      <c r="A67" s="465" t="s">
        <v>156</v>
      </c>
      <c r="B67" s="219" t="s">
        <v>331</v>
      </c>
      <c r="C67" s="466" t="s">
        <v>330</v>
      </c>
      <c r="D67" s="221" t="s">
        <v>89</v>
      </c>
      <c r="E67" s="222">
        <v>29.48</v>
      </c>
      <c r="F67" s="433" t="s">
        <v>432</v>
      </c>
    </row>
    <row r="68" spans="1:6">
      <c r="A68" s="465" t="s">
        <v>157</v>
      </c>
      <c r="B68" s="219" t="s">
        <v>321</v>
      </c>
      <c r="C68" s="220" t="s">
        <v>320</v>
      </c>
      <c r="D68" s="221" t="s">
        <v>89</v>
      </c>
      <c r="E68" s="222">
        <v>19.2</v>
      </c>
      <c r="F68" s="433" t="s">
        <v>433</v>
      </c>
    </row>
    <row r="69" spans="1:6">
      <c r="A69" s="465" t="s">
        <v>158</v>
      </c>
      <c r="B69" s="219" t="s">
        <v>390</v>
      </c>
      <c r="C69" s="220" t="s">
        <v>113</v>
      </c>
      <c r="D69" s="221" t="s">
        <v>236</v>
      </c>
      <c r="E69" s="222">
        <v>4</v>
      </c>
      <c r="F69" s="464" t="s">
        <v>679</v>
      </c>
    </row>
    <row r="70" spans="1:6" ht="15.75" thickBot="1">
      <c r="A70" s="465" t="s">
        <v>329</v>
      </c>
      <c r="B70" s="219" t="s">
        <v>344</v>
      </c>
      <c r="C70" s="231" t="s">
        <v>346</v>
      </c>
      <c r="D70" s="221" t="s">
        <v>89</v>
      </c>
      <c r="E70" s="222">
        <v>2.37</v>
      </c>
      <c r="F70" s="433" t="s">
        <v>434</v>
      </c>
    </row>
    <row r="71" spans="1:6">
      <c r="A71" s="155">
        <v>10</v>
      </c>
      <c r="B71" s="156"/>
      <c r="C71" s="36" t="s">
        <v>132</v>
      </c>
      <c r="D71" s="21"/>
      <c r="E71" s="21"/>
      <c r="F71" s="157"/>
    </row>
    <row r="72" spans="1:6" ht="45">
      <c r="A72" s="465" t="s">
        <v>160</v>
      </c>
      <c r="B72" s="169" t="s">
        <v>237</v>
      </c>
      <c r="C72" s="170" t="s">
        <v>394</v>
      </c>
      <c r="D72" s="171" t="s">
        <v>89</v>
      </c>
      <c r="E72" s="172">
        <v>187.32</v>
      </c>
      <c r="F72" s="235" t="s">
        <v>706</v>
      </c>
    </row>
    <row r="73" spans="1:6" ht="24">
      <c r="A73" s="263" t="s">
        <v>161</v>
      </c>
      <c r="B73" s="219" t="s">
        <v>237</v>
      </c>
      <c r="C73" s="220" t="s">
        <v>395</v>
      </c>
      <c r="D73" s="221" t="s">
        <v>89</v>
      </c>
      <c r="E73" s="222">
        <v>159.02000000000001</v>
      </c>
      <c r="F73" s="462" t="s">
        <v>435</v>
      </c>
    </row>
    <row r="74" spans="1:6">
      <c r="A74" s="263" t="s">
        <v>162</v>
      </c>
      <c r="B74" s="219" t="s">
        <v>335</v>
      </c>
      <c r="C74" s="220" t="s">
        <v>704</v>
      </c>
      <c r="D74" s="221" t="s">
        <v>89</v>
      </c>
      <c r="E74" s="222">
        <v>309.64</v>
      </c>
      <c r="F74" s="433" t="s">
        <v>705</v>
      </c>
    </row>
    <row r="75" spans="1:6" ht="24">
      <c r="A75" s="263" t="s">
        <v>334</v>
      </c>
      <c r="B75" s="219" t="s">
        <v>238</v>
      </c>
      <c r="C75" s="220" t="s">
        <v>133</v>
      </c>
      <c r="D75" s="221" t="s">
        <v>89</v>
      </c>
      <c r="E75" s="222">
        <v>12.6</v>
      </c>
      <c r="F75" s="433" t="s">
        <v>680</v>
      </c>
    </row>
    <row r="76" spans="1:6" ht="15.75" thickBot="1">
      <c r="A76" s="263" t="s">
        <v>340</v>
      </c>
      <c r="B76" s="219" t="s">
        <v>342</v>
      </c>
      <c r="C76" s="220" t="s">
        <v>341</v>
      </c>
      <c r="D76" s="221" t="s">
        <v>89</v>
      </c>
      <c r="E76" s="222">
        <v>13.54</v>
      </c>
      <c r="F76" s="460" t="s">
        <v>681</v>
      </c>
    </row>
    <row r="77" spans="1:6" ht="15.75" thickBot="1">
      <c r="A77" s="337"/>
      <c r="B77" s="338"/>
      <c r="C77" s="341" t="s">
        <v>489</v>
      </c>
      <c r="D77" s="339"/>
      <c r="E77" s="339"/>
      <c r="F77" s="340"/>
    </row>
    <row r="78" spans="1:6">
      <c r="A78" s="155">
        <v>11</v>
      </c>
      <c r="B78" s="156"/>
      <c r="C78" s="36" t="s">
        <v>523</v>
      </c>
      <c r="D78" s="21"/>
      <c r="E78" s="21"/>
      <c r="F78" s="157"/>
    </row>
    <row r="79" spans="1:6">
      <c r="A79" s="263" t="s">
        <v>513</v>
      </c>
      <c r="B79" s="230" t="s">
        <v>498</v>
      </c>
      <c r="C79" s="432" t="s">
        <v>499</v>
      </c>
      <c r="D79" s="229" t="s">
        <v>88</v>
      </c>
      <c r="E79" s="222">
        <v>57</v>
      </c>
      <c r="F79" s="433" t="s">
        <v>535</v>
      </c>
    </row>
    <row r="80" spans="1:6" ht="24">
      <c r="A80" s="263" t="s">
        <v>514</v>
      </c>
      <c r="B80" s="228">
        <v>250585</v>
      </c>
      <c r="C80" s="434" t="s">
        <v>596</v>
      </c>
      <c r="D80" s="221" t="s">
        <v>69</v>
      </c>
      <c r="E80" s="222">
        <v>118</v>
      </c>
      <c r="F80" s="433" t="s">
        <v>536</v>
      </c>
    </row>
    <row r="81" spans="1:6">
      <c r="A81" s="263" t="s">
        <v>515</v>
      </c>
      <c r="B81" s="228">
        <v>130492</v>
      </c>
      <c r="C81" s="434" t="s">
        <v>279</v>
      </c>
      <c r="D81" s="229" t="s">
        <v>69</v>
      </c>
      <c r="E81" s="222">
        <v>75</v>
      </c>
      <c r="F81" s="433" t="s">
        <v>537</v>
      </c>
    </row>
    <row r="82" spans="1:6">
      <c r="A82" s="263" t="s">
        <v>516</v>
      </c>
      <c r="B82" s="435" t="s">
        <v>500</v>
      </c>
      <c r="C82" s="434" t="s">
        <v>524</v>
      </c>
      <c r="D82" s="221" t="s">
        <v>68</v>
      </c>
      <c r="E82" s="222">
        <v>10.74</v>
      </c>
      <c r="F82" s="433" t="s">
        <v>538</v>
      </c>
    </row>
    <row r="83" spans="1:6">
      <c r="A83" s="263" t="s">
        <v>517</v>
      </c>
      <c r="B83" s="436" t="s">
        <v>502</v>
      </c>
      <c r="C83" s="434" t="s">
        <v>503</v>
      </c>
      <c r="D83" s="437" t="s">
        <v>227</v>
      </c>
      <c r="E83" s="222">
        <v>15</v>
      </c>
      <c r="F83" s="433" t="s">
        <v>539</v>
      </c>
    </row>
    <row r="84" spans="1:6" ht="24">
      <c r="A84" s="263" t="s">
        <v>518</v>
      </c>
      <c r="B84" s="436" t="s">
        <v>504</v>
      </c>
      <c r="C84" s="434" t="s">
        <v>505</v>
      </c>
      <c r="D84" s="229" t="s">
        <v>69</v>
      </c>
      <c r="E84" s="222">
        <v>58.41</v>
      </c>
      <c r="F84" s="433" t="s">
        <v>540</v>
      </c>
    </row>
    <row r="85" spans="1:6">
      <c r="A85" s="263" t="s">
        <v>519</v>
      </c>
      <c r="B85" s="435" t="s">
        <v>506</v>
      </c>
      <c r="C85" s="234" t="s">
        <v>507</v>
      </c>
      <c r="D85" s="229" t="s">
        <v>69</v>
      </c>
      <c r="E85" s="222">
        <v>235.16</v>
      </c>
      <c r="F85" s="433" t="s">
        <v>541</v>
      </c>
    </row>
    <row r="86" spans="1:6">
      <c r="A86" s="263" t="s">
        <v>520</v>
      </c>
      <c r="B86" s="435" t="s">
        <v>494</v>
      </c>
      <c r="C86" s="234" t="s">
        <v>525</v>
      </c>
      <c r="D86" s="229" t="s">
        <v>69</v>
      </c>
      <c r="E86" s="222">
        <v>235.16</v>
      </c>
      <c r="F86" s="433" t="s">
        <v>541</v>
      </c>
    </row>
    <row r="87" spans="1:6" ht="24">
      <c r="A87" s="263" t="s">
        <v>521</v>
      </c>
      <c r="B87" s="219" t="s">
        <v>208</v>
      </c>
      <c r="C87" s="438" t="s">
        <v>209</v>
      </c>
      <c r="D87" s="229" t="s">
        <v>88</v>
      </c>
      <c r="E87" s="222">
        <v>129.6</v>
      </c>
      <c r="F87" s="433" t="s">
        <v>542</v>
      </c>
    </row>
    <row r="88" spans="1:6">
      <c r="A88" s="263" t="s">
        <v>530</v>
      </c>
      <c r="B88" s="219" t="s">
        <v>496</v>
      </c>
      <c r="C88" s="432" t="s">
        <v>526</v>
      </c>
      <c r="D88" s="229" t="s">
        <v>88</v>
      </c>
      <c r="E88" s="222">
        <v>69</v>
      </c>
      <c r="F88" s="433" t="s">
        <v>543</v>
      </c>
    </row>
    <row r="89" spans="1:6">
      <c r="A89" s="263" t="s">
        <v>531</v>
      </c>
      <c r="B89" s="230">
        <v>150377</v>
      </c>
      <c r="C89" s="432" t="s">
        <v>522</v>
      </c>
      <c r="D89" s="229" t="s">
        <v>69</v>
      </c>
      <c r="E89" s="222">
        <v>116.82</v>
      </c>
      <c r="F89" s="433" t="s">
        <v>544</v>
      </c>
    </row>
    <row r="90" spans="1:6">
      <c r="A90" s="263" t="s">
        <v>532</v>
      </c>
      <c r="B90" s="230">
        <v>170081</v>
      </c>
      <c r="C90" s="432" t="s">
        <v>497</v>
      </c>
      <c r="D90" s="229" t="s">
        <v>224</v>
      </c>
      <c r="E90" s="222">
        <v>17</v>
      </c>
      <c r="F90" s="433" t="s">
        <v>533</v>
      </c>
    </row>
    <row r="91" spans="1:6">
      <c r="A91" s="263" t="s">
        <v>685</v>
      </c>
      <c r="B91" s="230" t="s">
        <v>337</v>
      </c>
      <c r="C91" s="432" t="s">
        <v>527</v>
      </c>
      <c r="D91" s="229" t="s">
        <v>227</v>
      </c>
      <c r="E91" s="222">
        <v>17</v>
      </c>
      <c r="F91" s="433" t="s">
        <v>534</v>
      </c>
    </row>
    <row r="92" spans="1:6" ht="15.75" thickBot="1">
      <c r="A92" s="263" t="s">
        <v>686</v>
      </c>
      <c r="B92" s="158" t="s">
        <v>508</v>
      </c>
      <c r="C92" s="220" t="s">
        <v>509</v>
      </c>
      <c r="D92" s="221" t="s">
        <v>207</v>
      </c>
      <c r="E92" s="159">
        <v>6</v>
      </c>
      <c r="F92" s="160" t="s">
        <v>528</v>
      </c>
    </row>
    <row r="93" spans="1:6">
      <c r="A93" s="155">
        <v>12</v>
      </c>
      <c r="B93" s="34"/>
      <c r="C93" s="36" t="s">
        <v>510</v>
      </c>
      <c r="D93" s="21"/>
      <c r="E93" s="95"/>
      <c r="F93" s="35"/>
    </row>
    <row r="94" spans="1:6" ht="24.75" thickBot="1">
      <c r="A94" s="439" t="s">
        <v>493</v>
      </c>
      <c r="B94" s="440" t="s">
        <v>511</v>
      </c>
      <c r="C94" s="441" t="s">
        <v>529</v>
      </c>
      <c r="D94" s="442" t="s">
        <v>89</v>
      </c>
      <c r="E94" s="443">
        <v>432.8</v>
      </c>
      <c r="F94" s="444" t="s">
        <v>655</v>
      </c>
    </row>
  </sheetData>
  <mergeCells count="11">
    <mergeCell ref="I14:O14"/>
    <mergeCell ref="A2:F2"/>
    <mergeCell ref="F13:F14"/>
    <mergeCell ref="A12:F12"/>
    <mergeCell ref="A13:A14"/>
    <mergeCell ref="B13:B14"/>
    <mergeCell ref="C13:C14"/>
    <mergeCell ref="D13:D14"/>
    <mergeCell ref="E13:E14"/>
    <mergeCell ref="A3:F3"/>
    <mergeCell ref="A4:F4"/>
  </mergeCells>
  <phoneticPr fontId="48" type="noConversion"/>
  <printOptions horizontalCentered="1"/>
  <pageMargins left="0.39370078740157483" right="0.39370078740157483" top="0.19685039370078741" bottom="0.19685039370078741" header="0.51181102362204722" footer="0.51181102362204722"/>
  <pageSetup paperSize="9" scale="70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2"/>
  <sheetViews>
    <sheetView view="pageBreakPreview" topLeftCell="A2" zoomScale="80" zoomScaleNormal="100" zoomScaleSheetLayoutView="80" workbookViewId="0">
      <selection activeCell="A35" sqref="A35"/>
    </sheetView>
  </sheetViews>
  <sheetFormatPr defaultRowHeight="15"/>
  <cols>
    <col min="1" max="1" width="9" bestFit="1" customWidth="1"/>
    <col min="2" max="2" width="39.7109375" customWidth="1"/>
    <col min="3" max="3" width="10.5703125" bestFit="1" customWidth="1"/>
    <col min="4" max="4" width="16.7109375" customWidth="1"/>
    <col min="5" max="5" width="8.85546875" bestFit="1" customWidth="1"/>
    <col min="6" max="6" width="13.7109375" bestFit="1" customWidth="1"/>
    <col min="7" max="7" width="8.42578125" bestFit="1" customWidth="1"/>
    <col min="8" max="8" width="13.7109375" bestFit="1" customWidth="1"/>
    <col min="9" max="9" width="8.85546875" bestFit="1" customWidth="1"/>
    <col min="10" max="10" width="13.7109375" bestFit="1" customWidth="1"/>
    <col min="11" max="11" width="9.7109375" customWidth="1"/>
    <col min="12" max="12" width="13.7109375" bestFit="1" customWidth="1"/>
  </cols>
  <sheetData>
    <row r="1" spans="1:12" ht="85.9" customHeight="1">
      <c r="A1" s="544"/>
      <c r="B1" s="544"/>
      <c r="C1" s="544"/>
      <c r="D1" s="544"/>
      <c r="E1" s="544"/>
      <c r="F1" s="544"/>
      <c r="G1" s="544"/>
      <c r="H1" s="544"/>
      <c r="I1" s="544"/>
      <c r="J1" s="544"/>
      <c r="K1" s="544"/>
      <c r="L1" s="544"/>
    </row>
    <row r="2" spans="1:12" ht="18" customHeight="1">
      <c r="A2" s="501" t="s">
        <v>29</v>
      </c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</row>
    <row r="3" spans="1:12" ht="22.9" customHeight="1">
      <c r="A3" s="20"/>
      <c r="B3" s="20"/>
      <c r="C3" s="20"/>
      <c r="D3" s="20"/>
      <c r="E3" s="22"/>
      <c r="F3" s="20"/>
      <c r="G3" s="20"/>
      <c r="H3" s="20"/>
      <c r="I3" s="20"/>
      <c r="J3" s="20"/>
      <c r="K3" s="20"/>
      <c r="L3" s="20"/>
    </row>
    <row r="4" spans="1:12">
      <c r="A4" s="10" t="s">
        <v>484</v>
      </c>
      <c r="B4" s="11"/>
      <c r="C4" s="12"/>
      <c r="D4" s="13"/>
      <c r="E4" s="11"/>
      <c r="F4" s="75"/>
      <c r="G4" s="75"/>
      <c r="H4" s="75"/>
      <c r="I4" s="75"/>
      <c r="J4" s="75"/>
      <c r="K4" s="75"/>
      <c r="L4" s="75" t="s">
        <v>442</v>
      </c>
    </row>
    <row r="5" spans="1:12">
      <c r="A5" s="10" t="s">
        <v>425</v>
      </c>
      <c r="B5" s="11"/>
      <c r="C5" s="12"/>
      <c r="D5" s="13"/>
      <c r="E5" s="11"/>
      <c r="F5" s="76"/>
      <c r="G5" s="76"/>
      <c r="H5" s="76"/>
      <c r="I5" s="76"/>
      <c r="J5" s="76"/>
      <c r="K5" s="76"/>
      <c r="L5" s="76" t="s">
        <v>439</v>
      </c>
    </row>
    <row r="6" spans="1:12">
      <c r="A6" s="18" t="s">
        <v>440</v>
      </c>
      <c r="B6" s="11"/>
      <c r="C6" s="12"/>
      <c r="D6" s="13"/>
      <c r="E6" s="11"/>
      <c r="F6" s="28"/>
      <c r="G6" s="28"/>
      <c r="H6" s="28"/>
      <c r="I6" s="28"/>
      <c r="J6" s="28"/>
      <c r="K6" s="28"/>
      <c r="L6" s="28"/>
    </row>
    <row r="7" spans="1:12" ht="34.5" customHeight="1" thickBot="1">
      <c r="A7" s="535" t="s">
        <v>13</v>
      </c>
      <c r="B7" s="535"/>
      <c r="C7" s="535"/>
      <c r="D7" s="535"/>
      <c r="E7" s="535"/>
      <c r="F7" s="535"/>
      <c r="G7" s="154"/>
      <c r="H7" s="154"/>
      <c r="I7" s="154"/>
      <c r="J7" s="154"/>
      <c r="K7" s="154"/>
      <c r="L7" s="154"/>
    </row>
    <row r="8" spans="1:12" ht="13.5" customHeight="1" thickBot="1">
      <c r="A8" s="536" t="s">
        <v>0</v>
      </c>
      <c r="B8" s="538" t="s">
        <v>14</v>
      </c>
      <c r="C8" s="538" t="s">
        <v>15</v>
      </c>
      <c r="D8" s="540" t="s">
        <v>16</v>
      </c>
      <c r="E8" s="542" t="s">
        <v>17</v>
      </c>
      <c r="F8" s="543"/>
      <c r="G8" s="542" t="s">
        <v>90</v>
      </c>
      <c r="H8" s="543"/>
      <c r="I8" s="542" t="s">
        <v>154</v>
      </c>
      <c r="J8" s="543"/>
      <c r="K8" s="542" t="s">
        <v>155</v>
      </c>
      <c r="L8" s="543"/>
    </row>
    <row r="9" spans="1:12" ht="15.75" thickBot="1">
      <c r="A9" s="537"/>
      <c r="B9" s="539"/>
      <c r="C9" s="539"/>
      <c r="D9" s="541"/>
      <c r="E9" s="173" t="s">
        <v>18</v>
      </c>
      <c r="F9" s="174" t="s">
        <v>19</v>
      </c>
      <c r="G9" s="173" t="s">
        <v>18</v>
      </c>
      <c r="H9" s="174" t="s">
        <v>19</v>
      </c>
      <c r="I9" s="173" t="s">
        <v>18</v>
      </c>
      <c r="J9" s="174" t="s">
        <v>19</v>
      </c>
      <c r="K9" s="173" t="s">
        <v>18</v>
      </c>
      <c r="L9" s="174" t="s">
        <v>19</v>
      </c>
    </row>
    <row r="10" spans="1:12">
      <c r="A10" s="383"/>
      <c r="B10" s="390" t="s">
        <v>486</v>
      </c>
      <c r="C10" s="384"/>
      <c r="D10" s="391">
        <f>SUM(D11:D30)</f>
        <v>439792.98000000004</v>
      </c>
      <c r="E10" s="387"/>
      <c r="F10" s="388"/>
      <c r="G10" s="385"/>
      <c r="H10" s="386"/>
      <c r="I10" s="387"/>
      <c r="J10" s="388"/>
      <c r="K10" s="385"/>
      <c r="L10" s="389"/>
    </row>
    <row r="11" spans="1:12">
      <c r="A11" s="31">
        <v>1</v>
      </c>
      <c r="B11" s="29" t="str">
        <f>PLAN!C11</f>
        <v>SERVIÇOS PRELIMINARES</v>
      </c>
      <c r="C11" s="30">
        <f>D11/D36</f>
        <v>1.3853135792128338E-2</v>
      </c>
      <c r="D11" s="29">
        <f>PLAN!H11</f>
        <v>8793.4500000000007</v>
      </c>
      <c r="E11" s="177">
        <v>1</v>
      </c>
      <c r="F11" s="178">
        <f>E11*$D11</f>
        <v>8793.4500000000007</v>
      </c>
      <c r="G11" s="179"/>
      <c r="H11" s="178"/>
      <c r="I11" s="175"/>
      <c r="J11" s="2"/>
      <c r="K11" s="180"/>
      <c r="L11" s="398"/>
    </row>
    <row r="12" spans="1:12" ht="4.9000000000000004" customHeight="1">
      <c r="A12" s="96"/>
      <c r="B12" s="97"/>
      <c r="C12" s="98"/>
      <c r="D12" s="99"/>
      <c r="E12" s="181"/>
      <c r="F12" s="182"/>
      <c r="G12" s="188"/>
      <c r="H12" s="189"/>
      <c r="I12" s="185"/>
      <c r="J12" s="176"/>
      <c r="K12" s="180"/>
      <c r="L12" s="398"/>
    </row>
    <row r="13" spans="1:12" ht="15" customHeight="1">
      <c r="A13" s="31">
        <v>2</v>
      </c>
      <c r="B13" s="29" t="str">
        <f>PLAN!C16</f>
        <v>MOVIMENTO DE TERRAS</v>
      </c>
      <c r="C13" s="30">
        <f>D13/D36</f>
        <v>2.8048572881803555E-2</v>
      </c>
      <c r="D13" s="29">
        <f>PLAN!H16</f>
        <v>17804.18</v>
      </c>
      <c r="E13" s="177">
        <v>1</v>
      </c>
      <c r="F13" s="178">
        <f>E13*$D13</f>
        <v>17804.18</v>
      </c>
      <c r="G13" s="179"/>
      <c r="H13" s="178"/>
      <c r="I13" s="175"/>
      <c r="J13" s="2"/>
      <c r="K13" s="180"/>
      <c r="L13" s="398"/>
    </row>
    <row r="14" spans="1:12" ht="4.1500000000000004" customHeight="1">
      <c r="A14" s="96"/>
      <c r="B14" s="97"/>
      <c r="C14" s="98"/>
      <c r="D14" s="99"/>
      <c r="E14" s="181"/>
      <c r="F14" s="182"/>
      <c r="G14" s="188"/>
      <c r="H14" s="189"/>
      <c r="I14" s="185"/>
      <c r="J14" s="176"/>
      <c r="K14" s="180"/>
      <c r="L14" s="398"/>
    </row>
    <row r="15" spans="1:12" ht="15" customHeight="1">
      <c r="A15" s="31">
        <v>3</v>
      </c>
      <c r="B15" s="29" t="str">
        <f>PLAN!C20</f>
        <v>INFRAESTRUTURA: FUNDAÇÕES</v>
      </c>
      <c r="C15" s="30">
        <f>D15/D36</f>
        <v>5.7717421267629535E-2</v>
      </c>
      <c r="D15" s="29">
        <f>PLAN!H20</f>
        <v>36636.849999999991</v>
      </c>
      <c r="E15" s="177">
        <v>1</v>
      </c>
      <c r="F15" s="178">
        <f>E15*$D15</f>
        <v>36636.849999999991</v>
      </c>
      <c r="G15" s="179"/>
      <c r="H15" s="178"/>
      <c r="I15" s="186"/>
      <c r="J15" s="187"/>
      <c r="K15" s="186"/>
      <c r="L15" s="2"/>
    </row>
    <row r="16" spans="1:12" ht="4.5" customHeight="1">
      <c r="A16" s="96"/>
      <c r="B16" s="97"/>
      <c r="C16" s="98"/>
      <c r="D16" s="99"/>
      <c r="E16" s="181"/>
      <c r="F16" s="182"/>
      <c r="G16" s="188"/>
      <c r="H16" s="189"/>
      <c r="I16" s="188"/>
      <c r="J16" s="189"/>
      <c r="K16" s="188"/>
      <c r="L16" s="189"/>
    </row>
    <row r="17" spans="1:12" ht="15" customHeight="1">
      <c r="A17" s="31">
        <v>4</v>
      </c>
      <c r="B17" s="29" t="str">
        <f>PLAN!C29</f>
        <v>COBERTURA/ ALVENARIA/ PILAR/ PERCINTA/ REBOCO/ CHAPISCO/ REVEST CERÂMICO</v>
      </c>
      <c r="C17" s="30">
        <f>D17/D36</f>
        <v>0.23408792851977595</v>
      </c>
      <c r="D17" s="29">
        <f>PLAN!H29</f>
        <v>148590.22</v>
      </c>
      <c r="F17" s="410"/>
      <c r="G17" s="179">
        <v>0.7</v>
      </c>
      <c r="H17" s="178">
        <f>G17*$D17</f>
        <v>104013.15399999999</v>
      </c>
      <c r="I17" s="177">
        <v>0.3</v>
      </c>
      <c r="J17" s="178">
        <f>I17*$D17</f>
        <v>44577.065999999999</v>
      </c>
      <c r="K17" s="179"/>
      <c r="L17" s="399"/>
    </row>
    <row r="18" spans="1:12" ht="4.5" customHeight="1">
      <c r="A18" s="96"/>
      <c r="B18" s="97"/>
      <c r="C18" s="98"/>
      <c r="D18" s="99"/>
      <c r="E18" s="177"/>
      <c r="F18" s="178"/>
      <c r="G18" s="183"/>
      <c r="H18" s="184"/>
      <c r="I18" s="181"/>
      <c r="J18" s="182"/>
      <c r="K18" s="188"/>
      <c r="L18" s="189"/>
    </row>
    <row r="19" spans="1:12">
      <c r="A19" s="31">
        <v>5</v>
      </c>
      <c r="B19" s="29" t="str">
        <f>PLAN!C40</f>
        <v>PISO</v>
      </c>
      <c r="C19" s="30">
        <f>D19/D36</f>
        <v>0.12208863908484058</v>
      </c>
      <c r="D19" s="29">
        <f>PLAN!H40</f>
        <v>77497.279999999999</v>
      </c>
      <c r="E19" s="100"/>
      <c r="F19" s="192"/>
      <c r="G19" s="179">
        <v>0.5</v>
      </c>
      <c r="H19" s="178">
        <f>G19*$D19</f>
        <v>38748.639999999999</v>
      </c>
      <c r="I19" s="177">
        <v>0.5</v>
      </c>
      <c r="J19" s="178">
        <f>I19*$D19</f>
        <v>38748.639999999999</v>
      </c>
      <c r="K19" s="100"/>
      <c r="L19" s="2"/>
    </row>
    <row r="20" spans="1:12" ht="4.5" customHeight="1">
      <c r="A20" s="96"/>
      <c r="B20" s="97"/>
      <c r="C20" s="98"/>
      <c r="D20" s="99"/>
      <c r="E20" s="190"/>
      <c r="F20" s="191"/>
      <c r="G20" s="183"/>
      <c r="H20" s="184"/>
      <c r="I20" s="181"/>
      <c r="J20" s="182"/>
      <c r="K20" s="188"/>
      <c r="L20" s="189"/>
    </row>
    <row r="21" spans="1:12">
      <c r="A21" s="31">
        <v>6</v>
      </c>
      <c r="B21" s="29" t="str">
        <f>PLAN!C47</f>
        <v>FORRO</v>
      </c>
      <c r="C21" s="30">
        <f>D21/D36</f>
        <v>8.3813877954526661E-2</v>
      </c>
      <c r="D21" s="29">
        <f>PLAN!H47</f>
        <v>53201.899999999994</v>
      </c>
      <c r="E21" s="186"/>
      <c r="F21" s="187"/>
      <c r="G21" s="179"/>
      <c r="H21" s="178"/>
      <c r="I21" s="100">
        <v>1</v>
      </c>
      <c r="J21" s="187">
        <f>I21*$D21</f>
        <v>53201.899999999994</v>
      </c>
      <c r="K21" s="100"/>
      <c r="L21" s="400"/>
    </row>
    <row r="22" spans="1:12" ht="4.5" customHeight="1">
      <c r="A22" s="96"/>
      <c r="B22" s="97"/>
      <c r="C22" s="98"/>
      <c r="D22" s="99"/>
      <c r="E22" s="188"/>
      <c r="F22" s="189"/>
      <c r="G22" s="188"/>
      <c r="H22" s="189"/>
      <c r="I22" s="181"/>
      <c r="J22" s="182"/>
      <c r="K22" s="190"/>
      <c r="L22" s="191"/>
    </row>
    <row r="23" spans="1:12">
      <c r="A23" s="31">
        <v>7</v>
      </c>
      <c r="B23" s="29" t="str">
        <f>PLAN!C51</f>
        <v>INSTALAÇÕES HIDRÁULICAS</v>
      </c>
      <c r="C23" s="30">
        <f>D23/D36</f>
        <v>1.0814313802635008E-2</v>
      </c>
      <c r="D23" s="29">
        <f>PLAN!H51</f>
        <v>6864.52</v>
      </c>
      <c r="E23" s="100">
        <v>0.3</v>
      </c>
      <c r="F23" s="187">
        <f>E23*$D23</f>
        <v>2059.3560000000002</v>
      </c>
      <c r="G23" s="100">
        <v>0.3</v>
      </c>
      <c r="H23" s="187">
        <f>G23*$D23</f>
        <v>2059.3560000000002</v>
      </c>
      <c r="I23" s="100">
        <v>0.4</v>
      </c>
      <c r="J23" s="187">
        <f>I23*$D23</f>
        <v>2745.8080000000004</v>
      </c>
      <c r="K23" s="100"/>
      <c r="L23" s="2"/>
    </row>
    <row r="24" spans="1:12" ht="4.5" customHeight="1">
      <c r="A24" s="96"/>
      <c r="B24" s="97"/>
      <c r="C24" s="98"/>
      <c r="D24" s="99"/>
      <c r="E24" s="181"/>
      <c r="F24" s="182"/>
      <c r="G24" s="181"/>
      <c r="H24" s="182"/>
      <c r="I24" s="181"/>
      <c r="J24" s="182"/>
      <c r="K24" s="188"/>
      <c r="L24" s="189"/>
    </row>
    <row r="25" spans="1:12">
      <c r="A25" s="31">
        <v>8</v>
      </c>
      <c r="B25" s="29" t="str">
        <f>PLAN!C54</f>
        <v>INSTALAÇÕES ELÉTRICAS</v>
      </c>
      <c r="C25" s="30">
        <f>D25/D36</f>
        <v>2.5872892727329382E-2</v>
      </c>
      <c r="D25" s="29">
        <f>PLAN!H54</f>
        <v>16423.14</v>
      </c>
      <c r="E25" s="193"/>
      <c r="F25" s="198"/>
      <c r="G25" s="100">
        <v>0.5</v>
      </c>
      <c r="H25" s="187">
        <f>G25*$D25</f>
        <v>8211.57</v>
      </c>
      <c r="I25" s="179">
        <v>0.5</v>
      </c>
      <c r="J25" s="178">
        <f>I25*$D25</f>
        <v>8211.57</v>
      </c>
      <c r="K25" s="177"/>
      <c r="L25" s="399"/>
    </row>
    <row r="26" spans="1:12" ht="4.5" customHeight="1">
      <c r="A26" s="96"/>
      <c r="B26" s="97"/>
      <c r="C26" s="98"/>
      <c r="D26" s="99"/>
      <c r="E26" s="193"/>
      <c r="F26" s="411"/>
      <c r="G26" s="181"/>
      <c r="H26" s="182"/>
      <c r="I26" s="183"/>
      <c r="J26" s="184"/>
      <c r="K26" s="188"/>
      <c r="L26" s="189"/>
    </row>
    <row r="27" spans="1:12">
      <c r="A27" s="31">
        <v>9</v>
      </c>
      <c r="B27" s="29" t="str">
        <f>PLAN!C60</f>
        <v>ESQUADRIAS</v>
      </c>
      <c r="C27" s="30">
        <f>D27/D36</f>
        <v>6.4412713657497248E-2</v>
      </c>
      <c r="D27" s="29">
        <f>PLAN!H60</f>
        <v>40886.770000000004</v>
      </c>
      <c r="E27" s="197"/>
      <c r="F27" s="198"/>
      <c r="G27" s="195"/>
      <c r="H27" s="192"/>
      <c r="I27" s="199"/>
      <c r="J27" s="198"/>
      <c r="K27" s="177">
        <v>1</v>
      </c>
      <c r="L27" s="399">
        <f>K27*$D27</f>
        <v>40886.770000000004</v>
      </c>
    </row>
    <row r="28" spans="1:12" ht="4.5" customHeight="1">
      <c r="A28" s="96"/>
      <c r="B28" s="97"/>
      <c r="C28" s="98"/>
      <c r="D28" s="99"/>
      <c r="E28" s="193"/>
      <c r="F28" s="194"/>
      <c r="G28" s="196"/>
      <c r="H28" s="191"/>
      <c r="I28" s="193"/>
      <c r="J28" s="411"/>
      <c r="K28" s="181"/>
      <c r="L28" s="182"/>
    </row>
    <row r="29" spans="1:12">
      <c r="A29" s="31">
        <v>10</v>
      </c>
      <c r="B29" s="29" t="str">
        <f>PLAN!C66</f>
        <v>PINTURA</v>
      </c>
      <c r="C29" s="271">
        <f>D29/D36</f>
        <v>5.2137097215049368E-2</v>
      </c>
      <c r="D29" s="29">
        <f>PLAN!H66</f>
        <v>33094.67</v>
      </c>
      <c r="E29" s="197"/>
      <c r="F29" s="198"/>
      <c r="G29" s="200"/>
      <c r="H29" s="198"/>
      <c r="I29" s="199"/>
      <c r="J29" s="198"/>
      <c r="K29" s="177">
        <v>1</v>
      </c>
      <c r="L29" s="399">
        <f>K29*$D29</f>
        <v>33094.67</v>
      </c>
    </row>
    <row r="30" spans="1:12" ht="4.5" customHeight="1">
      <c r="A30" s="96"/>
      <c r="B30" s="97"/>
      <c r="C30" s="98"/>
      <c r="D30" s="99"/>
      <c r="E30" s="193"/>
      <c r="F30" s="194"/>
      <c r="G30" s="200"/>
      <c r="H30" s="201"/>
      <c r="I30" s="193"/>
      <c r="J30" s="411"/>
      <c r="K30" s="181"/>
      <c r="L30" s="182"/>
    </row>
    <row r="31" spans="1:12">
      <c r="A31" s="402"/>
      <c r="B31" s="403" t="s">
        <v>489</v>
      </c>
      <c r="C31" s="404"/>
      <c r="D31" s="405">
        <f>SUM(D32:D34)</f>
        <v>194969.44000000003</v>
      </c>
      <c r="E31" s="406"/>
      <c r="F31" s="407"/>
      <c r="G31" s="406"/>
      <c r="H31" s="407"/>
      <c r="I31" s="406"/>
      <c r="J31" s="407"/>
      <c r="K31" s="406"/>
      <c r="L31" s="407"/>
    </row>
    <row r="32" spans="1:12">
      <c r="A32" s="31">
        <v>11</v>
      </c>
      <c r="B32" s="29" t="str">
        <f>PLAN!C73</f>
        <v>PASSARELA DE ACESSO LARGURA 3,00M</v>
      </c>
      <c r="C32" s="30">
        <f>D32/D36</f>
        <v>0.29817370095728102</v>
      </c>
      <c r="D32" s="29">
        <f>PLAN!H73</f>
        <v>189269.46000000002</v>
      </c>
      <c r="E32" s="100">
        <v>0.25</v>
      </c>
      <c r="F32" s="400">
        <f>E32*$D32</f>
        <v>47317.365000000005</v>
      </c>
      <c r="G32" s="100">
        <v>0.25</v>
      </c>
      <c r="H32" s="400">
        <f>G32*$D32</f>
        <v>47317.365000000005</v>
      </c>
      <c r="I32" s="100">
        <v>0.25</v>
      </c>
      <c r="J32" s="400">
        <f>I32*$D32</f>
        <v>47317.365000000005</v>
      </c>
      <c r="K32" s="100">
        <v>0.25</v>
      </c>
      <c r="L32" s="400">
        <f>K32*$D32</f>
        <v>47317.365000000005</v>
      </c>
    </row>
    <row r="33" spans="1:12" ht="4.9000000000000004" customHeight="1">
      <c r="A33" s="96"/>
      <c r="B33" s="268"/>
      <c r="C33" s="269"/>
      <c r="D33" s="270"/>
      <c r="E33" s="408"/>
      <c r="F33" s="409"/>
      <c r="G33" s="408"/>
      <c r="H33" s="409"/>
      <c r="I33" s="408"/>
      <c r="J33" s="409"/>
      <c r="K33" s="408"/>
      <c r="L33" s="409"/>
    </row>
    <row r="34" spans="1:12">
      <c r="A34" s="31">
        <v>12</v>
      </c>
      <c r="B34" s="29" t="str">
        <f>PLAN!C88</f>
        <v>LIMPEZA E ENTREGA DA OBRA</v>
      </c>
      <c r="C34" s="30">
        <f>D34/D36</f>
        <v>8.9797061395033417E-3</v>
      </c>
      <c r="D34" s="29">
        <f>PLAN!H88</f>
        <v>5699.98</v>
      </c>
      <c r="E34" s="100"/>
      <c r="F34" s="400"/>
      <c r="G34" s="100"/>
      <c r="H34" s="400"/>
      <c r="I34" s="100"/>
      <c r="J34" s="400"/>
      <c r="K34" s="100">
        <v>1</v>
      </c>
      <c r="L34" s="400">
        <f>K34*$D34</f>
        <v>5699.98</v>
      </c>
    </row>
    <row r="35" spans="1:12" ht="4.1500000000000004" customHeight="1">
      <c r="A35" s="397"/>
      <c r="B35" s="392"/>
      <c r="C35" s="414"/>
      <c r="D35" s="393"/>
      <c r="E35" s="413"/>
      <c r="F35" s="401"/>
      <c r="G35" s="396"/>
      <c r="H35" s="189"/>
      <c r="I35" s="396"/>
      <c r="J35" s="189"/>
      <c r="K35" s="394"/>
      <c r="L35" s="395"/>
    </row>
    <row r="36" spans="1:12" ht="9.75" customHeight="1">
      <c r="A36" s="527" t="s">
        <v>20</v>
      </c>
      <c r="B36" s="528"/>
      <c r="C36" s="531">
        <f>SUM(C11:C34)</f>
        <v>1</v>
      </c>
      <c r="D36" s="533">
        <f>SUM(D10,D31)</f>
        <v>634762.42000000004</v>
      </c>
      <c r="E36" s="202"/>
      <c r="F36" s="203"/>
      <c r="G36" s="202"/>
      <c r="H36" s="203"/>
      <c r="I36" s="202"/>
      <c r="J36" s="203"/>
      <c r="K36" s="202"/>
      <c r="L36" s="203"/>
    </row>
    <row r="37" spans="1:12" ht="8.25" customHeight="1">
      <c r="A37" s="529"/>
      <c r="B37" s="530"/>
      <c r="C37" s="532"/>
      <c r="D37" s="534"/>
      <c r="E37" s="204"/>
      <c r="F37" s="205"/>
      <c r="G37" s="204"/>
      <c r="H37" s="205"/>
      <c r="I37" s="204"/>
      <c r="J37" s="205"/>
      <c r="K37" s="204"/>
      <c r="L37" s="205"/>
    </row>
    <row r="38" spans="1:12" ht="15" hidden="1" customHeight="1">
      <c r="A38" s="3"/>
      <c r="B38" s="4" t="s">
        <v>21</v>
      </c>
      <c r="C38" s="5"/>
      <c r="D38" s="5"/>
      <c r="E38" s="206"/>
      <c r="F38" s="207" t="e">
        <f>0.3*#REF!</f>
        <v>#REF!</v>
      </c>
      <c r="G38" s="206"/>
      <c r="H38" s="207" t="e">
        <f>0.3*#REF!</f>
        <v>#REF!</v>
      </c>
      <c r="I38" s="206"/>
      <c r="J38" s="207" t="e">
        <f>0.3*#REF!</f>
        <v>#REF!</v>
      </c>
      <c r="K38" s="206"/>
      <c r="L38" s="207" t="e">
        <f>0.3*#REF!</f>
        <v>#REF!</v>
      </c>
    </row>
    <row r="39" spans="1:12">
      <c r="A39" s="545" t="s">
        <v>22</v>
      </c>
      <c r="B39" s="546"/>
      <c r="C39" s="6"/>
      <c r="D39" s="7"/>
      <c r="E39" s="208">
        <f>F39/D36</f>
        <v>0.17740684932167219</v>
      </c>
      <c r="F39" s="209">
        <f>SUM(F11:F34)</f>
        <v>112611.201</v>
      </c>
      <c r="G39" s="208">
        <f>H39/D36</f>
        <v>0.31563003525003891</v>
      </c>
      <c r="H39" s="209">
        <f>SUM(H13:H34)</f>
        <v>200350.08500000002</v>
      </c>
      <c r="I39" s="208">
        <f>J39/D36</f>
        <v>0.30689017317691863</v>
      </c>
      <c r="J39" s="209">
        <f>SUM(J13:J34)</f>
        <v>194802.34899999999</v>
      </c>
      <c r="K39" s="208">
        <f>L39/D36</f>
        <v>0.20007294225137021</v>
      </c>
      <c r="L39" s="209">
        <f>SUM(L13:L34)</f>
        <v>126998.785</v>
      </c>
    </row>
    <row r="40" spans="1:12" ht="15.75" thickBot="1">
      <c r="A40" s="525" t="s">
        <v>23</v>
      </c>
      <c r="B40" s="526"/>
      <c r="C40" s="32"/>
      <c r="D40" s="33"/>
      <c r="E40" s="210">
        <f>E39</f>
        <v>0.17740684932167219</v>
      </c>
      <c r="F40" s="211">
        <f>F39</f>
        <v>112611.201</v>
      </c>
      <c r="G40" s="210">
        <f>G39+E40</f>
        <v>0.49303688457171113</v>
      </c>
      <c r="H40" s="211">
        <f>F39+H39</f>
        <v>312961.28600000002</v>
      </c>
      <c r="I40" s="210">
        <f>I39+G40</f>
        <v>0.79992705774862971</v>
      </c>
      <c r="J40" s="211">
        <f>H40+J39</f>
        <v>507763.63500000001</v>
      </c>
      <c r="K40" s="210">
        <f>K39+I40</f>
        <v>0.99999999999999989</v>
      </c>
      <c r="L40" s="211">
        <f>J40+L39</f>
        <v>634762.42000000004</v>
      </c>
    </row>
    <row r="42" spans="1:12">
      <c r="F42" s="8"/>
      <c r="G42" s="8"/>
      <c r="H42" s="8"/>
      <c r="I42" s="8"/>
      <c r="J42" s="8"/>
      <c r="K42" s="8"/>
      <c r="L42" s="8"/>
    </row>
  </sheetData>
  <mergeCells count="16">
    <mergeCell ref="I8:J8"/>
    <mergeCell ref="A2:L2"/>
    <mergeCell ref="A1:L1"/>
    <mergeCell ref="A39:B39"/>
    <mergeCell ref="G8:H8"/>
    <mergeCell ref="K8:L8"/>
    <mergeCell ref="A40:B40"/>
    <mergeCell ref="A36:B37"/>
    <mergeCell ref="C36:C37"/>
    <mergeCell ref="D36:D37"/>
    <mergeCell ref="A7:F7"/>
    <mergeCell ref="A8:A9"/>
    <mergeCell ref="B8:B9"/>
    <mergeCell ref="C8:C9"/>
    <mergeCell ref="D8:D9"/>
    <mergeCell ref="E8:F8"/>
  </mergeCells>
  <printOptions horizontalCentered="1"/>
  <pageMargins left="0.31496062992125984" right="0.31496062992125984" top="0.59055118110236227" bottom="0.59055118110236227" header="0.31496062992125984" footer="0.31496062992125984"/>
  <pageSetup paperSize="9" scale="75" orientation="landscape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T140"/>
  <sheetViews>
    <sheetView showGridLines="0" view="pageBreakPreview" topLeftCell="A4" zoomScaleNormal="100" zoomScaleSheetLayoutView="100" workbookViewId="0">
      <selection activeCell="I6" sqref="I6"/>
    </sheetView>
  </sheetViews>
  <sheetFormatPr defaultColWidth="10.28515625" defaultRowHeight="17.25" customHeight="1"/>
  <cols>
    <col min="1" max="1" width="6.42578125" style="56" customWidth="1"/>
    <col min="2" max="2" width="14.42578125" style="58" customWidth="1"/>
    <col min="3" max="3" width="36.140625" style="58" customWidth="1"/>
    <col min="4" max="4" width="28.5703125" style="58" customWidth="1"/>
    <col min="5" max="5" width="15.5703125" style="57" customWidth="1"/>
    <col min="6" max="6" width="13" style="69" customWidth="1"/>
    <col min="7" max="7" width="14.140625" style="54" customWidth="1"/>
    <col min="8" max="8" width="10.28515625" style="55"/>
    <col min="9" max="256" width="10.28515625" style="56"/>
    <col min="257" max="257" width="6.42578125" style="56" customWidth="1"/>
    <col min="258" max="258" width="12" style="56" customWidth="1"/>
    <col min="259" max="259" width="37.28515625" style="56" customWidth="1"/>
    <col min="260" max="260" width="20.7109375" style="56" customWidth="1"/>
    <col min="261" max="261" width="15.5703125" style="56" customWidth="1"/>
    <col min="262" max="262" width="13" style="56" customWidth="1"/>
    <col min="263" max="263" width="14.140625" style="56" customWidth="1"/>
    <col min="264" max="512" width="10.28515625" style="56"/>
    <col min="513" max="513" width="6.42578125" style="56" customWidth="1"/>
    <col min="514" max="514" width="12" style="56" customWidth="1"/>
    <col min="515" max="515" width="37.28515625" style="56" customWidth="1"/>
    <col min="516" max="516" width="20.7109375" style="56" customWidth="1"/>
    <col min="517" max="517" width="15.5703125" style="56" customWidth="1"/>
    <col min="518" max="518" width="13" style="56" customWidth="1"/>
    <col min="519" max="519" width="14.140625" style="56" customWidth="1"/>
    <col min="520" max="768" width="10.28515625" style="56"/>
    <col min="769" max="769" width="6.42578125" style="56" customWidth="1"/>
    <col min="770" max="770" width="12" style="56" customWidth="1"/>
    <col min="771" max="771" width="37.28515625" style="56" customWidth="1"/>
    <col min="772" max="772" width="20.7109375" style="56" customWidth="1"/>
    <col min="773" max="773" width="15.5703125" style="56" customWidth="1"/>
    <col min="774" max="774" width="13" style="56" customWidth="1"/>
    <col min="775" max="775" width="14.140625" style="56" customWidth="1"/>
    <col min="776" max="1024" width="10.28515625" style="56"/>
    <col min="1025" max="1025" width="6.42578125" style="56" customWidth="1"/>
    <col min="1026" max="1026" width="12" style="56" customWidth="1"/>
    <col min="1027" max="1027" width="37.28515625" style="56" customWidth="1"/>
    <col min="1028" max="1028" width="20.7109375" style="56" customWidth="1"/>
    <col min="1029" max="1029" width="15.5703125" style="56" customWidth="1"/>
    <col min="1030" max="1030" width="13" style="56" customWidth="1"/>
    <col min="1031" max="1031" width="14.140625" style="56" customWidth="1"/>
    <col min="1032" max="1280" width="10.28515625" style="56"/>
    <col min="1281" max="1281" width="6.42578125" style="56" customWidth="1"/>
    <col min="1282" max="1282" width="12" style="56" customWidth="1"/>
    <col min="1283" max="1283" width="37.28515625" style="56" customWidth="1"/>
    <col min="1284" max="1284" width="20.7109375" style="56" customWidth="1"/>
    <col min="1285" max="1285" width="15.5703125" style="56" customWidth="1"/>
    <col min="1286" max="1286" width="13" style="56" customWidth="1"/>
    <col min="1287" max="1287" width="14.140625" style="56" customWidth="1"/>
    <col min="1288" max="1536" width="10.28515625" style="56"/>
    <col min="1537" max="1537" width="6.42578125" style="56" customWidth="1"/>
    <col min="1538" max="1538" width="12" style="56" customWidth="1"/>
    <col min="1539" max="1539" width="37.28515625" style="56" customWidth="1"/>
    <col min="1540" max="1540" width="20.7109375" style="56" customWidth="1"/>
    <col min="1541" max="1541" width="15.5703125" style="56" customWidth="1"/>
    <col min="1542" max="1542" width="13" style="56" customWidth="1"/>
    <col min="1543" max="1543" width="14.140625" style="56" customWidth="1"/>
    <col min="1544" max="1792" width="10.28515625" style="56"/>
    <col min="1793" max="1793" width="6.42578125" style="56" customWidth="1"/>
    <col min="1794" max="1794" width="12" style="56" customWidth="1"/>
    <col min="1795" max="1795" width="37.28515625" style="56" customWidth="1"/>
    <col min="1796" max="1796" width="20.7109375" style="56" customWidth="1"/>
    <col min="1797" max="1797" width="15.5703125" style="56" customWidth="1"/>
    <col min="1798" max="1798" width="13" style="56" customWidth="1"/>
    <col min="1799" max="1799" width="14.140625" style="56" customWidth="1"/>
    <col min="1800" max="2048" width="10.28515625" style="56"/>
    <col min="2049" max="2049" width="6.42578125" style="56" customWidth="1"/>
    <col min="2050" max="2050" width="12" style="56" customWidth="1"/>
    <col min="2051" max="2051" width="37.28515625" style="56" customWidth="1"/>
    <col min="2052" max="2052" width="20.7109375" style="56" customWidth="1"/>
    <col min="2053" max="2053" width="15.5703125" style="56" customWidth="1"/>
    <col min="2054" max="2054" width="13" style="56" customWidth="1"/>
    <col min="2055" max="2055" width="14.140625" style="56" customWidth="1"/>
    <col min="2056" max="2304" width="10.28515625" style="56"/>
    <col min="2305" max="2305" width="6.42578125" style="56" customWidth="1"/>
    <col min="2306" max="2306" width="12" style="56" customWidth="1"/>
    <col min="2307" max="2307" width="37.28515625" style="56" customWidth="1"/>
    <col min="2308" max="2308" width="20.7109375" style="56" customWidth="1"/>
    <col min="2309" max="2309" width="15.5703125" style="56" customWidth="1"/>
    <col min="2310" max="2310" width="13" style="56" customWidth="1"/>
    <col min="2311" max="2311" width="14.140625" style="56" customWidth="1"/>
    <col min="2312" max="2560" width="10.28515625" style="56"/>
    <col min="2561" max="2561" width="6.42578125" style="56" customWidth="1"/>
    <col min="2562" max="2562" width="12" style="56" customWidth="1"/>
    <col min="2563" max="2563" width="37.28515625" style="56" customWidth="1"/>
    <col min="2564" max="2564" width="20.7109375" style="56" customWidth="1"/>
    <col min="2565" max="2565" width="15.5703125" style="56" customWidth="1"/>
    <col min="2566" max="2566" width="13" style="56" customWidth="1"/>
    <col min="2567" max="2567" width="14.140625" style="56" customWidth="1"/>
    <col min="2568" max="2816" width="10.28515625" style="56"/>
    <col min="2817" max="2817" width="6.42578125" style="56" customWidth="1"/>
    <col min="2818" max="2818" width="12" style="56" customWidth="1"/>
    <col min="2819" max="2819" width="37.28515625" style="56" customWidth="1"/>
    <col min="2820" max="2820" width="20.7109375" style="56" customWidth="1"/>
    <col min="2821" max="2821" width="15.5703125" style="56" customWidth="1"/>
    <col min="2822" max="2822" width="13" style="56" customWidth="1"/>
    <col min="2823" max="2823" width="14.140625" style="56" customWidth="1"/>
    <col min="2824" max="3072" width="10.28515625" style="56"/>
    <col min="3073" max="3073" width="6.42578125" style="56" customWidth="1"/>
    <col min="3074" max="3074" width="12" style="56" customWidth="1"/>
    <col min="3075" max="3075" width="37.28515625" style="56" customWidth="1"/>
    <col min="3076" max="3076" width="20.7109375" style="56" customWidth="1"/>
    <col min="3077" max="3077" width="15.5703125" style="56" customWidth="1"/>
    <col min="3078" max="3078" width="13" style="56" customWidth="1"/>
    <col min="3079" max="3079" width="14.140625" style="56" customWidth="1"/>
    <col min="3080" max="3328" width="10.28515625" style="56"/>
    <col min="3329" max="3329" width="6.42578125" style="56" customWidth="1"/>
    <col min="3330" max="3330" width="12" style="56" customWidth="1"/>
    <col min="3331" max="3331" width="37.28515625" style="56" customWidth="1"/>
    <col min="3332" max="3332" width="20.7109375" style="56" customWidth="1"/>
    <col min="3333" max="3333" width="15.5703125" style="56" customWidth="1"/>
    <col min="3334" max="3334" width="13" style="56" customWidth="1"/>
    <col min="3335" max="3335" width="14.140625" style="56" customWidth="1"/>
    <col min="3336" max="3584" width="10.28515625" style="56"/>
    <col min="3585" max="3585" width="6.42578125" style="56" customWidth="1"/>
    <col min="3586" max="3586" width="12" style="56" customWidth="1"/>
    <col min="3587" max="3587" width="37.28515625" style="56" customWidth="1"/>
    <col min="3588" max="3588" width="20.7109375" style="56" customWidth="1"/>
    <col min="3589" max="3589" width="15.5703125" style="56" customWidth="1"/>
    <col min="3590" max="3590" width="13" style="56" customWidth="1"/>
    <col min="3591" max="3591" width="14.140625" style="56" customWidth="1"/>
    <col min="3592" max="3840" width="10.28515625" style="56"/>
    <col min="3841" max="3841" width="6.42578125" style="56" customWidth="1"/>
    <col min="3842" max="3842" width="12" style="56" customWidth="1"/>
    <col min="3843" max="3843" width="37.28515625" style="56" customWidth="1"/>
    <col min="3844" max="3844" width="20.7109375" style="56" customWidth="1"/>
    <col min="3845" max="3845" width="15.5703125" style="56" customWidth="1"/>
    <col min="3846" max="3846" width="13" style="56" customWidth="1"/>
    <col min="3847" max="3847" width="14.140625" style="56" customWidth="1"/>
    <col min="3848" max="4096" width="10.28515625" style="56"/>
    <col min="4097" max="4097" width="6.42578125" style="56" customWidth="1"/>
    <col min="4098" max="4098" width="12" style="56" customWidth="1"/>
    <col min="4099" max="4099" width="37.28515625" style="56" customWidth="1"/>
    <col min="4100" max="4100" width="20.7109375" style="56" customWidth="1"/>
    <col min="4101" max="4101" width="15.5703125" style="56" customWidth="1"/>
    <col min="4102" max="4102" width="13" style="56" customWidth="1"/>
    <col min="4103" max="4103" width="14.140625" style="56" customWidth="1"/>
    <col min="4104" max="4352" width="10.28515625" style="56"/>
    <col min="4353" max="4353" width="6.42578125" style="56" customWidth="1"/>
    <col min="4354" max="4354" width="12" style="56" customWidth="1"/>
    <col min="4355" max="4355" width="37.28515625" style="56" customWidth="1"/>
    <col min="4356" max="4356" width="20.7109375" style="56" customWidth="1"/>
    <col min="4357" max="4357" width="15.5703125" style="56" customWidth="1"/>
    <col min="4358" max="4358" width="13" style="56" customWidth="1"/>
    <col min="4359" max="4359" width="14.140625" style="56" customWidth="1"/>
    <col min="4360" max="4608" width="10.28515625" style="56"/>
    <col min="4609" max="4609" width="6.42578125" style="56" customWidth="1"/>
    <col min="4610" max="4610" width="12" style="56" customWidth="1"/>
    <col min="4611" max="4611" width="37.28515625" style="56" customWidth="1"/>
    <col min="4612" max="4612" width="20.7109375" style="56" customWidth="1"/>
    <col min="4613" max="4613" width="15.5703125" style="56" customWidth="1"/>
    <col min="4614" max="4614" width="13" style="56" customWidth="1"/>
    <col min="4615" max="4615" width="14.140625" style="56" customWidth="1"/>
    <col min="4616" max="4864" width="10.28515625" style="56"/>
    <col min="4865" max="4865" width="6.42578125" style="56" customWidth="1"/>
    <col min="4866" max="4866" width="12" style="56" customWidth="1"/>
    <col min="4867" max="4867" width="37.28515625" style="56" customWidth="1"/>
    <col min="4868" max="4868" width="20.7109375" style="56" customWidth="1"/>
    <col min="4869" max="4869" width="15.5703125" style="56" customWidth="1"/>
    <col min="4870" max="4870" width="13" style="56" customWidth="1"/>
    <col min="4871" max="4871" width="14.140625" style="56" customWidth="1"/>
    <col min="4872" max="5120" width="10.28515625" style="56"/>
    <col min="5121" max="5121" width="6.42578125" style="56" customWidth="1"/>
    <col min="5122" max="5122" width="12" style="56" customWidth="1"/>
    <col min="5123" max="5123" width="37.28515625" style="56" customWidth="1"/>
    <col min="5124" max="5124" width="20.7109375" style="56" customWidth="1"/>
    <col min="5125" max="5125" width="15.5703125" style="56" customWidth="1"/>
    <col min="5126" max="5126" width="13" style="56" customWidth="1"/>
    <col min="5127" max="5127" width="14.140625" style="56" customWidth="1"/>
    <col min="5128" max="5376" width="10.28515625" style="56"/>
    <col min="5377" max="5377" width="6.42578125" style="56" customWidth="1"/>
    <col min="5378" max="5378" width="12" style="56" customWidth="1"/>
    <col min="5379" max="5379" width="37.28515625" style="56" customWidth="1"/>
    <col min="5380" max="5380" width="20.7109375" style="56" customWidth="1"/>
    <col min="5381" max="5381" width="15.5703125" style="56" customWidth="1"/>
    <col min="5382" max="5382" width="13" style="56" customWidth="1"/>
    <col min="5383" max="5383" width="14.140625" style="56" customWidth="1"/>
    <col min="5384" max="5632" width="10.28515625" style="56"/>
    <col min="5633" max="5633" width="6.42578125" style="56" customWidth="1"/>
    <col min="5634" max="5634" width="12" style="56" customWidth="1"/>
    <col min="5635" max="5635" width="37.28515625" style="56" customWidth="1"/>
    <col min="5636" max="5636" width="20.7109375" style="56" customWidth="1"/>
    <col min="5637" max="5637" width="15.5703125" style="56" customWidth="1"/>
    <col min="5638" max="5638" width="13" style="56" customWidth="1"/>
    <col min="5639" max="5639" width="14.140625" style="56" customWidth="1"/>
    <col min="5640" max="5888" width="10.28515625" style="56"/>
    <col min="5889" max="5889" width="6.42578125" style="56" customWidth="1"/>
    <col min="5890" max="5890" width="12" style="56" customWidth="1"/>
    <col min="5891" max="5891" width="37.28515625" style="56" customWidth="1"/>
    <col min="5892" max="5892" width="20.7109375" style="56" customWidth="1"/>
    <col min="5893" max="5893" width="15.5703125" style="56" customWidth="1"/>
    <col min="5894" max="5894" width="13" style="56" customWidth="1"/>
    <col min="5895" max="5895" width="14.140625" style="56" customWidth="1"/>
    <col min="5896" max="6144" width="10.28515625" style="56"/>
    <col min="6145" max="6145" width="6.42578125" style="56" customWidth="1"/>
    <col min="6146" max="6146" width="12" style="56" customWidth="1"/>
    <col min="6147" max="6147" width="37.28515625" style="56" customWidth="1"/>
    <col min="6148" max="6148" width="20.7109375" style="56" customWidth="1"/>
    <col min="6149" max="6149" width="15.5703125" style="56" customWidth="1"/>
    <col min="6150" max="6150" width="13" style="56" customWidth="1"/>
    <col min="6151" max="6151" width="14.140625" style="56" customWidth="1"/>
    <col min="6152" max="6400" width="10.28515625" style="56"/>
    <col min="6401" max="6401" width="6.42578125" style="56" customWidth="1"/>
    <col min="6402" max="6402" width="12" style="56" customWidth="1"/>
    <col min="6403" max="6403" width="37.28515625" style="56" customWidth="1"/>
    <col min="6404" max="6404" width="20.7109375" style="56" customWidth="1"/>
    <col min="6405" max="6405" width="15.5703125" style="56" customWidth="1"/>
    <col min="6406" max="6406" width="13" style="56" customWidth="1"/>
    <col min="6407" max="6407" width="14.140625" style="56" customWidth="1"/>
    <col min="6408" max="6656" width="10.28515625" style="56"/>
    <col min="6657" max="6657" width="6.42578125" style="56" customWidth="1"/>
    <col min="6658" max="6658" width="12" style="56" customWidth="1"/>
    <col min="6659" max="6659" width="37.28515625" style="56" customWidth="1"/>
    <col min="6660" max="6660" width="20.7109375" style="56" customWidth="1"/>
    <col min="6661" max="6661" width="15.5703125" style="56" customWidth="1"/>
    <col min="6662" max="6662" width="13" style="56" customWidth="1"/>
    <col min="6663" max="6663" width="14.140625" style="56" customWidth="1"/>
    <col min="6664" max="6912" width="10.28515625" style="56"/>
    <col min="6913" max="6913" width="6.42578125" style="56" customWidth="1"/>
    <col min="6914" max="6914" width="12" style="56" customWidth="1"/>
    <col min="6915" max="6915" width="37.28515625" style="56" customWidth="1"/>
    <col min="6916" max="6916" width="20.7109375" style="56" customWidth="1"/>
    <col min="6917" max="6917" width="15.5703125" style="56" customWidth="1"/>
    <col min="6918" max="6918" width="13" style="56" customWidth="1"/>
    <col min="6919" max="6919" width="14.140625" style="56" customWidth="1"/>
    <col min="6920" max="7168" width="10.28515625" style="56"/>
    <col min="7169" max="7169" width="6.42578125" style="56" customWidth="1"/>
    <col min="7170" max="7170" width="12" style="56" customWidth="1"/>
    <col min="7171" max="7171" width="37.28515625" style="56" customWidth="1"/>
    <col min="7172" max="7172" width="20.7109375" style="56" customWidth="1"/>
    <col min="7173" max="7173" width="15.5703125" style="56" customWidth="1"/>
    <col min="7174" max="7174" width="13" style="56" customWidth="1"/>
    <col min="7175" max="7175" width="14.140625" style="56" customWidth="1"/>
    <col min="7176" max="7424" width="10.28515625" style="56"/>
    <col min="7425" max="7425" width="6.42578125" style="56" customWidth="1"/>
    <col min="7426" max="7426" width="12" style="56" customWidth="1"/>
    <col min="7427" max="7427" width="37.28515625" style="56" customWidth="1"/>
    <col min="7428" max="7428" width="20.7109375" style="56" customWidth="1"/>
    <col min="7429" max="7429" width="15.5703125" style="56" customWidth="1"/>
    <col min="7430" max="7430" width="13" style="56" customWidth="1"/>
    <col min="7431" max="7431" width="14.140625" style="56" customWidth="1"/>
    <col min="7432" max="7680" width="10.28515625" style="56"/>
    <col min="7681" max="7681" width="6.42578125" style="56" customWidth="1"/>
    <col min="7682" max="7682" width="12" style="56" customWidth="1"/>
    <col min="7683" max="7683" width="37.28515625" style="56" customWidth="1"/>
    <col min="7684" max="7684" width="20.7109375" style="56" customWidth="1"/>
    <col min="7685" max="7685" width="15.5703125" style="56" customWidth="1"/>
    <col min="7686" max="7686" width="13" style="56" customWidth="1"/>
    <col min="7687" max="7687" width="14.140625" style="56" customWidth="1"/>
    <col min="7688" max="7936" width="10.28515625" style="56"/>
    <col min="7937" max="7937" width="6.42578125" style="56" customWidth="1"/>
    <col min="7938" max="7938" width="12" style="56" customWidth="1"/>
    <col min="7939" max="7939" width="37.28515625" style="56" customWidth="1"/>
    <col min="7940" max="7940" width="20.7109375" style="56" customWidth="1"/>
    <col min="7941" max="7941" width="15.5703125" style="56" customWidth="1"/>
    <col min="7942" max="7942" width="13" style="56" customWidth="1"/>
    <col min="7943" max="7943" width="14.140625" style="56" customWidth="1"/>
    <col min="7944" max="8192" width="10.28515625" style="56"/>
    <col min="8193" max="8193" width="6.42578125" style="56" customWidth="1"/>
    <col min="8194" max="8194" width="12" style="56" customWidth="1"/>
    <col min="8195" max="8195" width="37.28515625" style="56" customWidth="1"/>
    <col min="8196" max="8196" width="20.7109375" style="56" customWidth="1"/>
    <col min="8197" max="8197" width="15.5703125" style="56" customWidth="1"/>
    <col min="8198" max="8198" width="13" style="56" customWidth="1"/>
    <col min="8199" max="8199" width="14.140625" style="56" customWidth="1"/>
    <col min="8200" max="8448" width="10.28515625" style="56"/>
    <col min="8449" max="8449" width="6.42578125" style="56" customWidth="1"/>
    <col min="8450" max="8450" width="12" style="56" customWidth="1"/>
    <col min="8451" max="8451" width="37.28515625" style="56" customWidth="1"/>
    <col min="8452" max="8452" width="20.7109375" style="56" customWidth="1"/>
    <col min="8453" max="8453" width="15.5703125" style="56" customWidth="1"/>
    <col min="8454" max="8454" width="13" style="56" customWidth="1"/>
    <col min="8455" max="8455" width="14.140625" style="56" customWidth="1"/>
    <col min="8456" max="8704" width="10.28515625" style="56"/>
    <col min="8705" max="8705" width="6.42578125" style="56" customWidth="1"/>
    <col min="8706" max="8706" width="12" style="56" customWidth="1"/>
    <col min="8707" max="8707" width="37.28515625" style="56" customWidth="1"/>
    <col min="8708" max="8708" width="20.7109375" style="56" customWidth="1"/>
    <col min="8709" max="8709" width="15.5703125" style="56" customWidth="1"/>
    <col min="8710" max="8710" width="13" style="56" customWidth="1"/>
    <col min="8711" max="8711" width="14.140625" style="56" customWidth="1"/>
    <col min="8712" max="8960" width="10.28515625" style="56"/>
    <col min="8961" max="8961" width="6.42578125" style="56" customWidth="1"/>
    <col min="8962" max="8962" width="12" style="56" customWidth="1"/>
    <col min="8963" max="8963" width="37.28515625" style="56" customWidth="1"/>
    <col min="8964" max="8964" width="20.7109375" style="56" customWidth="1"/>
    <col min="8965" max="8965" width="15.5703125" style="56" customWidth="1"/>
    <col min="8966" max="8966" width="13" style="56" customWidth="1"/>
    <col min="8967" max="8967" width="14.140625" style="56" customWidth="1"/>
    <col min="8968" max="9216" width="10.28515625" style="56"/>
    <col min="9217" max="9217" width="6.42578125" style="56" customWidth="1"/>
    <col min="9218" max="9218" width="12" style="56" customWidth="1"/>
    <col min="9219" max="9219" width="37.28515625" style="56" customWidth="1"/>
    <col min="9220" max="9220" width="20.7109375" style="56" customWidth="1"/>
    <col min="9221" max="9221" width="15.5703125" style="56" customWidth="1"/>
    <col min="9222" max="9222" width="13" style="56" customWidth="1"/>
    <col min="9223" max="9223" width="14.140625" style="56" customWidth="1"/>
    <col min="9224" max="9472" width="10.28515625" style="56"/>
    <col min="9473" max="9473" width="6.42578125" style="56" customWidth="1"/>
    <col min="9474" max="9474" width="12" style="56" customWidth="1"/>
    <col min="9475" max="9475" width="37.28515625" style="56" customWidth="1"/>
    <col min="9476" max="9476" width="20.7109375" style="56" customWidth="1"/>
    <col min="9477" max="9477" width="15.5703125" style="56" customWidth="1"/>
    <col min="9478" max="9478" width="13" style="56" customWidth="1"/>
    <col min="9479" max="9479" width="14.140625" style="56" customWidth="1"/>
    <col min="9480" max="9728" width="10.28515625" style="56"/>
    <col min="9729" max="9729" width="6.42578125" style="56" customWidth="1"/>
    <col min="9730" max="9730" width="12" style="56" customWidth="1"/>
    <col min="9731" max="9731" width="37.28515625" style="56" customWidth="1"/>
    <col min="9732" max="9732" width="20.7109375" style="56" customWidth="1"/>
    <col min="9733" max="9733" width="15.5703125" style="56" customWidth="1"/>
    <col min="9734" max="9734" width="13" style="56" customWidth="1"/>
    <col min="9735" max="9735" width="14.140625" style="56" customWidth="1"/>
    <col min="9736" max="9984" width="10.28515625" style="56"/>
    <col min="9985" max="9985" width="6.42578125" style="56" customWidth="1"/>
    <col min="9986" max="9986" width="12" style="56" customWidth="1"/>
    <col min="9987" max="9987" width="37.28515625" style="56" customWidth="1"/>
    <col min="9988" max="9988" width="20.7109375" style="56" customWidth="1"/>
    <col min="9989" max="9989" width="15.5703125" style="56" customWidth="1"/>
    <col min="9990" max="9990" width="13" style="56" customWidth="1"/>
    <col min="9991" max="9991" width="14.140625" style="56" customWidth="1"/>
    <col min="9992" max="10240" width="10.28515625" style="56"/>
    <col min="10241" max="10241" width="6.42578125" style="56" customWidth="1"/>
    <col min="10242" max="10242" width="12" style="56" customWidth="1"/>
    <col min="10243" max="10243" width="37.28515625" style="56" customWidth="1"/>
    <col min="10244" max="10244" width="20.7109375" style="56" customWidth="1"/>
    <col min="10245" max="10245" width="15.5703125" style="56" customWidth="1"/>
    <col min="10246" max="10246" width="13" style="56" customWidth="1"/>
    <col min="10247" max="10247" width="14.140625" style="56" customWidth="1"/>
    <col min="10248" max="10496" width="10.28515625" style="56"/>
    <col min="10497" max="10497" width="6.42578125" style="56" customWidth="1"/>
    <col min="10498" max="10498" width="12" style="56" customWidth="1"/>
    <col min="10499" max="10499" width="37.28515625" style="56" customWidth="1"/>
    <col min="10500" max="10500" width="20.7109375" style="56" customWidth="1"/>
    <col min="10501" max="10501" width="15.5703125" style="56" customWidth="1"/>
    <col min="10502" max="10502" width="13" style="56" customWidth="1"/>
    <col min="10503" max="10503" width="14.140625" style="56" customWidth="1"/>
    <col min="10504" max="10752" width="10.28515625" style="56"/>
    <col min="10753" max="10753" width="6.42578125" style="56" customWidth="1"/>
    <col min="10754" max="10754" width="12" style="56" customWidth="1"/>
    <col min="10755" max="10755" width="37.28515625" style="56" customWidth="1"/>
    <col min="10756" max="10756" width="20.7109375" style="56" customWidth="1"/>
    <col min="10757" max="10757" width="15.5703125" style="56" customWidth="1"/>
    <col min="10758" max="10758" width="13" style="56" customWidth="1"/>
    <col min="10759" max="10759" width="14.140625" style="56" customWidth="1"/>
    <col min="10760" max="11008" width="10.28515625" style="56"/>
    <col min="11009" max="11009" width="6.42578125" style="56" customWidth="1"/>
    <col min="11010" max="11010" width="12" style="56" customWidth="1"/>
    <col min="11011" max="11011" width="37.28515625" style="56" customWidth="1"/>
    <col min="11012" max="11012" width="20.7109375" style="56" customWidth="1"/>
    <col min="11013" max="11013" width="15.5703125" style="56" customWidth="1"/>
    <col min="11014" max="11014" width="13" style="56" customWidth="1"/>
    <col min="11015" max="11015" width="14.140625" style="56" customWidth="1"/>
    <col min="11016" max="11264" width="10.28515625" style="56"/>
    <col min="11265" max="11265" width="6.42578125" style="56" customWidth="1"/>
    <col min="11266" max="11266" width="12" style="56" customWidth="1"/>
    <col min="11267" max="11267" width="37.28515625" style="56" customWidth="1"/>
    <col min="11268" max="11268" width="20.7109375" style="56" customWidth="1"/>
    <col min="11269" max="11269" width="15.5703125" style="56" customWidth="1"/>
    <col min="11270" max="11270" width="13" style="56" customWidth="1"/>
    <col min="11271" max="11271" width="14.140625" style="56" customWidth="1"/>
    <col min="11272" max="11520" width="10.28515625" style="56"/>
    <col min="11521" max="11521" width="6.42578125" style="56" customWidth="1"/>
    <col min="11522" max="11522" width="12" style="56" customWidth="1"/>
    <col min="11523" max="11523" width="37.28515625" style="56" customWidth="1"/>
    <col min="11524" max="11524" width="20.7109375" style="56" customWidth="1"/>
    <col min="11525" max="11525" width="15.5703125" style="56" customWidth="1"/>
    <col min="11526" max="11526" width="13" style="56" customWidth="1"/>
    <col min="11527" max="11527" width="14.140625" style="56" customWidth="1"/>
    <col min="11528" max="11776" width="10.28515625" style="56"/>
    <col min="11777" max="11777" width="6.42578125" style="56" customWidth="1"/>
    <col min="11778" max="11778" width="12" style="56" customWidth="1"/>
    <col min="11779" max="11779" width="37.28515625" style="56" customWidth="1"/>
    <col min="11780" max="11780" width="20.7109375" style="56" customWidth="1"/>
    <col min="11781" max="11781" width="15.5703125" style="56" customWidth="1"/>
    <col min="11782" max="11782" width="13" style="56" customWidth="1"/>
    <col min="11783" max="11783" width="14.140625" style="56" customWidth="1"/>
    <col min="11784" max="12032" width="10.28515625" style="56"/>
    <col min="12033" max="12033" width="6.42578125" style="56" customWidth="1"/>
    <col min="12034" max="12034" width="12" style="56" customWidth="1"/>
    <col min="12035" max="12035" width="37.28515625" style="56" customWidth="1"/>
    <col min="12036" max="12036" width="20.7109375" style="56" customWidth="1"/>
    <col min="12037" max="12037" width="15.5703125" style="56" customWidth="1"/>
    <col min="12038" max="12038" width="13" style="56" customWidth="1"/>
    <col min="12039" max="12039" width="14.140625" style="56" customWidth="1"/>
    <col min="12040" max="12288" width="10.28515625" style="56"/>
    <col min="12289" max="12289" width="6.42578125" style="56" customWidth="1"/>
    <col min="12290" max="12290" width="12" style="56" customWidth="1"/>
    <col min="12291" max="12291" width="37.28515625" style="56" customWidth="1"/>
    <col min="12292" max="12292" width="20.7109375" style="56" customWidth="1"/>
    <col min="12293" max="12293" width="15.5703125" style="56" customWidth="1"/>
    <col min="12294" max="12294" width="13" style="56" customWidth="1"/>
    <col min="12295" max="12295" width="14.140625" style="56" customWidth="1"/>
    <col min="12296" max="12544" width="10.28515625" style="56"/>
    <col min="12545" max="12545" width="6.42578125" style="56" customWidth="1"/>
    <col min="12546" max="12546" width="12" style="56" customWidth="1"/>
    <col min="12547" max="12547" width="37.28515625" style="56" customWidth="1"/>
    <col min="12548" max="12548" width="20.7109375" style="56" customWidth="1"/>
    <col min="12549" max="12549" width="15.5703125" style="56" customWidth="1"/>
    <col min="12550" max="12550" width="13" style="56" customWidth="1"/>
    <col min="12551" max="12551" width="14.140625" style="56" customWidth="1"/>
    <col min="12552" max="12800" width="10.28515625" style="56"/>
    <col min="12801" max="12801" width="6.42578125" style="56" customWidth="1"/>
    <col min="12802" max="12802" width="12" style="56" customWidth="1"/>
    <col min="12803" max="12803" width="37.28515625" style="56" customWidth="1"/>
    <col min="12804" max="12804" width="20.7109375" style="56" customWidth="1"/>
    <col min="12805" max="12805" width="15.5703125" style="56" customWidth="1"/>
    <col min="12806" max="12806" width="13" style="56" customWidth="1"/>
    <col min="12807" max="12807" width="14.140625" style="56" customWidth="1"/>
    <col min="12808" max="13056" width="10.28515625" style="56"/>
    <col min="13057" max="13057" width="6.42578125" style="56" customWidth="1"/>
    <col min="13058" max="13058" width="12" style="56" customWidth="1"/>
    <col min="13059" max="13059" width="37.28515625" style="56" customWidth="1"/>
    <col min="13060" max="13060" width="20.7109375" style="56" customWidth="1"/>
    <col min="13061" max="13061" width="15.5703125" style="56" customWidth="1"/>
    <col min="13062" max="13062" width="13" style="56" customWidth="1"/>
    <col min="13063" max="13063" width="14.140625" style="56" customWidth="1"/>
    <col min="13064" max="13312" width="10.28515625" style="56"/>
    <col min="13313" max="13313" width="6.42578125" style="56" customWidth="1"/>
    <col min="13314" max="13314" width="12" style="56" customWidth="1"/>
    <col min="13315" max="13315" width="37.28515625" style="56" customWidth="1"/>
    <col min="13316" max="13316" width="20.7109375" style="56" customWidth="1"/>
    <col min="13317" max="13317" width="15.5703125" style="56" customWidth="1"/>
    <col min="13318" max="13318" width="13" style="56" customWidth="1"/>
    <col min="13319" max="13319" width="14.140625" style="56" customWidth="1"/>
    <col min="13320" max="13568" width="10.28515625" style="56"/>
    <col min="13569" max="13569" width="6.42578125" style="56" customWidth="1"/>
    <col min="13570" max="13570" width="12" style="56" customWidth="1"/>
    <col min="13571" max="13571" width="37.28515625" style="56" customWidth="1"/>
    <col min="13572" max="13572" width="20.7109375" style="56" customWidth="1"/>
    <col min="13573" max="13573" width="15.5703125" style="56" customWidth="1"/>
    <col min="13574" max="13574" width="13" style="56" customWidth="1"/>
    <col min="13575" max="13575" width="14.140625" style="56" customWidth="1"/>
    <col min="13576" max="13824" width="10.28515625" style="56"/>
    <col min="13825" max="13825" width="6.42578125" style="56" customWidth="1"/>
    <col min="13826" max="13826" width="12" style="56" customWidth="1"/>
    <col min="13827" max="13827" width="37.28515625" style="56" customWidth="1"/>
    <col min="13828" max="13828" width="20.7109375" style="56" customWidth="1"/>
    <col min="13829" max="13829" width="15.5703125" style="56" customWidth="1"/>
    <col min="13830" max="13830" width="13" style="56" customWidth="1"/>
    <col min="13831" max="13831" width="14.140625" style="56" customWidth="1"/>
    <col min="13832" max="14080" width="10.28515625" style="56"/>
    <col min="14081" max="14081" width="6.42578125" style="56" customWidth="1"/>
    <col min="14082" max="14082" width="12" style="56" customWidth="1"/>
    <col min="14083" max="14083" width="37.28515625" style="56" customWidth="1"/>
    <col min="14084" max="14084" width="20.7109375" style="56" customWidth="1"/>
    <col min="14085" max="14085" width="15.5703125" style="56" customWidth="1"/>
    <col min="14086" max="14086" width="13" style="56" customWidth="1"/>
    <col min="14087" max="14087" width="14.140625" style="56" customWidth="1"/>
    <col min="14088" max="14336" width="10.28515625" style="56"/>
    <col min="14337" max="14337" width="6.42578125" style="56" customWidth="1"/>
    <col min="14338" max="14338" width="12" style="56" customWidth="1"/>
    <col min="14339" max="14339" width="37.28515625" style="56" customWidth="1"/>
    <col min="14340" max="14340" width="20.7109375" style="56" customWidth="1"/>
    <col min="14341" max="14341" width="15.5703125" style="56" customWidth="1"/>
    <col min="14342" max="14342" width="13" style="56" customWidth="1"/>
    <col min="14343" max="14343" width="14.140625" style="56" customWidth="1"/>
    <col min="14344" max="14592" width="10.28515625" style="56"/>
    <col min="14593" max="14593" width="6.42578125" style="56" customWidth="1"/>
    <col min="14594" max="14594" width="12" style="56" customWidth="1"/>
    <col min="14595" max="14595" width="37.28515625" style="56" customWidth="1"/>
    <col min="14596" max="14596" width="20.7109375" style="56" customWidth="1"/>
    <col min="14597" max="14597" width="15.5703125" style="56" customWidth="1"/>
    <col min="14598" max="14598" width="13" style="56" customWidth="1"/>
    <col min="14599" max="14599" width="14.140625" style="56" customWidth="1"/>
    <col min="14600" max="14848" width="10.28515625" style="56"/>
    <col min="14849" max="14849" width="6.42578125" style="56" customWidth="1"/>
    <col min="14850" max="14850" width="12" style="56" customWidth="1"/>
    <col min="14851" max="14851" width="37.28515625" style="56" customWidth="1"/>
    <col min="14852" max="14852" width="20.7109375" style="56" customWidth="1"/>
    <col min="14853" max="14853" width="15.5703125" style="56" customWidth="1"/>
    <col min="14854" max="14854" width="13" style="56" customWidth="1"/>
    <col min="14855" max="14855" width="14.140625" style="56" customWidth="1"/>
    <col min="14856" max="15104" width="10.28515625" style="56"/>
    <col min="15105" max="15105" width="6.42578125" style="56" customWidth="1"/>
    <col min="15106" max="15106" width="12" style="56" customWidth="1"/>
    <col min="15107" max="15107" width="37.28515625" style="56" customWidth="1"/>
    <col min="15108" max="15108" width="20.7109375" style="56" customWidth="1"/>
    <col min="15109" max="15109" width="15.5703125" style="56" customWidth="1"/>
    <col min="15110" max="15110" width="13" style="56" customWidth="1"/>
    <col min="15111" max="15111" width="14.140625" style="56" customWidth="1"/>
    <col min="15112" max="15360" width="10.28515625" style="56"/>
    <col min="15361" max="15361" width="6.42578125" style="56" customWidth="1"/>
    <col min="15362" max="15362" width="12" style="56" customWidth="1"/>
    <col min="15363" max="15363" width="37.28515625" style="56" customWidth="1"/>
    <col min="15364" max="15364" width="20.7109375" style="56" customWidth="1"/>
    <col min="15365" max="15365" width="15.5703125" style="56" customWidth="1"/>
    <col min="15366" max="15366" width="13" style="56" customWidth="1"/>
    <col min="15367" max="15367" width="14.140625" style="56" customWidth="1"/>
    <col min="15368" max="15616" width="10.28515625" style="56"/>
    <col min="15617" max="15617" width="6.42578125" style="56" customWidth="1"/>
    <col min="15618" max="15618" width="12" style="56" customWidth="1"/>
    <col min="15619" max="15619" width="37.28515625" style="56" customWidth="1"/>
    <col min="15620" max="15620" width="20.7109375" style="56" customWidth="1"/>
    <col min="15621" max="15621" width="15.5703125" style="56" customWidth="1"/>
    <col min="15622" max="15622" width="13" style="56" customWidth="1"/>
    <col min="15623" max="15623" width="14.140625" style="56" customWidth="1"/>
    <col min="15624" max="15872" width="10.28515625" style="56"/>
    <col min="15873" max="15873" width="6.42578125" style="56" customWidth="1"/>
    <col min="15874" max="15874" width="12" style="56" customWidth="1"/>
    <col min="15875" max="15875" width="37.28515625" style="56" customWidth="1"/>
    <col min="15876" max="15876" width="20.7109375" style="56" customWidth="1"/>
    <col min="15877" max="15877" width="15.5703125" style="56" customWidth="1"/>
    <col min="15878" max="15878" width="13" style="56" customWidth="1"/>
    <col min="15879" max="15879" width="14.140625" style="56" customWidth="1"/>
    <col min="15880" max="16128" width="10.28515625" style="56"/>
    <col min="16129" max="16129" width="6.42578125" style="56" customWidth="1"/>
    <col min="16130" max="16130" width="12" style="56" customWidth="1"/>
    <col min="16131" max="16131" width="37.28515625" style="56" customWidth="1"/>
    <col min="16132" max="16132" width="20.7109375" style="56" customWidth="1"/>
    <col min="16133" max="16133" width="15.5703125" style="56" customWidth="1"/>
    <col min="16134" max="16134" width="13" style="56" customWidth="1"/>
    <col min="16135" max="16135" width="14.140625" style="56" customWidth="1"/>
    <col min="16136" max="16384" width="10.28515625" style="56"/>
  </cols>
  <sheetData>
    <row r="1" spans="2:20" s="41" customFormat="1" ht="63" customHeight="1">
      <c r="B1" s="550" t="s">
        <v>29</v>
      </c>
      <c r="C1" s="550"/>
      <c r="D1" s="550"/>
      <c r="E1" s="550"/>
      <c r="F1" s="40"/>
      <c r="G1" s="39"/>
      <c r="H1" s="39"/>
      <c r="I1" s="39"/>
    </row>
    <row r="2" spans="2:20" s="41" customFormat="1" ht="16.5">
      <c r="B2" s="554" t="s">
        <v>414</v>
      </c>
      <c r="C2" s="554"/>
      <c r="D2" s="554"/>
      <c r="E2" s="554"/>
      <c r="F2" s="40"/>
      <c r="G2" s="39"/>
      <c r="H2" s="39"/>
      <c r="I2" s="39"/>
    </row>
    <row r="3" spans="2:20" s="41" customFormat="1" ht="16.5">
      <c r="B3" s="412"/>
      <c r="C3" s="412"/>
      <c r="D3" s="412"/>
      <c r="E3" s="412"/>
      <c r="F3" s="40"/>
      <c r="G3" s="39"/>
      <c r="H3" s="39"/>
      <c r="I3" s="39"/>
    </row>
    <row r="4" spans="2:20" s="47" customFormat="1" ht="15.75">
      <c r="B4" s="479" t="s">
        <v>484</v>
      </c>
      <c r="C4" s="479"/>
      <c r="D4" s="479"/>
      <c r="E4" s="479"/>
      <c r="F4" s="44"/>
      <c r="G4" s="44"/>
      <c r="H4" s="45"/>
      <c r="I4" s="46"/>
      <c r="J4" s="46"/>
      <c r="L4" s="48"/>
      <c r="O4" s="44"/>
      <c r="P4" s="44"/>
      <c r="Q4" s="44"/>
      <c r="R4" s="44"/>
      <c r="S4" s="44"/>
      <c r="T4" s="44"/>
    </row>
    <row r="5" spans="2:20" s="47" customFormat="1" ht="15.75">
      <c r="B5" s="479"/>
      <c r="C5" s="479"/>
      <c r="D5" s="479"/>
      <c r="E5" s="479"/>
      <c r="F5" s="44"/>
      <c r="G5" s="44"/>
      <c r="H5" s="45"/>
      <c r="I5" s="46"/>
      <c r="J5" s="46"/>
      <c r="L5" s="48"/>
      <c r="O5" s="44"/>
      <c r="P5" s="44"/>
      <c r="Q5" s="44"/>
      <c r="R5" s="44"/>
      <c r="S5" s="44"/>
      <c r="T5" s="44"/>
    </row>
    <row r="6" spans="2:20" s="47" customFormat="1" ht="15.75">
      <c r="B6" s="18" t="s">
        <v>440</v>
      </c>
      <c r="C6" s="42"/>
      <c r="D6" s="43"/>
      <c r="E6" s="43"/>
      <c r="F6" s="44"/>
      <c r="G6" s="44"/>
      <c r="H6" s="45"/>
      <c r="I6" s="46"/>
      <c r="J6" s="46"/>
      <c r="L6" s="48"/>
      <c r="O6" s="44"/>
      <c r="P6" s="44"/>
      <c r="Q6" s="44"/>
      <c r="R6" s="44"/>
      <c r="S6" s="44"/>
      <c r="T6" s="44"/>
    </row>
    <row r="7" spans="2:20" s="47" customFormat="1" ht="15.75">
      <c r="B7" s="18" t="s">
        <v>442</v>
      </c>
      <c r="C7" s="42"/>
      <c r="D7" s="43"/>
      <c r="E7" s="43"/>
      <c r="F7" s="49"/>
      <c r="G7" s="44"/>
      <c r="H7" s="45"/>
      <c r="I7" s="46"/>
      <c r="J7" s="46"/>
      <c r="L7" s="48"/>
      <c r="O7" s="44"/>
      <c r="P7" s="44"/>
      <c r="Q7" s="44"/>
      <c r="R7" s="44"/>
      <c r="S7" s="44"/>
      <c r="T7" s="44"/>
    </row>
    <row r="8" spans="2:20" s="47" customFormat="1" ht="15.75">
      <c r="B8" s="38" t="s">
        <v>439</v>
      </c>
      <c r="C8" s="50"/>
      <c r="D8" s="51"/>
      <c r="E8" s="51"/>
      <c r="F8" s="44"/>
      <c r="G8" s="44"/>
      <c r="H8" s="52"/>
      <c r="I8" s="46"/>
      <c r="J8" s="46"/>
      <c r="L8" s="48"/>
      <c r="O8" s="44"/>
      <c r="P8" s="44"/>
      <c r="Q8" s="44"/>
      <c r="R8" s="44"/>
      <c r="S8" s="44"/>
      <c r="T8" s="44"/>
    </row>
    <row r="9" spans="2:20" s="47" customFormat="1" ht="11.25" customHeight="1">
      <c r="B9" s="53"/>
      <c r="C9" s="53"/>
      <c r="D9" s="53"/>
      <c r="E9" s="52"/>
      <c r="F9" s="53"/>
      <c r="G9" s="53"/>
      <c r="H9" s="53"/>
      <c r="I9" s="53"/>
      <c r="J9" s="53"/>
      <c r="L9" s="48"/>
      <c r="O9" s="44"/>
      <c r="P9" s="44"/>
      <c r="Q9" s="44"/>
      <c r="R9" s="44"/>
      <c r="S9" s="44"/>
      <c r="T9" s="44"/>
    </row>
    <row r="10" spans="2:20" ht="21.75" customHeight="1">
      <c r="B10" s="551" t="s">
        <v>30</v>
      </c>
      <c r="C10" s="551"/>
      <c r="D10" s="551"/>
      <c r="E10" s="551"/>
      <c r="F10" s="106"/>
    </row>
    <row r="11" spans="2:20" ht="15.75" customHeight="1">
      <c r="B11" s="107" t="s">
        <v>31</v>
      </c>
      <c r="C11" s="108"/>
      <c r="D11" s="108"/>
      <c r="E11" s="109"/>
      <c r="F11" s="106"/>
    </row>
    <row r="12" spans="2:20" ht="15.75" customHeight="1">
      <c r="B12" s="110" t="s">
        <v>0</v>
      </c>
      <c r="C12" s="111" t="s">
        <v>32</v>
      </c>
      <c r="D12" s="111"/>
      <c r="E12" s="110" t="s">
        <v>33</v>
      </c>
      <c r="F12" s="112"/>
    </row>
    <row r="13" spans="2:20" ht="15.75" customHeight="1">
      <c r="B13" s="57" t="s">
        <v>3</v>
      </c>
      <c r="C13" s="113" t="s">
        <v>34</v>
      </c>
      <c r="D13" s="113"/>
      <c r="E13" s="114">
        <v>2</v>
      </c>
      <c r="F13" s="115"/>
    </row>
    <row r="14" spans="2:20" ht="15.75" customHeight="1">
      <c r="B14" s="57" t="s">
        <v>4</v>
      </c>
      <c r="C14" s="58" t="s">
        <v>35</v>
      </c>
      <c r="E14" s="114">
        <v>0.6</v>
      </c>
      <c r="F14" s="115"/>
    </row>
    <row r="15" spans="2:20" ht="15.75" customHeight="1">
      <c r="B15" s="57" t="s">
        <v>36</v>
      </c>
      <c r="C15" s="113" t="s">
        <v>37</v>
      </c>
      <c r="D15" s="113"/>
      <c r="E15" s="114">
        <v>0.2</v>
      </c>
      <c r="F15" s="115"/>
    </row>
    <row r="16" spans="2:20" ht="15.75" customHeight="1">
      <c r="B16" s="57" t="s">
        <v>38</v>
      </c>
      <c r="C16" s="113" t="s">
        <v>39</v>
      </c>
      <c r="D16" s="113"/>
      <c r="E16" s="114">
        <v>0.2</v>
      </c>
      <c r="F16" s="115"/>
      <c r="G16" s="116"/>
    </row>
    <row r="17" spans="2:11" ht="15.75" customHeight="1">
      <c r="B17" s="57"/>
      <c r="C17" s="117"/>
      <c r="D17" s="117" t="s">
        <v>40</v>
      </c>
      <c r="E17" s="118">
        <f>SUM(E13:E16)</f>
        <v>3.0000000000000004</v>
      </c>
      <c r="F17" s="115"/>
    </row>
    <row r="18" spans="2:11" ht="15.75" customHeight="1">
      <c r="B18" s="107" t="s">
        <v>41</v>
      </c>
      <c r="C18" s="108"/>
      <c r="D18" s="108"/>
      <c r="E18" s="119"/>
      <c r="F18" s="106"/>
    </row>
    <row r="19" spans="2:11" ht="15.75" customHeight="1">
      <c r="B19" s="110" t="s">
        <v>0</v>
      </c>
      <c r="C19" s="111" t="s">
        <v>32</v>
      </c>
      <c r="D19" s="111"/>
      <c r="E19" s="110" t="s">
        <v>33</v>
      </c>
      <c r="F19" s="112"/>
      <c r="K19" s="59"/>
    </row>
    <row r="20" spans="2:11" ht="15.75" customHeight="1">
      <c r="B20" s="57" t="s">
        <v>8</v>
      </c>
      <c r="C20" s="120" t="s">
        <v>42</v>
      </c>
      <c r="D20" s="120"/>
      <c r="E20" s="114">
        <v>5</v>
      </c>
      <c r="F20" s="115"/>
      <c r="K20" s="60"/>
    </row>
    <row r="21" spans="2:11" ht="15.75" customHeight="1">
      <c r="B21" s="57" t="s">
        <v>25</v>
      </c>
      <c r="C21" s="120" t="s">
        <v>108</v>
      </c>
      <c r="D21" s="120"/>
      <c r="E21" s="114">
        <v>0</v>
      </c>
      <c r="F21" s="115"/>
      <c r="K21" s="60"/>
    </row>
    <row r="22" spans="2:11" ht="15.75" customHeight="1">
      <c r="B22" s="57" t="s">
        <v>44</v>
      </c>
      <c r="C22" s="120" t="s">
        <v>43</v>
      </c>
      <c r="D22" s="120"/>
      <c r="E22" s="114">
        <v>3</v>
      </c>
      <c r="F22" s="115"/>
      <c r="K22" s="60"/>
    </row>
    <row r="23" spans="2:11" ht="15.75" customHeight="1">
      <c r="B23" s="57" t="s">
        <v>109</v>
      </c>
      <c r="C23" s="120" t="s">
        <v>45</v>
      </c>
      <c r="D23" s="120"/>
      <c r="E23" s="114">
        <v>0.65</v>
      </c>
      <c r="F23" s="115"/>
      <c r="K23" s="60"/>
    </row>
    <row r="24" spans="2:11" ht="15.75" customHeight="1">
      <c r="B24" s="57"/>
      <c r="C24" s="120"/>
      <c r="D24" s="121" t="s">
        <v>46</v>
      </c>
      <c r="E24" s="118">
        <f>SUM(E20:E23)</f>
        <v>8.65</v>
      </c>
      <c r="F24" s="115"/>
      <c r="K24" s="61"/>
    </row>
    <row r="25" spans="2:11" ht="15.75" customHeight="1">
      <c r="B25" s="107" t="s">
        <v>47</v>
      </c>
      <c r="C25" s="122"/>
      <c r="D25" s="122"/>
      <c r="E25" s="123"/>
      <c r="F25" s="124"/>
    </row>
    <row r="26" spans="2:11" ht="15.75" customHeight="1">
      <c r="B26" s="110" t="s">
        <v>0</v>
      </c>
      <c r="C26" s="111" t="s">
        <v>32</v>
      </c>
      <c r="D26" s="111"/>
      <c r="E26" s="110" t="s">
        <v>33</v>
      </c>
      <c r="F26" s="112"/>
    </row>
    <row r="27" spans="2:11" ht="15.75" customHeight="1">
      <c r="B27" s="57" t="s">
        <v>9</v>
      </c>
      <c r="C27" s="120" t="s">
        <v>48</v>
      </c>
      <c r="D27" s="120"/>
      <c r="E27" s="114">
        <v>6.16</v>
      </c>
      <c r="F27" s="115"/>
    </row>
    <row r="28" spans="2:11" ht="15.75" customHeight="1">
      <c r="B28" s="57" t="s">
        <v>12</v>
      </c>
      <c r="C28" s="120" t="s">
        <v>49</v>
      </c>
      <c r="D28" s="120"/>
      <c r="E28" s="114">
        <v>0.59</v>
      </c>
      <c r="F28" s="115"/>
    </row>
    <row r="29" spans="2:11" ht="15.75" customHeight="1">
      <c r="B29" s="57" t="s">
        <v>26</v>
      </c>
      <c r="C29" s="120" t="s">
        <v>50</v>
      </c>
      <c r="D29" s="120"/>
      <c r="E29" s="114">
        <v>0.8</v>
      </c>
      <c r="F29" s="115"/>
    </row>
    <row r="30" spans="2:11" ht="15.75" customHeight="1">
      <c r="B30" s="57" t="s">
        <v>51</v>
      </c>
      <c r="C30" s="120" t="s">
        <v>52</v>
      </c>
      <c r="D30" s="120"/>
      <c r="E30" s="114">
        <v>0.97</v>
      </c>
      <c r="F30" s="115"/>
    </row>
    <row r="31" spans="2:11" s="62" customFormat="1" ht="15.75" customHeight="1">
      <c r="B31" s="57"/>
      <c r="C31" s="120"/>
      <c r="D31" s="121" t="s">
        <v>53</v>
      </c>
      <c r="E31" s="118">
        <f>SUM(E27:E30)</f>
        <v>8.52</v>
      </c>
      <c r="F31" s="115"/>
      <c r="G31" s="54"/>
      <c r="H31" s="55"/>
      <c r="I31" s="56"/>
      <c r="J31" s="56"/>
    </row>
    <row r="32" spans="2:11" s="62" customFormat="1" ht="15.75" customHeight="1">
      <c r="B32" s="125"/>
      <c r="D32" s="126" t="s">
        <v>54</v>
      </c>
      <c r="E32" s="127">
        <f>ROUND(((1+E17/100+E29/100+E30/100)*(1+E28/100)*(1+(E27/100)))/(1-E24/100)-1,4)</f>
        <v>0.22470000000000001</v>
      </c>
      <c r="F32" s="128"/>
      <c r="G32" s="127"/>
      <c r="H32" s="129"/>
    </row>
    <row r="33" spans="2:10" s="58" customFormat="1" ht="21" customHeight="1">
      <c r="B33" s="125"/>
      <c r="C33" s="62"/>
      <c r="D33" s="126"/>
      <c r="E33" s="127"/>
      <c r="F33" s="128"/>
      <c r="G33" s="54"/>
      <c r="H33" s="129"/>
      <c r="I33" s="62"/>
      <c r="J33" s="62"/>
    </row>
    <row r="34" spans="2:10" s="64" customFormat="1" ht="15">
      <c r="B34" s="551" t="s">
        <v>55</v>
      </c>
      <c r="C34" s="551"/>
      <c r="D34" s="551"/>
      <c r="E34" s="551"/>
      <c r="F34" s="63"/>
      <c r="G34" s="54"/>
      <c r="H34" s="130"/>
      <c r="I34" s="58"/>
      <c r="J34" s="58"/>
    </row>
    <row r="35" spans="2:10" s="64" customFormat="1" ht="30.75" customHeight="1">
      <c r="B35" s="553" t="s">
        <v>56</v>
      </c>
      <c r="C35" s="553"/>
      <c r="D35" s="553"/>
      <c r="E35" s="553"/>
      <c r="F35" s="131"/>
      <c r="G35" s="132"/>
      <c r="H35" s="133"/>
    </row>
    <row r="36" spans="2:10" s="64" customFormat="1" ht="12.75">
      <c r="B36" s="134" t="s">
        <v>57</v>
      </c>
      <c r="C36" s="135" t="s">
        <v>58</v>
      </c>
      <c r="D36" s="136" t="s">
        <v>59</v>
      </c>
      <c r="E36" s="137"/>
      <c r="F36" s="131"/>
      <c r="G36" s="132"/>
      <c r="H36" s="133"/>
    </row>
    <row r="37" spans="2:10" s="64" customFormat="1" ht="12.75">
      <c r="B37" s="138"/>
      <c r="C37" s="134" t="s">
        <v>60</v>
      </c>
      <c r="D37" s="139"/>
      <c r="E37" s="140"/>
      <c r="F37" s="131"/>
      <c r="G37" s="132"/>
      <c r="H37" s="133"/>
    </row>
    <row r="38" spans="2:10" s="64" customFormat="1" ht="16.5" customHeight="1">
      <c r="B38" s="552" t="s">
        <v>61</v>
      </c>
      <c r="C38" s="552"/>
      <c r="D38" s="552"/>
      <c r="E38" s="552"/>
      <c r="F38" s="131"/>
      <c r="G38" s="132"/>
      <c r="H38" s="133"/>
    </row>
    <row r="39" spans="2:10" s="64" customFormat="1" ht="16.5" customHeight="1">
      <c r="B39" s="548" t="s">
        <v>62</v>
      </c>
      <c r="C39" s="548"/>
      <c r="D39" s="548"/>
      <c r="E39" s="548"/>
      <c r="F39" s="141"/>
      <c r="G39" s="142"/>
      <c r="H39" s="133"/>
    </row>
    <row r="40" spans="2:10" s="64" customFormat="1" ht="16.5" customHeight="1">
      <c r="B40" s="548" t="s">
        <v>63</v>
      </c>
      <c r="C40" s="549"/>
      <c r="D40" s="549"/>
      <c r="E40" s="549"/>
      <c r="F40" s="143"/>
      <c r="G40" s="144"/>
      <c r="H40" s="133"/>
    </row>
    <row r="41" spans="2:10" s="64" customFormat="1" ht="16.5" customHeight="1">
      <c r="B41" s="548" t="s">
        <v>64</v>
      </c>
      <c r="C41" s="549"/>
      <c r="D41" s="549"/>
      <c r="E41" s="549"/>
      <c r="F41" s="143"/>
      <c r="G41" s="144"/>
      <c r="H41" s="133"/>
    </row>
    <row r="42" spans="2:10" s="64" customFormat="1" ht="12.75" customHeight="1">
      <c r="B42" s="548" t="s">
        <v>65</v>
      </c>
      <c r="C42" s="549"/>
      <c r="D42" s="549"/>
      <c r="E42" s="549"/>
      <c r="F42" s="143"/>
      <c r="G42" s="144"/>
      <c r="H42" s="133"/>
    </row>
    <row r="43" spans="2:10" s="58" customFormat="1" ht="12.75">
      <c r="B43" s="547"/>
      <c r="C43" s="547"/>
      <c r="D43" s="547"/>
      <c r="E43" s="547"/>
      <c r="F43" s="141"/>
      <c r="G43" s="142"/>
      <c r="H43" s="133"/>
      <c r="I43" s="64"/>
      <c r="J43" s="64"/>
    </row>
    <row r="44" spans="2:10" s="58" customFormat="1" ht="12">
      <c r="B44" s="63"/>
      <c r="C44" s="63"/>
      <c r="D44" s="63"/>
      <c r="E44" s="65"/>
      <c r="F44" s="63"/>
      <c r="G44" s="145"/>
      <c r="H44" s="130"/>
    </row>
    <row r="45" spans="2:10" s="58" customFormat="1" ht="12">
      <c r="B45" s="63"/>
      <c r="C45" s="63"/>
      <c r="D45" s="63"/>
      <c r="E45" s="65"/>
      <c r="F45" s="63"/>
      <c r="G45" s="145"/>
      <c r="H45" s="130"/>
    </row>
    <row r="46" spans="2:10" s="58" customFormat="1" ht="12">
      <c r="B46" s="63"/>
      <c r="C46" s="63"/>
      <c r="D46" s="63"/>
      <c r="E46" s="65"/>
      <c r="F46" s="146"/>
      <c r="G46" s="145"/>
      <c r="H46" s="130"/>
    </row>
    <row r="47" spans="2:10" s="58" customFormat="1" ht="12">
      <c r="B47" s="63"/>
      <c r="C47" s="63"/>
      <c r="D47" s="63"/>
      <c r="E47" s="65"/>
      <c r="F47" s="146"/>
      <c r="G47" s="145"/>
      <c r="H47" s="130"/>
    </row>
    <row r="48" spans="2:10" ht="12">
      <c r="B48" s="63"/>
      <c r="C48" s="63"/>
      <c r="D48" s="63"/>
      <c r="E48" s="65"/>
      <c r="F48" s="146"/>
      <c r="G48" s="145"/>
      <c r="H48" s="130"/>
      <c r="I48" s="58"/>
      <c r="J48" s="58"/>
    </row>
    <row r="49" spans="2:8" ht="12">
      <c r="B49" s="63"/>
      <c r="C49" s="63"/>
      <c r="D49" s="65"/>
      <c r="E49" s="65"/>
      <c r="F49" s="66"/>
      <c r="G49" s="67"/>
    </row>
    <row r="50" spans="2:8" ht="12">
      <c r="B50" s="63"/>
      <c r="C50" s="63"/>
      <c r="D50" s="57"/>
      <c r="E50" s="65"/>
      <c r="F50" s="66"/>
      <c r="G50" s="67"/>
    </row>
    <row r="51" spans="2:8" ht="12">
      <c r="B51" s="63"/>
      <c r="C51" s="63"/>
      <c r="D51" s="65"/>
      <c r="E51" s="65"/>
      <c r="F51" s="66"/>
      <c r="G51" s="67"/>
    </row>
    <row r="52" spans="2:8" ht="12">
      <c r="B52" s="63"/>
      <c r="C52" s="63"/>
      <c r="D52" s="65"/>
      <c r="E52" s="65"/>
      <c r="F52" s="66"/>
      <c r="G52" s="67"/>
    </row>
    <row r="53" spans="2:8" ht="12">
      <c r="B53" s="63"/>
      <c r="C53" s="63"/>
      <c r="D53" s="65"/>
      <c r="E53" s="65"/>
      <c r="F53" s="66"/>
      <c r="G53" s="67"/>
    </row>
    <row r="54" spans="2:8" ht="12">
      <c r="B54" s="63"/>
      <c r="C54" s="63"/>
      <c r="D54" s="65"/>
      <c r="E54" s="65"/>
      <c r="F54" s="66"/>
      <c r="G54" s="67"/>
      <c r="H54" s="56"/>
    </row>
    <row r="55" spans="2:8" ht="12">
      <c r="B55" s="63"/>
      <c r="C55" s="63"/>
      <c r="D55" s="65"/>
      <c r="E55" s="65"/>
      <c r="F55" s="66"/>
      <c r="G55" s="67"/>
      <c r="H55" s="56"/>
    </row>
    <row r="56" spans="2:8" ht="12">
      <c r="B56" s="63"/>
      <c r="C56" s="63"/>
      <c r="D56" s="63"/>
      <c r="E56" s="65"/>
      <c r="F56" s="68"/>
      <c r="H56" s="56"/>
    </row>
    <row r="57" spans="2:8" ht="12">
      <c r="B57" s="63"/>
      <c r="C57" s="63"/>
      <c r="D57" s="63"/>
      <c r="E57" s="65"/>
      <c r="F57" s="68"/>
      <c r="H57" s="56"/>
    </row>
    <row r="58" spans="2:8" ht="12">
      <c r="B58" s="63"/>
      <c r="C58" s="63"/>
      <c r="D58" s="63"/>
      <c r="E58" s="65"/>
      <c r="F58" s="68"/>
      <c r="H58" s="56"/>
    </row>
    <row r="59" spans="2:8" ht="12">
      <c r="B59" s="63"/>
      <c r="C59" s="63"/>
      <c r="D59" s="63"/>
      <c r="E59" s="65"/>
      <c r="F59" s="68"/>
      <c r="H59" s="56"/>
    </row>
    <row r="60" spans="2:8" ht="12">
      <c r="B60" s="63"/>
      <c r="C60" s="63"/>
      <c r="D60" s="63"/>
      <c r="E60" s="65"/>
      <c r="F60" s="68"/>
      <c r="H60" s="56"/>
    </row>
    <row r="61" spans="2:8" ht="12">
      <c r="B61" s="63"/>
      <c r="C61" s="63"/>
      <c r="D61" s="63"/>
      <c r="E61" s="65"/>
      <c r="F61" s="68"/>
      <c r="H61" s="56"/>
    </row>
    <row r="62" spans="2:8" ht="12">
      <c r="B62" s="63"/>
      <c r="C62" s="63"/>
      <c r="D62" s="63"/>
      <c r="E62" s="65"/>
      <c r="F62" s="68"/>
      <c r="H62" s="56"/>
    </row>
    <row r="63" spans="2:8" ht="12">
      <c r="B63" s="63"/>
      <c r="C63" s="63"/>
      <c r="D63" s="63"/>
      <c r="E63" s="65"/>
      <c r="F63" s="68"/>
      <c r="H63" s="56"/>
    </row>
    <row r="64" spans="2:8" ht="12">
      <c r="B64" s="63"/>
      <c r="C64" s="63"/>
      <c r="D64" s="63"/>
      <c r="E64" s="65"/>
      <c r="F64" s="68"/>
      <c r="H64" s="56"/>
    </row>
    <row r="65" spans="2:8" ht="12">
      <c r="B65" s="63"/>
      <c r="C65" s="63"/>
      <c r="D65" s="63"/>
      <c r="E65" s="65"/>
      <c r="F65" s="68"/>
      <c r="H65" s="56"/>
    </row>
    <row r="66" spans="2:8" ht="12">
      <c r="B66" s="63"/>
      <c r="C66" s="63"/>
      <c r="D66" s="63"/>
      <c r="E66" s="65"/>
      <c r="F66" s="68"/>
      <c r="H66" s="56"/>
    </row>
    <row r="67" spans="2:8" ht="12">
      <c r="B67" s="63"/>
      <c r="C67" s="63"/>
      <c r="D67" s="63"/>
      <c r="E67" s="65"/>
      <c r="F67" s="68"/>
      <c r="H67" s="56"/>
    </row>
    <row r="68" spans="2:8" ht="12">
      <c r="B68" s="63"/>
      <c r="C68" s="63"/>
      <c r="D68" s="63"/>
      <c r="E68" s="65"/>
      <c r="F68" s="68"/>
      <c r="H68" s="56"/>
    </row>
    <row r="69" spans="2:8" ht="12">
      <c r="B69" s="63"/>
      <c r="C69" s="63"/>
      <c r="D69" s="63"/>
      <c r="E69" s="65"/>
      <c r="F69" s="68"/>
      <c r="G69" s="56"/>
      <c r="H69" s="56"/>
    </row>
    <row r="70" spans="2:8" ht="12">
      <c r="B70" s="63"/>
      <c r="C70" s="63"/>
      <c r="D70" s="63"/>
      <c r="E70" s="65"/>
      <c r="F70" s="68"/>
      <c r="G70" s="56"/>
      <c r="H70" s="56"/>
    </row>
    <row r="71" spans="2:8" ht="12">
      <c r="B71" s="63"/>
      <c r="C71" s="63"/>
      <c r="D71" s="63"/>
      <c r="E71" s="65"/>
      <c r="F71" s="68"/>
      <c r="G71" s="56"/>
      <c r="H71" s="56"/>
    </row>
    <row r="72" spans="2:8" ht="12">
      <c r="B72" s="63"/>
      <c r="C72" s="63"/>
      <c r="D72" s="63"/>
      <c r="E72" s="65"/>
      <c r="F72" s="68"/>
      <c r="G72" s="56"/>
      <c r="H72" s="56"/>
    </row>
    <row r="73" spans="2:8" ht="12">
      <c r="B73" s="63"/>
      <c r="C73" s="63"/>
      <c r="D73" s="63"/>
      <c r="E73" s="65"/>
      <c r="F73" s="68"/>
      <c r="G73" s="56"/>
      <c r="H73" s="56"/>
    </row>
    <row r="74" spans="2:8" ht="12">
      <c r="B74" s="63"/>
      <c r="C74" s="63"/>
      <c r="D74" s="63"/>
      <c r="E74" s="65"/>
      <c r="F74" s="68"/>
      <c r="G74" s="56"/>
      <c r="H74" s="56"/>
    </row>
    <row r="75" spans="2:8" ht="12">
      <c r="B75" s="63"/>
      <c r="C75" s="63"/>
      <c r="D75" s="63"/>
      <c r="E75" s="65"/>
      <c r="F75" s="68"/>
      <c r="G75" s="56"/>
      <c r="H75" s="56"/>
    </row>
    <row r="76" spans="2:8" ht="12">
      <c r="B76" s="63"/>
      <c r="C76" s="63"/>
      <c r="D76" s="63"/>
      <c r="E76" s="65"/>
      <c r="F76" s="68"/>
      <c r="G76" s="56"/>
      <c r="H76" s="56"/>
    </row>
    <row r="77" spans="2:8" ht="12">
      <c r="B77" s="63"/>
      <c r="C77" s="63"/>
      <c r="D77" s="63"/>
      <c r="E77" s="65"/>
      <c r="F77" s="68"/>
      <c r="G77" s="56"/>
      <c r="H77" s="56"/>
    </row>
    <row r="78" spans="2:8" ht="12">
      <c r="B78" s="63"/>
      <c r="C78" s="63"/>
      <c r="D78" s="63"/>
      <c r="E78" s="65"/>
      <c r="F78" s="68"/>
      <c r="G78" s="56"/>
      <c r="H78" s="56"/>
    </row>
    <row r="79" spans="2:8" ht="12">
      <c r="B79" s="63"/>
      <c r="C79" s="63"/>
      <c r="D79" s="63"/>
      <c r="E79" s="65"/>
      <c r="F79" s="68"/>
      <c r="G79" s="56"/>
      <c r="H79" s="56"/>
    </row>
    <row r="80" spans="2:8" ht="12">
      <c r="B80" s="63"/>
      <c r="C80" s="63"/>
      <c r="D80" s="63"/>
      <c r="E80" s="65"/>
      <c r="F80" s="68"/>
      <c r="G80" s="56"/>
      <c r="H80" s="56"/>
    </row>
    <row r="81" spans="2:8" ht="12">
      <c r="B81" s="63"/>
      <c r="C81" s="63"/>
      <c r="D81" s="63"/>
      <c r="E81" s="65"/>
      <c r="F81" s="68"/>
      <c r="G81" s="56"/>
      <c r="H81" s="56"/>
    </row>
    <row r="82" spans="2:8" ht="12">
      <c r="B82" s="63"/>
      <c r="C82" s="63"/>
      <c r="D82" s="63"/>
      <c r="E82" s="65"/>
      <c r="F82" s="68"/>
      <c r="G82" s="56"/>
      <c r="H82" s="56"/>
    </row>
    <row r="83" spans="2:8" ht="12">
      <c r="B83" s="63"/>
      <c r="C83" s="63"/>
      <c r="D83" s="63"/>
      <c r="E83" s="65"/>
      <c r="F83" s="68"/>
      <c r="G83" s="56"/>
      <c r="H83" s="56"/>
    </row>
    <row r="84" spans="2:8" ht="12">
      <c r="B84" s="63"/>
      <c r="C84" s="63"/>
      <c r="D84" s="63"/>
      <c r="E84" s="65"/>
      <c r="F84" s="68"/>
      <c r="G84" s="56"/>
      <c r="H84" s="56"/>
    </row>
    <row r="85" spans="2:8" ht="12">
      <c r="B85" s="63"/>
      <c r="C85" s="63"/>
      <c r="D85" s="63"/>
      <c r="E85" s="65"/>
      <c r="F85" s="68"/>
      <c r="G85" s="56"/>
      <c r="H85" s="56"/>
    </row>
    <row r="86" spans="2:8" ht="12">
      <c r="B86" s="63"/>
      <c r="C86" s="63"/>
      <c r="D86" s="63"/>
      <c r="E86" s="65"/>
      <c r="F86" s="68"/>
      <c r="G86" s="56"/>
      <c r="H86" s="56"/>
    </row>
    <row r="87" spans="2:8" ht="12">
      <c r="B87" s="63"/>
      <c r="C87" s="63"/>
      <c r="D87" s="63"/>
      <c r="E87" s="65"/>
      <c r="F87" s="68"/>
      <c r="G87" s="56"/>
      <c r="H87" s="56"/>
    </row>
    <row r="88" spans="2:8" ht="12">
      <c r="B88" s="63"/>
      <c r="C88" s="63"/>
      <c r="D88" s="63"/>
      <c r="E88" s="65"/>
      <c r="F88" s="68"/>
      <c r="G88" s="56"/>
      <c r="H88" s="56"/>
    </row>
    <row r="89" spans="2:8" ht="12">
      <c r="B89" s="63"/>
      <c r="C89" s="63"/>
      <c r="D89" s="63"/>
      <c r="E89" s="65"/>
      <c r="F89" s="68"/>
      <c r="G89" s="56"/>
      <c r="H89" s="56"/>
    </row>
    <row r="90" spans="2:8" ht="12">
      <c r="B90" s="63"/>
      <c r="C90" s="63"/>
      <c r="D90" s="63"/>
      <c r="E90" s="65"/>
      <c r="F90" s="68"/>
      <c r="G90" s="56"/>
      <c r="H90" s="56"/>
    </row>
    <row r="91" spans="2:8" ht="12">
      <c r="B91" s="63"/>
      <c r="C91" s="63"/>
      <c r="D91" s="63"/>
      <c r="E91" s="65"/>
      <c r="F91" s="68"/>
      <c r="G91" s="56"/>
      <c r="H91" s="56"/>
    </row>
    <row r="92" spans="2:8" ht="12">
      <c r="B92" s="63"/>
      <c r="C92" s="63"/>
      <c r="D92" s="63"/>
      <c r="E92" s="65"/>
      <c r="F92" s="68"/>
      <c r="G92" s="56"/>
      <c r="H92" s="56"/>
    </row>
    <row r="93" spans="2:8" ht="12">
      <c r="B93" s="63"/>
      <c r="C93" s="63"/>
      <c r="D93" s="63"/>
      <c r="E93" s="65"/>
      <c r="F93" s="68"/>
      <c r="G93" s="56"/>
      <c r="H93" s="56"/>
    </row>
    <row r="94" spans="2:8" ht="12">
      <c r="B94" s="63"/>
      <c r="C94" s="63"/>
      <c r="D94" s="63"/>
      <c r="E94" s="65"/>
      <c r="F94" s="68"/>
      <c r="G94" s="56"/>
      <c r="H94" s="56"/>
    </row>
    <row r="95" spans="2:8" ht="12">
      <c r="B95" s="63"/>
      <c r="C95" s="63"/>
      <c r="D95" s="63"/>
      <c r="E95" s="65"/>
      <c r="F95" s="68"/>
      <c r="G95" s="56"/>
      <c r="H95" s="56"/>
    </row>
    <row r="96" spans="2:8" ht="12">
      <c r="B96" s="63"/>
      <c r="C96" s="63"/>
      <c r="D96" s="63"/>
      <c r="E96" s="65"/>
      <c r="F96" s="68"/>
      <c r="G96" s="56"/>
      <c r="H96" s="56"/>
    </row>
    <row r="97" spans="2:8" ht="12">
      <c r="B97" s="63"/>
      <c r="C97" s="63"/>
      <c r="D97" s="63"/>
      <c r="E97" s="65"/>
      <c r="F97" s="68"/>
      <c r="G97" s="56"/>
      <c r="H97" s="56"/>
    </row>
    <row r="98" spans="2:8" ht="12">
      <c r="B98" s="63"/>
      <c r="C98" s="63"/>
      <c r="D98" s="63"/>
      <c r="E98" s="65"/>
      <c r="F98" s="68"/>
      <c r="G98" s="56"/>
      <c r="H98" s="56"/>
    </row>
    <row r="99" spans="2:8" ht="12">
      <c r="B99" s="63"/>
      <c r="C99" s="63"/>
      <c r="D99" s="63"/>
      <c r="E99" s="65"/>
      <c r="F99" s="68"/>
      <c r="G99" s="56"/>
      <c r="H99" s="56"/>
    </row>
    <row r="100" spans="2:8" ht="12">
      <c r="B100" s="63"/>
      <c r="C100" s="63"/>
      <c r="D100" s="63"/>
      <c r="E100" s="65"/>
      <c r="F100" s="68"/>
      <c r="G100" s="56"/>
      <c r="H100" s="56"/>
    </row>
    <row r="101" spans="2:8" ht="12">
      <c r="B101" s="63"/>
      <c r="C101" s="63"/>
      <c r="D101" s="63"/>
      <c r="E101" s="65"/>
      <c r="F101" s="68"/>
      <c r="G101" s="56"/>
      <c r="H101" s="56"/>
    </row>
    <row r="102" spans="2:8" ht="12">
      <c r="B102" s="63"/>
      <c r="C102" s="63"/>
      <c r="D102" s="63"/>
      <c r="E102" s="65"/>
      <c r="F102" s="68"/>
      <c r="G102" s="56"/>
      <c r="H102" s="56"/>
    </row>
    <row r="103" spans="2:8" ht="12">
      <c r="B103" s="63"/>
      <c r="C103" s="63"/>
      <c r="D103" s="63"/>
      <c r="E103" s="65"/>
      <c r="F103" s="68"/>
      <c r="G103" s="56"/>
      <c r="H103" s="56"/>
    </row>
    <row r="104" spans="2:8" ht="12">
      <c r="B104" s="63"/>
      <c r="C104" s="63"/>
      <c r="D104" s="63"/>
      <c r="E104" s="65"/>
      <c r="F104" s="68"/>
      <c r="G104" s="56"/>
      <c r="H104" s="56"/>
    </row>
    <row r="105" spans="2:8" ht="12">
      <c r="B105" s="63"/>
      <c r="C105" s="63"/>
      <c r="D105" s="63"/>
      <c r="E105" s="65"/>
      <c r="F105" s="68"/>
      <c r="G105" s="56"/>
      <c r="H105" s="56"/>
    </row>
    <row r="106" spans="2:8" ht="12">
      <c r="B106" s="63"/>
      <c r="C106" s="63"/>
      <c r="D106" s="63"/>
      <c r="E106" s="65"/>
      <c r="F106" s="68"/>
      <c r="G106" s="56"/>
      <c r="H106" s="56"/>
    </row>
    <row r="107" spans="2:8" ht="12">
      <c r="B107" s="63"/>
      <c r="C107" s="63"/>
      <c r="D107" s="63"/>
      <c r="E107" s="65"/>
      <c r="F107" s="68"/>
      <c r="G107" s="56"/>
      <c r="H107" s="56"/>
    </row>
    <row r="108" spans="2:8" ht="12">
      <c r="B108" s="63"/>
      <c r="C108" s="63"/>
      <c r="D108" s="63"/>
      <c r="E108" s="65"/>
      <c r="F108" s="68"/>
      <c r="G108" s="56"/>
      <c r="H108" s="56"/>
    </row>
    <row r="109" spans="2:8" ht="12">
      <c r="B109" s="63"/>
      <c r="C109" s="63"/>
      <c r="D109" s="63"/>
      <c r="E109" s="65"/>
      <c r="F109" s="68"/>
      <c r="G109" s="56"/>
      <c r="H109" s="56"/>
    </row>
    <row r="110" spans="2:8" ht="12">
      <c r="B110" s="63"/>
      <c r="C110" s="63"/>
      <c r="D110" s="63"/>
      <c r="E110" s="65"/>
      <c r="F110" s="68"/>
      <c r="G110" s="56"/>
      <c r="H110" s="56"/>
    </row>
    <row r="111" spans="2:8" ht="12">
      <c r="B111" s="63"/>
      <c r="C111" s="63"/>
      <c r="D111" s="63"/>
      <c r="E111" s="65"/>
      <c r="F111" s="68"/>
      <c r="G111" s="56"/>
      <c r="H111" s="56"/>
    </row>
    <row r="112" spans="2:8" ht="12">
      <c r="B112" s="63"/>
      <c r="C112" s="63"/>
      <c r="D112" s="63"/>
      <c r="E112" s="65"/>
      <c r="F112" s="68"/>
      <c r="G112" s="56"/>
      <c r="H112" s="56"/>
    </row>
    <row r="113" spans="2:8" ht="12">
      <c r="B113" s="63"/>
      <c r="C113" s="63"/>
      <c r="D113" s="63"/>
      <c r="E113" s="65"/>
      <c r="F113" s="68"/>
      <c r="G113" s="56"/>
      <c r="H113" s="56"/>
    </row>
    <row r="114" spans="2:8" ht="12">
      <c r="B114" s="63"/>
      <c r="C114" s="63"/>
      <c r="D114" s="63"/>
      <c r="E114" s="65"/>
      <c r="F114" s="68"/>
      <c r="G114" s="56"/>
      <c r="H114" s="56"/>
    </row>
    <row r="115" spans="2:8" ht="12">
      <c r="B115" s="63"/>
      <c r="C115" s="63"/>
      <c r="D115" s="63"/>
      <c r="E115" s="65"/>
      <c r="F115" s="68"/>
      <c r="G115" s="56"/>
      <c r="H115" s="56"/>
    </row>
    <row r="116" spans="2:8" ht="12">
      <c r="B116" s="63"/>
      <c r="C116" s="63"/>
      <c r="D116" s="63"/>
      <c r="E116" s="65"/>
      <c r="F116" s="68"/>
      <c r="G116" s="56"/>
      <c r="H116" s="56"/>
    </row>
    <row r="117" spans="2:8" ht="12">
      <c r="B117" s="63"/>
      <c r="C117" s="63"/>
      <c r="D117" s="63"/>
      <c r="E117" s="65"/>
      <c r="F117" s="68"/>
      <c r="G117" s="56"/>
      <c r="H117" s="56"/>
    </row>
    <row r="118" spans="2:8" ht="12">
      <c r="B118" s="63"/>
      <c r="C118" s="63"/>
      <c r="D118" s="63"/>
      <c r="E118" s="65"/>
      <c r="F118" s="68"/>
      <c r="G118" s="56"/>
      <c r="H118" s="56"/>
    </row>
    <row r="119" spans="2:8" ht="12">
      <c r="B119" s="63"/>
      <c r="C119" s="63"/>
      <c r="D119" s="63"/>
      <c r="E119" s="65"/>
      <c r="F119" s="68"/>
      <c r="G119" s="56"/>
      <c r="H119" s="56"/>
    </row>
    <row r="120" spans="2:8" ht="12">
      <c r="B120" s="63"/>
      <c r="C120" s="63"/>
      <c r="D120" s="63"/>
      <c r="E120" s="65"/>
      <c r="F120" s="68"/>
      <c r="G120" s="56"/>
      <c r="H120" s="56"/>
    </row>
    <row r="121" spans="2:8" ht="12">
      <c r="B121" s="63"/>
      <c r="C121" s="63"/>
      <c r="D121" s="63"/>
      <c r="E121" s="65"/>
      <c r="F121" s="68"/>
      <c r="G121" s="56"/>
      <c r="H121" s="56"/>
    </row>
    <row r="122" spans="2:8" ht="12">
      <c r="B122" s="63"/>
      <c r="C122" s="63"/>
      <c r="D122" s="63"/>
      <c r="E122" s="65"/>
      <c r="F122" s="68"/>
      <c r="G122" s="56"/>
      <c r="H122" s="56"/>
    </row>
    <row r="123" spans="2:8" ht="12">
      <c r="B123" s="63"/>
      <c r="C123" s="63"/>
      <c r="D123" s="63"/>
      <c r="E123" s="65"/>
      <c r="F123" s="68"/>
      <c r="G123" s="56"/>
      <c r="H123" s="56"/>
    </row>
    <row r="124" spans="2:8" ht="12">
      <c r="B124" s="63"/>
      <c r="C124" s="63"/>
      <c r="D124" s="63"/>
      <c r="E124" s="65"/>
      <c r="F124" s="68"/>
      <c r="G124" s="56"/>
      <c r="H124" s="56"/>
    </row>
    <row r="125" spans="2:8" ht="12">
      <c r="B125" s="63"/>
      <c r="C125" s="63"/>
      <c r="D125" s="63"/>
      <c r="E125" s="65"/>
      <c r="F125" s="68"/>
      <c r="G125" s="56"/>
      <c r="H125" s="56"/>
    </row>
    <row r="126" spans="2:8" ht="12">
      <c r="B126" s="63"/>
      <c r="C126" s="63"/>
      <c r="D126" s="63"/>
      <c r="E126" s="65"/>
      <c r="F126" s="68"/>
      <c r="G126" s="56"/>
      <c r="H126" s="56"/>
    </row>
    <row r="127" spans="2:8" ht="12">
      <c r="B127" s="63"/>
      <c r="C127" s="63"/>
      <c r="D127" s="63"/>
      <c r="E127" s="65"/>
      <c r="F127" s="68"/>
      <c r="G127" s="56"/>
      <c r="H127" s="56"/>
    </row>
    <row r="128" spans="2:8" ht="12">
      <c r="B128" s="63"/>
      <c r="C128" s="63"/>
      <c r="D128" s="63"/>
      <c r="E128" s="65"/>
      <c r="F128" s="68"/>
      <c r="G128" s="56"/>
      <c r="H128" s="56"/>
    </row>
    <row r="129" spans="2:8" ht="12">
      <c r="B129" s="63"/>
      <c r="C129" s="63"/>
      <c r="D129" s="63"/>
      <c r="E129" s="65"/>
      <c r="F129" s="68"/>
      <c r="G129" s="56"/>
      <c r="H129" s="56"/>
    </row>
    <row r="130" spans="2:8" ht="12">
      <c r="B130" s="63"/>
      <c r="C130" s="63"/>
      <c r="D130" s="63"/>
      <c r="E130" s="65"/>
      <c r="F130" s="68"/>
      <c r="G130" s="56"/>
      <c r="H130" s="56"/>
    </row>
    <row r="131" spans="2:8" ht="12">
      <c r="B131" s="63"/>
      <c r="C131" s="63"/>
      <c r="D131" s="63"/>
      <c r="E131" s="65"/>
      <c r="F131" s="68"/>
      <c r="G131" s="56"/>
      <c r="H131" s="56"/>
    </row>
    <row r="132" spans="2:8" ht="12">
      <c r="B132" s="63"/>
      <c r="C132" s="63"/>
      <c r="D132" s="63"/>
      <c r="E132" s="65"/>
      <c r="F132" s="68"/>
      <c r="G132" s="56"/>
      <c r="H132" s="56"/>
    </row>
    <row r="133" spans="2:8" ht="12">
      <c r="B133" s="63"/>
      <c r="C133" s="63"/>
      <c r="D133" s="63"/>
      <c r="E133" s="65"/>
      <c r="F133" s="68"/>
      <c r="G133" s="56"/>
      <c r="H133" s="56"/>
    </row>
    <row r="134" spans="2:8" ht="12">
      <c r="B134" s="63"/>
      <c r="C134" s="63"/>
      <c r="D134" s="63"/>
      <c r="E134" s="65"/>
      <c r="F134" s="68"/>
      <c r="G134" s="56"/>
      <c r="H134" s="56"/>
    </row>
    <row r="135" spans="2:8" ht="12">
      <c r="B135" s="63"/>
      <c r="C135" s="63"/>
      <c r="D135" s="63"/>
      <c r="E135" s="65"/>
      <c r="F135" s="68"/>
      <c r="G135" s="56"/>
      <c r="H135" s="56"/>
    </row>
    <row r="136" spans="2:8" ht="12">
      <c r="B136" s="63"/>
      <c r="C136" s="63"/>
      <c r="D136" s="63"/>
      <c r="E136" s="65"/>
      <c r="F136" s="68"/>
      <c r="G136" s="56"/>
      <c r="H136" s="56"/>
    </row>
    <row r="137" spans="2:8" ht="12">
      <c r="B137" s="63"/>
      <c r="C137" s="63"/>
      <c r="D137" s="63"/>
      <c r="E137" s="65"/>
      <c r="F137" s="68"/>
      <c r="G137" s="56"/>
      <c r="H137" s="56"/>
    </row>
    <row r="138" spans="2:8" ht="12">
      <c r="B138" s="63"/>
      <c r="C138" s="63"/>
      <c r="D138" s="63"/>
      <c r="E138" s="65"/>
      <c r="F138" s="68"/>
      <c r="G138" s="56"/>
      <c r="H138" s="56"/>
    </row>
    <row r="139" spans="2:8" ht="12">
      <c r="B139" s="63"/>
      <c r="C139" s="63"/>
      <c r="D139" s="63"/>
      <c r="E139" s="65"/>
      <c r="F139" s="68"/>
      <c r="G139" s="56"/>
      <c r="H139" s="56"/>
    </row>
    <row r="140" spans="2:8" ht="12">
      <c r="B140" s="63"/>
      <c r="C140" s="63"/>
      <c r="D140" s="63"/>
      <c r="E140" s="65"/>
      <c r="F140" s="68"/>
      <c r="G140" s="56"/>
      <c r="H140" s="56"/>
    </row>
  </sheetData>
  <sheetProtection formatCells="0" formatColumns="0" formatRows="0"/>
  <mergeCells count="12">
    <mergeCell ref="B43:E43"/>
    <mergeCell ref="B40:E40"/>
    <mergeCell ref="B41:E41"/>
    <mergeCell ref="B42:E42"/>
    <mergeCell ref="B1:E1"/>
    <mergeCell ref="B10:E10"/>
    <mergeCell ref="B34:E34"/>
    <mergeCell ref="B38:E38"/>
    <mergeCell ref="B39:E39"/>
    <mergeCell ref="B35:E35"/>
    <mergeCell ref="B4:E5"/>
    <mergeCell ref="B2:E2"/>
  </mergeCells>
  <printOptions horizontalCentered="1"/>
  <pageMargins left="1.1811023622047245" right="0.78740157480314965" top="0.78740157480314965" bottom="0.78740157480314965" header="0.31496062992125984" footer="0.31496062992125984"/>
  <pageSetup paperSize="9" scale="84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501"/>
  <sheetViews>
    <sheetView view="pageBreakPreview" topLeftCell="A394" zoomScale="110" zoomScaleNormal="100" zoomScaleSheetLayoutView="110" workbookViewId="0">
      <selection activeCell="A407" sqref="A407:G407"/>
    </sheetView>
  </sheetViews>
  <sheetFormatPr defaultRowHeight="15"/>
  <cols>
    <col min="2" max="2" width="10.85546875" customWidth="1"/>
    <col min="3" max="3" width="11.5703125" customWidth="1"/>
    <col min="4" max="4" width="13" customWidth="1"/>
    <col min="5" max="5" width="13.7109375" customWidth="1"/>
    <col min="6" max="6" width="18.85546875" customWidth="1"/>
    <col min="7" max="7" width="12.28515625" customWidth="1"/>
    <col min="8" max="8" width="10.7109375" customWidth="1"/>
    <col min="9" max="9" width="8.140625" customWidth="1"/>
    <col min="10" max="10" width="13.140625" customWidth="1"/>
  </cols>
  <sheetData>
    <row r="1" spans="1:10">
      <c r="A1" s="544"/>
      <c r="B1" s="544"/>
      <c r="C1" s="544"/>
      <c r="D1" s="544"/>
      <c r="E1" s="544"/>
      <c r="F1" s="544"/>
      <c r="G1" s="544"/>
      <c r="H1" s="544"/>
      <c r="I1" s="544"/>
      <c r="J1" s="544"/>
    </row>
    <row r="2" spans="1:10">
      <c r="A2" s="544"/>
      <c r="B2" s="544"/>
      <c r="C2" s="544"/>
      <c r="D2" s="544"/>
      <c r="E2" s="544"/>
      <c r="F2" s="544"/>
      <c r="G2" s="544"/>
      <c r="H2" s="544"/>
      <c r="I2" s="544"/>
      <c r="J2" s="544"/>
    </row>
    <row r="3" spans="1:10">
      <c r="A3" s="544"/>
      <c r="B3" s="544"/>
      <c r="C3" s="544"/>
      <c r="D3" s="544"/>
      <c r="E3" s="544"/>
      <c r="F3" s="544"/>
      <c r="G3" s="544"/>
      <c r="H3" s="544"/>
      <c r="I3" s="544"/>
      <c r="J3" s="544"/>
    </row>
    <row r="4" spans="1:10" ht="27" customHeight="1">
      <c r="A4" s="544"/>
      <c r="B4" s="544"/>
      <c r="C4" s="544"/>
      <c r="D4" s="544"/>
      <c r="E4" s="544"/>
      <c r="F4" s="544"/>
      <c r="G4" s="544"/>
      <c r="H4" s="544"/>
      <c r="I4" s="544"/>
      <c r="J4" s="544"/>
    </row>
    <row r="5" spans="1:10" ht="18.75">
      <c r="A5" s="630" t="s">
        <v>29</v>
      </c>
      <c r="B5" s="630"/>
      <c r="C5" s="630"/>
      <c r="D5" s="630"/>
      <c r="E5" s="630"/>
      <c r="F5" s="630"/>
      <c r="G5" s="630"/>
      <c r="H5" s="630"/>
      <c r="I5" s="630"/>
      <c r="J5" s="630"/>
    </row>
    <row r="6" spans="1:10" ht="15.75">
      <c r="A6" s="517" t="s">
        <v>414</v>
      </c>
      <c r="B6" s="517"/>
      <c r="C6" s="517"/>
      <c r="D6" s="517"/>
      <c r="E6" s="517"/>
      <c r="F6" s="517"/>
      <c r="G6" s="517"/>
      <c r="H6" s="517"/>
      <c r="I6" s="517"/>
      <c r="J6" s="517"/>
    </row>
    <row r="7" spans="1:10">
      <c r="A7" s="10" t="s">
        <v>485</v>
      </c>
      <c r="B7" s="77"/>
      <c r="C7" s="77"/>
      <c r="D7" s="77"/>
      <c r="E7" s="78"/>
      <c r="F7" s="79"/>
      <c r="G7" s="80"/>
    </row>
    <row r="8" spans="1:10">
      <c r="A8" s="10" t="s">
        <v>426</v>
      </c>
      <c r="B8" s="77"/>
      <c r="C8" s="77"/>
      <c r="D8" s="77"/>
      <c r="E8" s="78"/>
      <c r="I8" s="79" t="s">
        <v>73</v>
      </c>
      <c r="J8" s="81">
        <v>0.22470000000000001</v>
      </c>
    </row>
    <row r="9" spans="1:10">
      <c r="A9" s="18" t="s">
        <v>440</v>
      </c>
      <c r="B9" s="82"/>
      <c r="C9" s="82"/>
      <c r="D9" s="82"/>
      <c r="E9" s="11"/>
      <c r="F9" s="23"/>
      <c r="J9" s="72" t="s">
        <v>652</v>
      </c>
    </row>
    <row r="10" spans="1:10">
      <c r="A10" s="9"/>
    </row>
    <row r="11" spans="1:10" ht="30" customHeight="1" thickBot="1">
      <c r="A11" s="631" t="s">
        <v>443</v>
      </c>
      <c r="B11" s="631"/>
      <c r="C11" s="631"/>
      <c r="D11" s="631"/>
      <c r="E11" s="631"/>
      <c r="F11" s="631"/>
      <c r="G11" s="631"/>
      <c r="H11" s="631"/>
      <c r="I11" s="631"/>
      <c r="J11" s="631"/>
    </row>
    <row r="12" spans="1:10" ht="15.75" thickBot="1">
      <c r="A12" s="632" t="s">
        <v>74</v>
      </c>
      <c r="B12" s="633"/>
      <c r="C12" s="633"/>
      <c r="D12" s="633"/>
      <c r="E12" s="633"/>
      <c r="F12" s="633"/>
      <c r="G12" s="633"/>
      <c r="H12" s="633"/>
      <c r="I12" s="633"/>
      <c r="J12" s="634"/>
    </row>
    <row r="13" spans="1:10" ht="45.75" thickBot="1">
      <c r="A13" s="83" t="s">
        <v>75</v>
      </c>
      <c r="B13" s="635" t="s">
        <v>76</v>
      </c>
      <c r="C13" s="635"/>
      <c r="D13" s="635"/>
      <c r="E13" s="635"/>
      <c r="F13" s="635"/>
      <c r="G13" s="84" t="s">
        <v>77</v>
      </c>
      <c r="H13" s="84" t="s">
        <v>78</v>
      </c>
      <c r="I13" s="85" t="s">
        <v>79</v>
      </c>
      <c r="J13" s="86" t="s">
        <v>80</v>
      </c>
    </row>
    <row r="14" spans="1:10" ht="15.75" thickBot="1">
      <c r="A14" s="615" t="s">
        <v>597</v>
      </c>
      <c r="B14" s="616"/>
      <c r="C14" s="616"/>
      <c r="D14" s="616"/>
      <c r="E14" s="616"/>
      <c r="F14" s="616"/>
      <c r="G14" s="616"/>
      <c r="H14" s="616"/>
      <c r="I14" s="616"/>
      <c r="J14" s="617"/>
    </row>
    <row r="15" spans="1:10">
      <c r="A15" s="272" t="s">
        <v>603</v>
      </c>
      <c r="B15" s="580" t="s">
        <v>598</v>
      </c>
      <c r="C15" s="581"/>
      <c r="D15" s="581"/>
      <c r="E15" s="581"/>
      <c r="F15" s="581"/>
      <c r="G15" s="88" t="s">
        <v>69</v>
      </c>
      <c r="H15" s="582" t="s">
        <v>612</v>
      </c>
      <c r="I15" s="583"/>
      <c r="J15" s="584"/>
    </row>
    <row r="16" spans="1:10">
      <c r="A16" s="89">
        <v>280026</v>
      </c>
      <c r="B16" s="577" t="s">
        <v>102</v>
      </c>
      <c r="C16" s="578"/>
      <c r="D16" s="578"/>
      <c r="E16" s="578"/>
      <c r="F16" s="579"/>
      <c r="G16" s="90" t="s">
        <v>85</v>
      </c>
      <c r="H16" s="91">
        <v>0.25</v>
      </c>
      <c r="I16" s="92">
        <v>26.88</v>
      </c>
      <c r="J16" s="93">
        <f t="shared" ref="J16" si="0">ROUND(H16*I16,2)</f>
        <v>6.72</v>
      </c>
    </row>
    <row r="17" spans="1:10">
      <c r="A17" s="555" t="s">
        <v>83</v>
      </c>
      <c r="B17" s="556"/>
      <c r="C17" s="556"/>
      <c r="D17" s="556"/>
      <c r="E17" s="556"/>
      <c r="F17" s="556"/>
      <c r="G17" s="557"/>
      <c r="H17" s="558">
        <f>SUM(J16:J16)</f>
        <v>6.72</v>
      </c>
      <c r="I17" s="559"/>
      <c r="J17" s="560"/>
    </row>
    <row r="18" spans="1:10">
      <c r="A18" s="561" t="s">
        <v>446</v>
      </c>
      <c r="B18" s="559"/>
      <c r="C18" s="559"/>
      <c r="D18" s="559"/>
      <c r="E18" s="559"/>
      <c r="F18" s="559"/>
      <c r="G18" s="562"/>
      <c r="H18" s="563">
        <f>H17*J8</f>
        <v>1.509984</v>
      </c>
      <c r="I18" s="564"/>
      <c r="J18" s="565"/>
    </row>
    <row r="19" spans="1:10" ht="15.75" thickBot="1">
      <c r="A19" s="566" t="s">
        <v>84</v>
      </c>
      <c r="B19" s="567"/>
      <c r="C19" s="567"/>
      <c r="D19" s="567"/>
      <c r="E19" s="567"/>
      <c r="F19" s="567"/>
      <c r="G19" s="568"/>
      <c r="H19" s="569">
        <f>SUM(H17:H18)</f>
        <v>8.229984</v>
      </c>
      <c r="I19" s="570"/>
      <c r="J19" s="571"/>
    </row>
    <row r="20" spans="1:10">
      <c r="A20" s="273" t="s">
        <v>604</v>
      </c>
      <c r="B20" s="580" t="s">
        <v>605</v>
      </c>
      <c r="C20" s="581"/>
      <c r="D20" s="581"/>
      <c r="E20" s="581"/>
      <c r="F20" s="581"/>
      <c r="G20" s="88" t="s">
        <v>69</v>
      </c>
      <c r="H20" s="582" t="s">
        <v>606</v>
      </c>
      <c r="I20" s="583"/>
      <c r="J20" s="584"/>
    </row>
    <row r="21" spans="1:10">
      <c r="A21" s="89">
        <v>280013</v>
      </c>
      <c r="B21" s="577" t="s">
        <v>101</v>
      </c>
      <c r="C21" s="578"/>
      <c r="D21" s="578"/>
      <c r="E21" s="578"/>
      <c r="F21" s="579"/>
      <c r="G21" s="90" t="s">
        <v>85</v>
      </c>
      <c r="H21" s="91">
        <v>0.4</v>
      </c>
      <c r="I21" s="92">
        <v>32.21</v>
      </c>
      <c r="J21" s="93">
        <f>ROUND(H21*I21,2)</f>
        <v>12.88</v>
      </c>
    </row>
    <row r="22" spans="1:10">
      <c r="A22" s="89">
        <v>280026</v>
      </c>
      <c r="B22" s="577" t="s">
        <v>102</v>
      </c>
      <c r="C22" s="578"/>
      <c r="D22" s="578"/>
      <c r="E22" s="578"/>
      <c r="F22" s="579"/>
      <c r="G22" s="90" t="s">
        <v>85</v>
      </c>
      <c r="H22" s="91">
        <v>0.4</v>
      </c>
      <c r="I22" s="92">
        <v>26.88</v>
      </c>
      <c r="J22" s="93">
        <f t="shared" ref="J22:J24" si="1">ROUND(H22*I22,2)</f>
        <v>10.75</v>
      </c>
    </row>
    <row r="23" spans="1:10">
      <c r="A23" s="89" t="s">
        <v>607</v>
      </c>
      <c r="B23" s="577" t="s">
        <v>609</v>
      </c>
      <c r="C23" s="578"/>
      <c r="D23" s="578"/>
      <c r="E23" s="578"/>
      <c r="F23" s="579"/>
      <c r="G23" s="90" t="s">
        <v>69</v>
      </c>
      <c r="H23" s="91">
        <v>1</v>
      </c>
      <c r="I23" s="92">
        <v>90</v>
      </c>
      <c r="J23" s="93">
        <f t="shared" si="1"/>
        <v>90</v>
      </c>
    </row>
    <row r="24" spans="1:10">
      <c r="A24" s="89" t="s">
        <v>86</v>
      </c>
      <c r="B24" s="577" t="s">
        <v>610</v>
      </c>
      <c r="C24" s="578"/>
      <c r="D24" s="578"/>
      <c r="E24" s="578"/>
      <c r="F24" s="579"/>
      <c r="G24" s="90" t="s">
        <v>347</v>
      </c>
      <c r="H24" s="91">
        <v>0.1</v>
      </c>
      <c r="I24" s="92">
        <v>20.53</v>
      </c>
      <c r="J24" s="93">
        <f t="shared" si="1"/>
        <v>2.0499999999999998</v>
      </c>
    </row>
    <row r="25" spans="1:10">
      <c r="A25" s="89" t="s">
        <v>608</v>
      </c>
      <c r="B25" s="577" t="s">
        <v>611</v>
      </c>
      <c r="C25" s="578"/>
      <c r="D25" s="578"/>
      <c r="E25" s="578"/>
      <c r="F25" s="579"/>
      <c r="G25" s="90" t="s">
        <v>554</v>
      </c>
      <c r="H25" s="91">
        <v>0.41</v>
      </c>
      <c r="I25" s="92">
        <v>225.02</v>
      </c>
      <c r="J25" s="93">
        <f>ROUND(H25*I25,2)-0.01</f>
        <v>92.25</v>
      </c>
    </row>
    <row r="26" spans="1:10">
      <c r="A26" s="555" t="s">
        <v>83</v>
      </c>
      <c r="B26" s="556"/>
      <c r="C26" s="556"/>
      <c r="D26" s="556"/>
      <c r="E26" s="556"/>
      <c r="F26" s="556"/>
      <c r="G26" s="557"/>
      <c r="H26" s="558">
        <f>SUM(J21:J25)</f>
        <v>207.93</v>
      </c>
      <c r="I26" s="559"/>
      <c r="J26" s="560"/>
    </row>
    <row r="27" spans="1:10">
      <c r="A27" s="561" t="s">
        <v>446</v>
      </c>
      <c r="B27" s="559"/>
      <c r="C27" s="559"/>
      <c r="D27" s="559"/>
      <c r="E27" s="559"/>
      <c r="F27" s="559"/>
      <c r="G27" s="562"/>
      <c r="H27" s="563">
        <f>H26*J8</f>
        <v>46.721871000000007</v>
      </c>
      <c r="I27" s="564"/>
      <c r="J27" s="565"/>
    </row>
    <row r="28" spans="1:10" ht="15.75" thickBot="1">
      <c r="A28" s="566" t="s">
        <v>84</v>
      </c>
      <c r="B28" s="567"/>
      <c r="C28" s="567"/>
      <c r="D28" s="567"/>
      <c r="E28" s="567"/>
      <c r="F28" s="567"/>
      <c r="G28" s="568"/>
      <c r="H28" s="569">
        <f>SUM(H26:H27)</f>
        <v>254.65187100000003</v>
      </c>
      <c r="I28" s="570"/>
      <c r="J28" s="571"/>
    </row>
    <row r="29" spans="1:10" ht="15.75" thickBot="1">
      <c r="A29" s="214"/>
      <c r="B29" s="23"/>
      <c r="C29" s="23"/>
      <c r="D29" s="23"/>
      <c r="E29" s="23"/>
      <c r="F29" s="23"/>
      <c r="G29" s="215"/>
      <c r="H29" s="216"/>
      <c r="I29" s="217"/>
      <c r="J29" s="218"/>
    </row>
    <row r="30" spans="1:10">
      <c r="A30" s="273" t="s">
        <v>613</v>
      </c>
      <c r="B30" s="580" t="s">
        <v>599</v>
      </c>
      <c r="C30" s="581"/>
      <c r="D30" s="581"/>
      <c r="E30" s="581"/>
      <c r="F30" s="581"/>
      <c r="G30" s="88" t="s">
        <v>69</v>
      </c>
      <c r="H30" s="582" t="s">
        <v>614</v>
      </c>
      <c r="I30" s="583"/>
      <c r="J30" s="584"/>
    </row>
    <row r="31" spans="1:10">
      <c r="A31" s="89">
        <v>280026</v>
      </c>
      <c r="B31" s="577" t="s">
        <v>102</v>
      </c>
      <c r="C31" s="578"/>
      <c r="D31" s="578"/>
      <c r="E31" s="578"/>
      <c r="F31" s="579"/>
      <c r="G31" s="90" t="s">
        <v>85</v>
      </c>
      <c r="H31" s="91">
        <v>0.05</v>
      </c>
      <c r="I31" s="92">
        <v>26.88</v>
      </c>
      <c r="J31" s="93">
        <f t="shared" ref="J31" si="2">ROUND(H31*I31,2)</f>
        <v>1.34</v>
      </c>
    </row>
    <row r="32" spans="1:10">
      <c r="A32" s="89">
        <v>280013</v>
      </c>
      <c r="B32" s="577" t="s">
        <v>101</v>
      </c>
      <c r="C32" s="578"/>
      <c r="D32" s="578"/>
      <c r="E32" s="578"/>
      <c r="F32" s="579"/>
      <c r="G32" s="90" t="s">
        <v>85</v>
      </c>
      <c r="H32" s="91">
        <v>7.0000000000000007E-2</v>
      </c>
      <c r="I32" s="92">
        <v>32.21</v>
      </c>
      <c r="J32" s="93">
        <f>ROUND(H32*I32,2)</f>
        <v>2.25</v>
      </c>
    </row>
    <row r="33" spans="1:10">
      <c r="A33" s="89" t="s">
        <v>615</v>
      </c>
      <c r="B33" s="577" t="s">
        <v>620</v>
      </c>
      <c r="C33" s="578"/>
      <c r="D33" s="578"/>
      <c r="E33" s="578"/>
      <c r="F33" s="579"/>
      <c r="G33" s="90" t="s">
        <v>619</v>
      </c>
      <c r="H33" s="91">
        <v>0.01</v>
      </c>
      <c r="I33" s="92">
        <v>16.95</v>
      </c>
      <c r="J33" s="93">
        <f>ROUND(H33*I33,2)-0.01</f>
        <v>0.16</v>
      </c>
    </row>
    <row r="34" spans="1:10">
      <c r="A34" s="89" t="s">
        <v>616</v>
      </c>
      <c r="B34" s="577" t="s">
        <v>621</v>
      </c>
      <c r="C34" s="578"/>
      <c r="D34" s="578"/>
      <c r="E34" s="578"/>
      <c r="F34" s="579"/>
      <c r="G34" s="90" t="s">
        <v>347</v>
      </c>
      <c r="H34" s="91">
        <v>3.0000000000000001E-3</v>
      </c>
      <c r="I34" s="92">
        <v>20.6</v>
      </c>
      <c r="J34" s="93">
        <f t="shared" ref="J34:J36" si="3">ROUND(H34*I34,2)</f>
        <v>0.06</v>
      </c>
    </row>
    <row r="35" spans="1:10">
      <c r="A35" s="89" t="s">
        <v>608</v>
      </c>
      <c r="B35" s="577" t="s">
        <v>611</v>
      </c>
      <c r="C35" s="578"/>
      <c r="D35" s="578"/>
      <c r="E35" s="578"/>
      <c r="F35" s="579"/>
      <c r="G35" s="90" t="s">
        <v>554</v>
      </c>
      <c r="H35" s="91">
        <v>0.01</v>
      </c>
      <c r="I35" s="92">
        <v>225.02</v>
      </c>
      <c r="J35" s="93">
        <f t="shared" si="3"/>
        <v>2.25</v>
      </c>
    </row>
    <row r="36" spans="1:10">
      <c r="A36" s="89" t="s">
        <v>617</v>
      </c>
      <c r="B36" s="577" t="s">
        <v>622</v>
      </c>
      <c r="C36" s="578"/>
      <c r="D36" s="578"/>
      <c r="E36" s="578"/>
      <c r="F36" s="579"/>
      <c r="G36" s="90" t="s">
        <v>347</v>
      </c>
      <c r="H36" s="91">
        <v>2E-3</v>
      </c>
      <c r="I36" s="92">
        <v>12.25</v>
      </c>
      <c r="J36" s="93">
        <f t="shared" si="3"/>
        <v>0.02</v>
      </c>
    </row>
    <row r="37" spans="1:10">
      <c r="A37" s="89" t="s">
        <v>618</v>
      </c>
      <c r="B37" s="577" t="s">
        <v>623</v>
      </c>
      <c r="C37" s="578"/>
      <c r="D37" s="578"/>
      <c r="E37" s="578"/>
      <c r="F37" s="579"/>
      <c r="G37" s="90" t="s">
        <v>554</v>
      </c>
      <c r="H37" s="91">
        <v>0.01</v>
      </c>
      <c r="I37" s="92">
        <v>150</v>
      </c>
      <c r="J37" s="93">
        <f t="shared" ref="J37" si="4">ROUND(H37*I37,2)</f>
        <v>1.5</v>
      </c>
    </row>
    <row r="38" spans="1:10">
      <c r="A38" s="555" t="s">
        <v>83</v>
      </c>
      <c r="B38" s="556"/>
      <c r="C38" s="556"/>
      <c r="D38" s="556"/>
      <c r="E38" s="556"/>
      <c r="F38" s="556"/>
      <c r="G38" s="557"/>
      <c r="H38" s="558">
        <f>SUM(J31:J37)</f>
        <v>7.58</v>
      </c>
      <c r="I38" s="559"/>
      <c r="J38" s="560"/>
    </row>
    <row r="39" spans="1:10">
      <c r="A39" s="561" t="s">
        <v>446</v>
      </c>
      <c r="B39" s="559"/>
      <c r="C39" s="559"/>
      <c r="D39" s="559"/>
      <c r="E39" s="559"/>
      <c r="F39" s="559"/>
      <c r="G39" s="562"/>
      <c r="H39" s="563">
        <f>H38*J8</f>
        <v>1.7032260000000001</v>
      </c>
      <c r="I39" s="564"/>
      <c r="J39" s="565"/>
    </row>
    <row r="40" spans="1:10" ht="15.75" thickBot="1">
      <c r="A40" s="566" t="s">
        <v>84</v>
      </c>
      <c r="B40" s="567"/>
      <c r="C40" s="567"/>
      <c r="D40" s="567"/>
      <c r="E40" s="567"/>
      <c r="F40" s="567"/>
      <c r="G40" s="568"/>
      <c r="H40" s="569">
        <f>SUM(H38:H39)</f>
        <v>9.2832260000000009</v>
      </c>
      <c r="I40" s="570"/>
      <c r="J40" s="571"/>
    </row>
    <row r="41" spans="1:10">
      <c r="A41" s="273" t="s">
        <v>624</v>
      </c>
      <c r="B41" s="580" t="s">
        <v>600</v>
      </c>
      <c r="C41" s="581"/>
      <c r="D41" s="581"/>
      <c r="E41" s="581"/>
      <c r="F41" s="581"/>
      <c r="G41" s="88" t="s">
        <v>69</v>
      </c>
      <c r="H41" s="582" t="s">
        <v>36</v>
      </c>
      <c r="I41" s="583"/>
      <c r="J41" s="584"/>
    </row>
    <row r="42" spans="1:10">
      <c r="A42" s="89">
        <v>280026</v>
      </c>
      <c r="B42" s="577" t="s">
        <v>102</v>
      </c>
      <c r="C42" s="578"/>
      <c r="D42" s="578"/>
      <c r="E42" s="578"/>
      <c r="F42" s="579"/>
      <c r="G42" s="90" t="s">
        <v>85</v>
      </c>
      <c r="H42" s="91">
        <v>0.15</v>
      </c>
      <c r="I42" s="92">
        <v>26.88</v>
      </c>
      <c r="J42" s="93">
        <f t="shared" ref="J42" si="5">ROUND(H42*I42,2)</f>
        <v>4.03</v>
      </c>
    </row>
    <row r="43" spans="1:10">
      <c r="A43" s="89">
        <v>280013</v>
      </c>
      <c r="B43" s="577" t="s">
        <v>101</v>
      </c>
      <c r="C43" s="578"/>
      <c r="D43" s="578"/>
      <c r="E43" s="578"/>
      <c r="F43" s="579"/>
      <c r="G43" s="90" t="s">
        <v>85</v>
      </c>
      <c r="H43" s="91">
        <v>0.15</v>
      </c>
      <c r="I43" s="92">
        <v>32.21</v>
      </c>
      <c r="J43" s="93">
        <f>ROUND(H43*I43,2)</f>
        <v>4.83</v>
      </c>
    </row>
    <row r="44" spans="1:10">
      <c r="A44" s="89" t="s">
        <v>626</v>
      </c>
      <c r="B44" s="577" t="s">
        <v>625</v>
      </c>
      <c r="C44" s="578"/>
      <c r="D44" s="578"/>
      <c r="E44" s="578"/>
      <c r="F44" s="579"/>
      <c r="G44" s="90" t="s">
        <v>554</v>
      </c>
      <c r="H44" s="91">
        <v>2.8000000000000001E-2</v>
      </c>
      <c r="I44" s="92">
        <v>270.02</v>
      </c>
      <c r="J44" s="93">
        <f>ROUND(H44*I44,2)</f>
        <v>7.56</v>
      </c>
    </row>
    <row r="45" spans="1:10">
      <c r="A45" s="89" t="s">
        <v>616</v>
      </c>
      <c r="B45" s="577" t="s">
        <v>621</v>
      </c>
      <c r="C45" s="578"/>
      <c r="D45" s="578"/>
      <c r="E45" s="578"/>
      <c r="F45" s="579"/>
      <c r="G45" s="90" t="s">
        <v>347</v>
      </c>
      <c r="H45" s="91">
        <v>0.03</v>
      </c>
      <c r="I45" s="92">
        <v>20.6</v>
      </c>
      <c r="J45" s="93">
        <f>ROUND(H45*I45,2)-0.01</f>
        <v>0.61</v>
      </c>
    </row>
    <row r="46" spans="1:10">
      <c r="A46" s="89" t="s">
        <v>608</v>
      </c>
      <c r="B46" s="577" t="s">
        <v>611</v>
      </c>
      <c r="C46" s="578"/>
      <c r="D46" s="578"/>
      <c r="E46" s="578"/>
      <c r="F46" s="579"/>
      <c r="G46" s="90" t="s">
        <v>554</v>
      </c>
      <c r="H46" s="91">
        <v>4.8000000000000001E-2</v>
      </c>
      <c r="I46" s="92">
        <v>225.02</v>
      </c>
      <c r="J46" s="93">
        <f t="shared" ref="J46:J47" si="6">ROUND(H46*I46,2)</f>
        <v>10.8</v>
      </c>
    </row>
    <row r="47" spans="1:10">
      <c r="A47" s="89" t="s">
        <v>618</v>
      </c>
      <c r="B47" s="577" t="s">
        <v>623</v>
      </c>
      <c r="C47" s="578"/>
      <c r="D47" s="578"/>
      <c r="E47" s="578"/>
      <c r="F47" s="579"/>
      <c r="G47" s="90" t="s">
        <v>554</v>
      </c>
      <c r="H47" s="91">
        <v>2.5000000000000001E-2</v>
      </c>
      <c r="I47" s="92">
        <v>150</v>
      </c>
      <c r="J47" s="93">
        <f t="shared" si="6"/>
        <v>3.75</v>
      </c>
    </row>
    <row r="48" spans="1:10">
      <c r="A48" s="555" t="s">
        <v>83</v>
      </c>
      <c r="B48" s="556"/>
      <c r="C48" s="556"/>
      <c r="D48" s="556"/>
      <c r="E48" s="556"/>
      <c r="F48" s="556"/>
      <c r="G48" s="557"/>
      <c r="H48" s="558">
        <f>SUM(J42:J47)</f>
        <v>31.58</v>
      </c>
      <c r="I48" s="559"/>
      <c r="J48" s="560"/>
    </row>
    <row r="49" spans="1:10">
      <c r="A49" s="561" t="s">
        <v>446</v>
      </c>
      <c r="B49" s="559"/>
      <c r="C49" s="559"/>
      <c r="D49" s="559"/>
      <c r="E49" s="559"/>
      <c r="F49" s="559"/>
      <c r="G49" s="562"/>
      <c r="H49" s="563">
        <f>H48*J8</f>
        <v>7.0960260000000002</v>
      </c>
      <c r="I49" s="564"/>
      <c r="J49" s="565"/>
    </row>
    <row r="50" spans="1:10" ht="15.75" thickBot="1">
      <c r="A50" s="566" t="s">
        <v>84</v>
      </c>
      <c r="B50" s="567"/>
      <c r="C50" s="567"/>
      <c r="D50" s="567"/>
      <c r="E50" s="567"/>
      <c r="F50" s="567"/>
      <c r="G50" s="568"/>
      <c r="H50" s="569">
        <f>SUM(H48:H49)</f>
        <v>38.676026</v>
      </c>
      <c r="I50" s="570"/>
      <c r="J50" s="571"/>
    </row>
    <row r="51" spans="1:10" ht="15.75" thickBot="1">
      <c r="A51" s="615" t="s">
        <v>189</v>
      </c>
      <c r="B51" s="616"/>
      <c r="C51" s="616"/>
      <c r="D51" s="616"/>
      <c r="E51" s="616"/>
      <c r="F51" s="616"/>
      <c r="G51" s="616"/>
      <c r="H51" s="616"/>
      <c r="I51" s="616"/>
      <c r="J51" s="617"/>
    </row>
    <row r="52" spans="1:10">
      <c r="A52" s="272" t="s">
        <v>197</v>
      </c>
      <c r="B52" s="580" t="s">
        <v>198</v>
      </c>
      <c r="C52" s="581"/>
      <c r="D52" s="581"/>
      <c r="E52" s="581"/>
      <c r="F52" s="581"/>
      <c r="G52" s="88" t="s">
        <v>68</v>
      </c>
      <c r="H52" s="582" t="s">
        <v>114</v>
      </c>
      <c r="I52" s="583"/>
      <c r="J52" s="584"/>
    </row>
    <row r="53" spans="1:10">
      <c r="A53" s="89">
        <v>280026</v>
      </c>
      <c r="B53" s="577" t="s">
        <v>102</v>
      </c>
      <c r="C53" s="578"/>
      <c r="D53" s="578"/>
      <c r="E53" s="578"/>
      <c r="F53" s="579"/>
      <c r="G53" s="90" t="s">
        <v>85</v>
      </c>
      <c r="H53" s="91">
        <v>4</v>
      </c>
      <c r="I53" s="92">
        <v>26.88</v>
      </c>
      <c r="J53" s="93">
        <f t="shared" ref="J53" si="7">ROUND(H53*I53,2)</f>
        <v>107.52</v>
      </c>
    </row>
    <row r="54" spans="1:10">
      <c r="A54" s="555" t="s">
        <v>83</v>
      </c>
      <c r="B54" s="556"/>
      <c r="C54" s="556"/>
      <c r="D54" s="556"/>
      <c r="E54" s="556"/>
      <c r="F54" s="556"/>
      <c r="G54" s="557"/>
      <c r="H54" s="558">
        <f>SUM(J53:J53)</f>
        <v>107.52</v>
      </c>
      <c r="I54" s="559"/>
      <c r="J54" s="560"/>
    </row>
    <row r="55" spans="1:10">
      <c r="A55" s="561" t="s">
        <v>446</v>
      </c>
      <c r="B55" s="559"/>
      <c r="C55" s="559"/>
      <c r="D55" s="559"/>
      <c r="E55" s="559"/>
      <c r="F55" s="559"/>
      <c r="G55" s="562"/>
      <c r="H55" s="563">
        <f>H54*J8</f>
        <v>24.159744</v>
      </c>
      <c r="I55" s="564"/>
      <c r="J55" s="565"/>
    </row>
    <row r="56" spans="1:10" ht="15.75" thickBot="1">
      <c r="A56" s="566" t="s">
        <v>84</v>
      </c>
      <c r="B56" s="567"/>
      <c r="C56" s="567"/>
      <c r="D56" s="567"/>
      <c r="E56" s="567"/>
      <c r="F56" s="567"/>
      <c r="G56" s="568"/>
      <c r="H56" s="569">
        <f>SUM(H54:H55)</f>
        <v>131.679744</v>
      </c>
      <c r="I56" s="570"/>
      <c r="J56" s="571"/>
    </row>
    <row r="57" spans="1:10">
      <c r="A57" s="273" t="s">
        <v>318</v>
      </c>
      <c r="B57" s="580" t="s">
        <v>292</v>
      </c>
      <c r="C57" s="581"/>
      <c r="D57" s="581"/>
      <c r="E57" s="581"/>
      <c r="F57" s="581"/>
      <c r="G57" s="88" t="s">
        <v>68</v>
      </c>
      <c r="H57" s="582" t="s">
        <v>445</v>
      </c>
      <c r="I57" s="583"/>
      <c r="J57" s="584"/>
    </row>
    <row r="58" spans="1:10">
      <c r="A58" s="89" t="s">
        <v>252</v>
      </c>
      <c r="B58" s="577" t="s">
        <v>250</v>
      </c>
      <c r="C58" s="578"/>
      <c r="D58" s="578"/>
      <c r="E58" s="578"/>
      <c r="F58" s="579"/>
      <c r="G58" s="90" t="s">
        <v>258</v>
      </c>
      <c r="H58" s="91">
        <v>0.3</v>
      </c>
      <c r="I58" s="92">
        <v>5.45</v>
      </c>
      <c r="J58" s="93">
        <f>ROUND(H58*I58,2)-0.01</f>
        <v>1.63</v>
      </c>
    </row>
    <row r="59" spans="1:10">
      <c r="A59" s="89">
        <v>280026</v>
      </c>
      <c r="B59" s="577" t="s">
        <v>102</v>
      </c>
      <c r="C59" s="578"/>
      <c r="D59" s="578"/>
      <c r="E59" s="578"/>
      <c r="F59" s="579"/>
      <c r="G59" s="90" t="s">
        <v>85</v>
      </c>
      <c r="H59" s="91">
        <v>0.75</v>
      </c>
      <c r="I59" s="92">
        <v>26.88</v>
      </c>
      <c r="J59" s="93">
        <f t="shared" ref="J59" si="8">ROUND(H59*I59,2)</f>
        <v>20.16</v>
      </c>
    </row>
    <row r="60" spans="1:10">
      <c r="A60" s="555" t="s">
        <v>83</v>
      </c>
      <c r="B60" s="556"/>
      <c r="C60" s="556"/>
      <c r="D60" s="556"/>
      <c r="E60" s="556"/>
      <c r="F60" s="556"/>
      <c r="G60" s="557"/>
      <c r="H60" s="558">
        <f>SUM(J58:J59)</f>
        <v>21.79</v>
      </c>
      <c r="I60" s="559"/>
      <c r="J60" s="560"/>
    </row>
    <row r="61" spans="1:10">
      <c r="A61" s="561" t="s">
        <v>446</v>
      </c>
      <c r="B61" s="559"/>
      <c r="C61" s="559"/>
      <c r="D61" s="559"/>
      <c r="E61" s="559"/>
      <c r="F61" s="559"/>
      <c r="G61" s="562"/>
      <c r="H61" s="563">
        <f>H60*J8</f>
        <v>4.8962130000000004</v>
      </c>
      <c r="I61" s="564"/>
      <c r="J61" s="565"/>
    </row>
    <row r="62" spans="1:10" ht="15.75" thickBot="1">
      <c r="A62" s="566" t="s">
        <v>84</v>
      </c>
      <c r="B62" s="567"/>
      <c r="C62" s="567"/>
      <c r="D62" s="567"/>
      <c r="E62" s="567"/>
      <c r="F62" s="567"/>
      <c r="G62" s="568"/>
      <c r="H62" s="569">
        <f>SUM(H60:H61)</f>
        <v>26.686212999999999</v>
      </c>
      <c r="I62" s="570"/>
      <c r="J62" s="571"/>
    </row>
    <row r="63" spans="1:10" ht="15.75" thickBot="1">
      <c r="A63" s="214"/>
      <c r="B63" s="23"/>
      <c r="C63" s="23"/>
      <c r="D63" s="23"/>
      <c r="E63" s="23"/>
      <c r="F63" s="23"/>
      <c r="G63" s="215"/>
      <c r="H63" s="216"/>
      <c r="I63" s="217"/>
      <c r="J63" s="218"/>
    </row>
    <row r="64" spans="1:10" ht="15" customHeight="1">
      <c r="A64" s="273" t="s">
        <v>200</v>
      </c>
      <c r="B64" s="580" t="s">
        <v>249</v>
      </c>
      <c r="C64" s="581"/>
      <c r="D64" s="581"/>
      <c r="E64" s="581"/>
      <c r="F64" s="581"/>
      <c r="G64" s="88" t="s">
        <v>68</v>
      </c>
      <c r="H64" s="582" t="s">
        <v>11</v>
      </c>
      <c r="I64" s="583"/>
      <c r="J64" s="584"/>
    </row>
    <row r="65" spans="1:10">
      <c r="A65" s="89" t="s">
        <v>252</v>
      </c>
      <c r="B65" s="577" t="s">
        <v>250</v>
      </c>
      <c r="C65" s="578"/>
      <c r="D65" s="578"/>
      <c r="E65" s="578"/>
      <c r="F65" s="579"/>
      <c r="G65" s="90" t="s">
        <v>258</v>
      </c>
      <c r="H65" s="91">
        <v>0.3</v>
      </c>
      <c r="I65" s="92">
        <v>5.45</v>
      </c>
      <c r="J65" s="93">
        <f>ROUND(H65*I65,2)-0.01</f>
        <v>1.63</v>
      </c>
    </row>
    <row r="66" spans="1:10">
      <c r="A66" s="89" t="s">
        <v>253</v>
      </c>
      <c r="B66" s="577" t="s">
        <v>251</v>
      </c>
      <c r="C66" s="578"/>
      <c r="D66" s="578"/>
      <c r="E66" s="578"/>
      <c r="F66" s="579"/>
      <c r="G66" s="90" t="s">
        <v>68</v>
      </c>
      <c r="H66" s="91">
        <v>1.25</v>
      </c>
      <c r="I66" s="92">
        <v>68.06</v>
      </c>
      <c r="J66" s="93">
        <f>ROUND(H66*I66,2)-0.01</f>
        <v>85.07</v>
      </c>
    </row>
    <row r="67" spans="1:10">
      <c r="A67" s="89">
        <v>280026</v>
      </c>
      <c r="B67" s="577" t="s">
        <v>102</v>
      </c>
      <c r="C67" s="578"/>
      <c r="D67" s="578"/>
      <c r="E67" s="578"/>
      <c r="F67" s="579"/>
      <c r="G67" s="90" t="s">
        <v>85</v>
      </c>
      <c r="H67" s="91">
        <v>3</v>
      </c>
      <c r="I67" s="92">
        <v>26.88</v>
      </c>
      <c r="J67" s="93">
        <f t="shared" ref="J67" si="9">ROUND(H67*I67,2)</f>
        <v>80.64</v>
      </c>
    </row>
    <row r="68" spans="1:10">
      <c r="A68" s="555" t="s">
        <v>83</v>
      </c>
      <c r="B68" s="556"/>
      <c r="C68" s="556"/>
      <c r="D68" s="556"/>
      <c r="E68" s="556"/>
      <c r="F68" s="556"/>
      <c r="G68" s="557"/>
      <c r="H68" s="558">
        <f>SUM(J65:J67)</f>
        <v>167.33999999999997</v>
      </c>
      <c r="I68" s="559"/>
      <c r="J68" s="560"/>
    </row>
    <row r="69" spans="1:10">
      <c r="A69" s="561" t="s">
        <v>446</v>
      </c>
      <c r="B69" s="559"/>
      <c r="C69" s="559"/>
      <c r="D69" s="559"/>
      <c r="E69" s="559"/>
      <c r="F69" s="559"/>
      <c r="G69" s="562"/>
      <c r="H69" s="563">
        <f>H68*J8</f>
        <v>37.601297999999993</v>
      </c>
      <c r="I69" s="564"/>
      <c r="J69" s="565"/>
    </row>
    <row r="70" spans="1:10" ht="15.75" thickBot="1">
      <c r="A70" s="566" t="s">
        <v>84</v>
      </c>
      <c r="B70" s="567"/>
      <c r="C70" s="567"/>
      <c r="D70" s="567"/>
      <c r="E70" s="567"/>
      <c r="F70" s="567"/>
      <c r="G70" s="568"/>
      <c r="H70" s="569">
        <f>SUM(H68:H69)</f>
        <v>204.94129799999996</v>
      </c>
      <c r="I70" s="570"/>
      <c r="J70" s="571"/>
    </row>
    <row r="71" spans="1:10" ht="15.75" thickBot="1">
      <c r="A71" s="615" t="s">
        <v>190</v>
      </c>
      <c r="B71" s="616"/>
      <c r="C71" s="616"/>
      <c r="D71" s="616"/>
      <c r="E71" s="616"/>
      <c r="F71" s="616"/>
      <c r="G71" s="616"/>
      <c r="H71" s="616"/>
      <c r="I71" s="616"/>
      <c r="J71" s="617"/>
    </row>
    <row r="72" spans="1:10" ht="34.5" customHeight="1">
      <c r="A72" s="274" t="s">
        <v>202</v>
      </c>
      <c r="B72" s="572" t="s">
        <v>254</v>
      </c>
      <c r="C72" s="573"/>
      <c r="D72" s="573"/>
      <c r="E72" s="573"/>
      <c r="F72" s="573"/>
      <c r="G72" s="212" t="s">
        <v>68</v>
      </c>
      <c r="H72" s="574" t="s">
        <v>447</v>
      </c>
      <c r="I72" s="575"/>
      <c r="J72" s="576"/>
    </row>
    <row r="73" spans="1:10">
      <c r="A73" s="275" t="s">
        <v>374</v>
      </c>
      <c r="B73" s="577" t="s">
        <v>377</v>
      </c>
      <c r="C73" s="578"/>
      <c r="D73" s="578"/>
      <c r="E73" s="578"/>
      <c r="F73" s="579"/>
      <c r="G73" s="90" t="s">
        <v>69</v>
      </c>
      <c r="H73" s="91">
        <v>9</v>
      </c>
      <c r="I73" s="92">
        <v>190.84</v>
      </c>
      <c r="J73" s="93">
        <f t="shared" ref="J73:J75" si="10">ROUND(H73*I73,2)</f>
        <v>1717.56</v>
      </c>
    </row>
    <row r="74" spans="1:10">
      <c r="A74" s="275" t="s">
        <v>375</v>
      </c>
      <c r="B74" s="577" t="s">
        <v>171</v>
      </c>
      <c r="C74" s="578"/>
      <c r="D74" s="578"/>
      <c r="E74" s="578"/>
      <c r="F74" s="579"/>
      <c r="G74" s="90" t="s">
        <v>82</v>
      </c>
      <c r="H74" s="91">
        <v>80</v>
      </c>
      <c r="I74" s="92">
        <v>14.11</v>
      </c>
      <c r="J74" s="93">
        <f t="shared" si="10"/>
        <v>1128.8</v>
      </c>
    </row>
    <row r="75" spans="1:10">
      <c r="A75" s="275" t="s">
        <v>376</v>
      </c>
      <c r="B75" s="577" t="s">
        <v>255</v>
      </c>
      <c r="C75" s="578"/>
      <c r="D75" s="578"/>
      <c r="E75" s="578"/>
      <c r="F75" s="579"/>
      <c r="G75" s="90" t="s">
        <v>68</v>
      </c>
      <c r="H75" s="91">
        <v>1</v>
      </c>
      <c r="I75" s="92">
        <v>957.76</v>
      </c>
      <c r="J75" s="93">
        <f t="shared" si="10"/>
        <v>957.76</v>
      </c>
    </row>
    <row r="76" spans="1:10">
      <c r="A76" s="555" t="s">
        <v>83</v>
      </c>
      <c r="B76" s="556"/>
      <c r="C76" s="556"/>
      <c r="D76" s="556"/>
      <c r="E76" s="556"/>
      <c r="F76" s="556"/>
      <c r="G76" s="557"/>
      <c r="H76" s="558">
        <f>SUM(J73:J75)</f>
        <v>3804.12</v>
      </c>
      <c r="I76" s="559"/>
      <c r="J76" s="560"/>
    </row>
    <row r="77" spans="1:10">
      <c r="A77" s="561" t="s">
        <v>446</v>
      </c>
      <c r="B77" s="559"/>
      <c r="C77" s="559"/>
      <c r="D77" s="559"/>
      <c r="E77" s="559"/>
      <c r="F77" s="559"/>
      <c r="G77" s="562"/>
      <c r="H77" s="563">
        <f>H76*J8</f>
        <v>854.78576399999997</v>
      </c>
      <c r="I77" s="564"/>
      <c r="J77" s="565"/>
    </row>
    <row r="78" spans="1:10" ht="15.75" thickBot="1">
      <c r="A78" s="566" t="s">
        <v>84</v>
      </c>
      <c r="B78" s="567"/>
      <c r="C78" s="567"/>
      <c r="D78" s="567"/>
      <c r="E78" s="567"/>
      <c r="F78" s="567"/>
      <c r="G78" s="568"/>
      <c r="H78" s="569">
        <f>SUM(H76:H77)</f>
        <v>4658.9057640000001</v>
      </c>
      <c r="I78" s="570"/>
      <c r="J78" s="571"/>
    </row>
    <row r="79" spans="1:10">
      <c r="A79" s="273" t="s">
        <v>338</v>
      </c>
      <c r="B79" s="580" t="s">
        <v>339</v>
      </c>
      <c r="C79" s="581"/>
      <c r="D79" s="581"/>
      <c r="E79" s="581"/>
      <c r="F79" s="581"/>
      <c r="G79" s="88" t="s">
        <v>69</v>
      </c>
      <c r="H79" s="582" t="s">
        <v>161</v>
      </c>
      <c r="I79" s="583"/>
      <c r="J79" s="584"/>
    </row>
    <row r="80" spans="1:10">
      <c r="A80" s="89">
        <v>100003</v>
      </c>
      <c r="B80" s="577" t="s">
        <v>476</v>
      </c>
      <c r="C80" s="578"/>
      <c r="D80" s="578"/>
      <c r="E80" s="578"/>
      <c r="F80" s="579"/>
      <c r="G80" s="90" t="s">
        <v>111</v>
      </c>
      <c r="H80" s="91">
        <v>0.6</v>
      </c>
      <c r="I80" s="92">
        <v>28.38</v>
      </c>
      <c r="J80" s="93">
        <f>ROUND(H80*I80,2)-0.01</f>
        <v>17.02</v>
      </c>
    </row>
    <row r="81" spans="1:10">
      <c r="A81" s="89">
        <v>280026</v>
      </c>
      <c r="B81" s="577" t="s">
        <v>102</v>
      </c>
      <c r="C81" s="578"/>
      <c r="D81" s="578"/>
      <c r="E81" s="578"/>
      <c r="F81" s="579"/>
      <c r="G81" s="90" t="s">
        <v>85</v>
      </c>
      <c r="H81" s="91">
        <v>0.15</v>
      </c>
      <c r="I81" s="92">
        <v>26.88</v>
      </c>
      <c r="J81" s="93">
        <f t="shared" ref="J81" si="11">ROUND(H81*I81,2)</f>
        <v>4.03</v>
      </c>
    </row>
    <row r="82" spans="1:10">
      <c r="A82" s="89">
        <v>280024</v>
      </c>
      <c r="B82" s="577" t="s">
        <v>103</v>
      </c>
      <c r="C82" s="578"/>
      <c r="D82" s="578"/>
      <c r="E82" s="578"/>
      <c r="F82" s="579"/>
      <c r="G82" s="90" t="s">
        <v>85</v>
      </c>
      <c r="H82" s="91">
        <v>0.65</v>
      </c>
      <c r="I82" s="92">
        <v>34.380000000000003</v>
      </c>
      <c r="J82" s="93">
        <f>ROUND(H82*I82,2)-0.01</f>
        <v>22.34</v>
      </c>
    </row>
    <row r="83" spans="1:10">
      <c r="A83" s="555" t="s">
        <v>83</v>
      </c>
      <c r="B83" s="556"/>
      <c r="C83" s="556"/>
      <c r="D83" s="556"/>
      <c r="E83" s="556"/>
      <c r="F83" s="556"/>
      <c r="G83" s="557"/>
      <c r="H83" s="558">
        <f>SUM(J80:J82)</f>
        <v>43.39</v>
      </c>
      <c r="I83" s="559"/>
      <c r="J83" s="560"/>
    </row>
    <row r="84" spans="1:10">
      <c r="A84" s="561" t="s">
        <v>446</v>
      </c>
      <c r="B84" s="559"/>
      <c r="C84" s="559"/>
      <c r="D84" s="559"/>
      <c r="E84" s="559"/>
      <c r="F84" s="559"/>
      <c r="G84" s="562"/>
      <c r="H84" s="563">
        <f>H83*J8</f>
        <v>9.7497330000000009</v>
      </c>
      <c r="I84" s="564"/>
      <c r="J84" s="565"/>
    </row>
    <row r="85" spans="1:10" ht="15.75" thickBot="1">
      <c r="A85" s="566" t="s">
        <v>84</v>
      </c>
      <c r="B85" s="567"/>
      <c r="C85" s="567"/>
      <c r="D85" s="567"/>
      <c r="E85" s="567"/>
      <c r="F85" s="567"/>
      <c r="G85" s="568"/>
      <c r="H85" s="569">
        <f>SUM(H83:H84)</f>
        <v>53.139733</v>
      </c>
      <c r="I85" s="570"/>
      <c r="J85" s="571"/>
    </row>
    <row r="86" spans="1:10">
      <c r="A86" s="274" t="s">
        <v>361</v>
      </c>
      <c r="B86" s="572" t="s">
        <v>362</v>
      </c>
      <c r="C86" s="573"/>
      <c r="D86" s="573"/>
      <c r="E86" s="573"/>
      <c r="F86" s="573"/>
      <c r="G86" s="212" t="s">
        <v>68</v>
      </c>
      <c r="H86" s="574" t="s">
        <v>473</v>
      </c>
      <c r="I86" s="575"/>
      <c r="J86" s="576"/>
    </row>
    <row r="87" spans="1:10">
      <c r="A87" s="89" t="s">
        <v>165</v>
      </c>
      <c r="B87" s="577" t="s">
        <v>278</v>
      </c>
      <c r="C87" s="578"/>
      <c r="D87" s="578"/>
      <c r="E87" s="578"/>
      <c r="F87" s="579"/>
      <c r="G87" s="90" t="s">
        <v>68</v>
      </c>
      <c r="H87" s="91">
        <v>0.68</v>
      </c>
      <c r="I87" s="92">
        <v>85</v>
      </c>
      <c r="J87" s="93">
        <f t="shared" ref="J87:J88" si="12">ROUND(H87*I87,2)</f>
        <v>57.8</v>
      </c>
    </row>
    <row r="88" spans="1:10">
      <c r="A88" s="89" t="s">
        <v>167</v>
      </c>
      <c r="B88" s="577" t="s">
        <v>168</v>
      </c>
      <c r="C88" s="578"/>
      <c r="D88" s="578"/>
      <c r="E88" s="578"/>
      <c r="F88" s="579"/>
      <c r="G88" s="90" t="s">
        <v>170</v>
      </c>
      <c r="H88" s="91">
        <v>4.4000000000000004</v>
      </c>
      <c r="I88" s="92">
        <v>52.25</v>
      </c>
      <c r="J88" s="93">
        <f t="shared" si="12"/>
        <v>229.9</v>
      </c>
    </row>
    <row r="89" spans="1:10">
      <c r="A89" s="89" t="s">
        <v>166</v>
      </c>
      <c r="B89" s="577" t="s">
        <v>169</v>
      </c>
      <c r="C89" s="578"/>
      <c r="D89" s="578"/>
      <c r="E89" s="578"/>
      <c r="F89" s="579"/>
      <c r="G89" s="90" t="s">
        <v>68</v>
      </c>
      <c r="H89" s="91">
        <v>0.88</v>
      </c>
      <c r="I89" s="92">
        <v>218.45</v>
      </c>
      <c r="J89" s="93">
        <f>ROUND(H89*I89,2)-0.01</f>
        <v>192.23000000000002</v>
      </c>
    </row>
    <row r="90" spans="1:10">
      <c r="A90" s="89">
        <v>280023</v>
      </c>
      <c r="B90" s="577" t="s">
        <v>107</v>
      </c>
      <c r="C90" s="578"/>
      <c r="D90" s="578"/>
      <c r="E90" s="578"/>
      <c r="F90" s="579"/>
      <c r="G90" s="90" t="s">
        <v>85</v>
      </c>
      <c r="H90" s="91">
        <v>2</v>
      </c>
      <c r="I90" s="92">
        <v>32.75</v>
      </c>
      <c r="J90" s="93">
        <f t="shared" ref="J90:J91" si="13">ROUND(H90*I90,2)</f>
        <v>65.5</v>
      </c>
    </row>
    <row r="91" spans="1:10">
      <c r="A91" s="89">
        <v>280026</v>
      </c>
      <c r="B91" s="577" t="s">
        <v>102</v>
      </c>
      <c r="C91" s="578"/>
      <c r="D91" s="578"/>
      <c r="E91" s="578"/>
      <c r="F91" s="579"/>
      <c r="G91" s="90" t="s">
        <v>85</v>
      </c>
      <c r="H91" s="91">
        <v>16</v>
      </c>
      <c r="I91" s="92">
        <v>26.88</v>
      </c>
      <c r="J91" s="93">
        <f t="shared" si="13"/>
        <v>430.08</v>
      </c>
    </row>
    <row r="92" spans="1:10">
      <c r="A92" s="555" t="s">
        <v>83</v>
      </c>
      <c r="B92" s="556"/>
      <c r="C92" s="556"/>
      <c r="D92" s="556"/>
      <c r="E92" s="556"/>
      <c r="F92" s="556"/>
      <c r="G92" s="557"/>
      <c r="H92" s="558">
        <f>SUM(J87:J91)</f>
        <v>975.51</v>
      </c>
      <c r="I92" s="559"/>
      <c r="J92" s="560"/>
    </row>
    <row r="93" spans="1:10">
      <c r="A93" s="561" t="s">
        <v>446</v>
      </c>
      <c r="B93" s="559"/>
      <c r="C93" s="559"/>
      <c r="D93" s="559"/>
      <c r="E93" s="559"/>
      <c r="F93" s="559"/>
      <c r="G93" s="562"/>
      <c r="H93" s="563">
        <f>H92*J$8</f>
        <v>219.19709700000001</v>
      </c>
      <c r="I93" s="564"/>
      <c r="J93" s="565"/>
    </row>
    <row r="94" spans="1:10" ht="15.75" thickBot="1">
      <c r="A94" s="566" t="s">
        <v>84</v>
      </c>
      <c r="B94" s="567"/>
      <c r="C94" s="567"/>
      <c r="D94" s="567"/>
      <c r="E94" s="567"/>
      <c r="F94" s="567"/>
      <c r="G94" s="568"/>
      <c r="H94" s="569">
        <f>SUM(H92:H93)</f>
        <v>1194.707097</v>
      </c>
      <c r="I94" s="570"/>
      <c r="J94" s="571"/>
    </row>
    <row r="95" spans="1:10">
      <c r="A95" s="273" t="s">
        <v>363</v>
      </c>
      <c r="B95" s="580" t="s">
        <v>364</v>
      </c>
      <c r="C95" s="581"/>
      <c r="D95" s="581"/>
      <c r="E95" s="581"/>
      <c r="F95" s="581"/>
      <c r="G95" s="88" t="s">
        <v>68</v>
      </c>
      <c r="H95" s="582" t="s">
        <v>474</v>
      </c>
      <c r="I95" s="583"/>
      <c r="J95" s="584"/>
    </row>
    <row r="96" spans="1:10">
      <c r="A96" s="275" t="s">
        <v>374</v>
      </c>
      <c r="B96" s="577" t="s">
        <v>377</v>
      </c>
      <c r="C96" s="578"/>
      <c r="D96" s="578"/>
      <c r="E96" s="578"/>
      <c r="F96" s="579"/>
      <c r="G96" s="90" t="s">
        <v>69</v>
      </c>
      <c r="H96" s="91">
        <v>12</v>
      </c>
      <c r="I96" s="92">
        <v>190.84</v>
      </c>
      <c r="J96" s="93">
        <f t="shared" ref="J96:J98" si="14">ROUND(H96*I96,2)</f>
        <v>2290.08</v>
      </c>
    </row>
    <row r="97" spans="1:10">
      <c r="A97" s="275" t="s">
        <v>375</v>
      </c>
      <c r="B97" s="577" t="s">
        <v>171</v>
      </c>
      <c r="C97" s="578"/>
      <c r="D97" s="578"/>
      <c r="E97" s="578"/>
      <c r="F97" s="579"/>
      <c r="G97" s="90" t="s">
        <v>82</v>
      </c>
      <c r="H97" s="91">
        <v>60</v>
      </c>
      <c r="I97" s="92">
        <v>14.11</v>
      </c>
      <c r="J97" s="93">
        <f t="shared" si="14"/>
        <v>846.6</v>
      </c>
    </row>
    <row r="98" spans="1:10">
      <c r="A98" s="275" t="s">
        <v>376</v>
      </c>
      <c r="B98" s="577" t="s">
        <v>370</v>
      </c>
      <c r="C98" s="578"/>
      <c r="D98" s="578"/>
      <c r="E98" s="578"/>
      <c r="F98" s="579"/>
      <c r="G98" s="90" t="s">
        <v>68</v>
      </c>
      <c r="H98" s="91">
        <v>1</v>
      </c>
      <c r="I98" s="92">
        <v>957.76</v>
      </c>
      <c r="J98" s="93">
        <f t="shared" si="14"/>
        <v>957.76</v>
      </c>
    </row>
    <row r="99" spans="1:10">
      <c r="A99" s="555" t="s">
        <v>83</v>
      </c>
      <c r="B99" s="556"/>
      <c r="C99" s="556"/>
      <c r="D99" s="556"/>
      <c r="E99" s="556"/>
      <c r="F99" s="556"/>
      <c r="G99" s="557"/>
      <c r="H99" s="558">
        <f>SUM(J96:J98)</f>
        <v>4094.4399999999996</v>
      </c>
      <c r="I99" s="559"/>
      <c r="J99" s="560"/>
    </row>
    <row r="100" spans="1:10">
      <c r="A100" s="561" t="s">
        <v>446</v>
      </c>
      <c r="B100" s="559"/>
      <c r="C100" s="559"/>
      <c r="D100" s="559"/>
      <c r="E100" s="559"/>
      <c r="F100" s="559"/>
      <c r="G100" s="562"/>
      <c r="H100" s="563">
        <f>H99*J$8</f>
        <v>920.020668</v>
      </c>
      <c r="I100" s="564"/>
      <c r="J100" s="565"/>
    </row>
    <row r="101" spans="1:10" ht="15.75" thickBot="1">
      <c r="A101" s="566" t="s">
        <v>84</v>
      </c>
      <c r="B101" s="567"/>
      <c r="C101" s="567"/>
      <c r="D101" s="567"/>
      <c r="E101" s="567"/>
      <c r="F101" s="567"/>
      <c r="G101" s="568"/>
      <c r="H101" s="569">
        <f>SUM(H99:H100)</f>
        <v>5014.4606679999997</v>
      </c>
      <c r="I101" s="570"/>
      <c r="J101" s="571"/>
    </row>
    <row r="102" spans="1:10">
      <c r="A102" s="273" t="s">
        <v>365</v>
      </c>
      <c r="B102" s="580" t="s">
        <v>366</v>
      </c>
      <c r="C102" s="581"/>
      <c r="D102" s="581"/>
      <c r="E102" s="581"/>
      <c r="F102" s="581"/>
      <c r="G102" s="88" t="s">
        <v>68</v>
      </c>
      <c r="H102" s="582" t="s">
        <v>475</v>
      </c>
      <c r="I102" s="583"/>
      <c r="J102" s="584"/>
    </row>
    <row r="103" spans="1:10">
      <c r="A103" s="275" t="s">
        <v>374</v>
      </c>
      <c r="B103" s="577" t="s">
        <v>377</v>
      </c>
      <c r="C103" s="578"/>
      <c r="D103" s="578"/>
      <c r="E103" s="578"/>
      <c r="F103" s="579"/>
      <c r="G103" s="90" t="s">
        <v>69</v>
      </c>
      <c r="H103" s="91">
        <v>12</v>
      </c>
      <c r="I103" s="92">
        <v>190.84</v>
      </c>
      <c r="J103" s="93">
        <f t="shared" ref="J103:J105" si="15">ROUND(H103*I103,2)</f>
        <v>2290.08</v>
      </c>
    </row>
    <row r="104" spans="1:10">
      <c r="A104" s="275" t="s">
        <v>375</v>
      </c>
      <c r="B104" s="577" t="s">
        <v>171</v>
      </c>
      <c r="C104" s="578"/>
      <c r="D104" s="578"/>
      <c r="E104" s="578"/>
      <c r="F104" s="579"/>
      <c r="G104" s="90" t="s">
        <v>82</v>
      </c>
      <c r="H104" s="91">
        <v>45</v>
      </c>
      <c r="I104" s="92">
        <v>14.11</v>
      </c>
      <c r="J104" s="93">
        <f t="shared" si="15"/>
        <v>634.95000000000005</v>
      </c>
    </row>
    <row r="105" spans="1:10">
      <c r="A105" s="275" t="s">
        <v>376</v>
      </c>
      <c r="B105" s="577" t="s">
        <v>370</v>
      </c>
      <c r="C105" s="578"/>
      <c r="D105" s="578"/>
      <c r="E105" s="578"/>
      <c r="F105" s="579"/>
      <c r="G105" s="90" t="s">
        <v>68</v>
      </c>
      <c r="H105" s="91">
        <v>1</v>
      </c>
      <c r="I105" s="92">
        <v>957.76</v>
      </c>
      <c r="J105" s="93">
        <f t="shared" si="15"/>
        <v>957.76</v>
      </c>
    </row>
    <row r="106" spans="1:10">
      <c r="A106" s="555" t="s">
        <v>83</v>
      </c>
      <c r="B106" s="556"/>
      <c r="C106" s="556"/>
      <c r="D106" s="556"/>
      <c r="E106" s="556"/>
      <c r="F106" s="556"/>
      <c r="G106" s="557"/>
      <c r="H106" s="558">
        <f>SUM(J103:J105)</f>
        <v>3882.79</v>
      </c>
      <c r="I106" s="559"/>
      <c r="J106" s="560"/>
    </row>
    <row r="107" spans="1:10">
      <c r="A107" s="561" t="s">
        <v>446</v>
      </c>
      <c r="B107" s="559"/>
      <c r="C107" s="559"/>
      <c r="D107" s="559"/>
      <c r="E107" s="559"/>
      <c r="F107" s="559"/>
      <c r="G107" s="562"/>
      <c r="H107" s="563">
        <f>H106*J$8</f>
        <v>872.46291300000007</v>
      </c>
      <c r="I107" s="564"/>
      <c r="J107" s="565"/>
    </row>
    <row r="108" spans="1:10" ht="15.75" thickBot="1">
      <c r="A108" s="566" t="s">
        <v>84</v>
      </c>
      <c r="B108" s="567"/>
      <c r="C108" s="567"/>
      <c r="D108" s="567"/>
      <c r="E108" s="567"/>
      <c r="F108" s="567"/>
      <c r="G108" s="568"/>
      <c r="H108" s="569">
        <f>SUM(H106:H107)</f>
        <v>4755.2529130000003</v>
      </c>
      <c r="I108" s="570"/>
      <c r="J108" s="571"/>
    </row>
    <row r="109" spans="1:10">
      <c r="A109" s="274" t="s">
        <v>367</v>
      </c>
      <c r="B109" s="572" t="s">
        <v>371</v>
      </c>
      <c r="C109" s="573"/>
      <c r="D109" s="573"/>
      <c r="E109" s="573"/>
      <c r="F109" s="573"/>
      <c r="G109" s="212" t="s">
        <v>68</v>
      </c>
      <c r="H109" s="574" t="s">
        <v>450</v>
      </c>
      <c r="I109" s="575"/>
      <c r="J109" s="576"/>
    </row>
    <row r="110" spans="1:10">
      <c r="A110" s="275" t="s">
        <v>374</v>
      </c>
      <c r="B110" s="577" t="s">
        <v>377</v>
      </c>
      <c r="C110" s="578"/>
      <c r="D110" s="578"/>
      <c r="E110" s="578"/>
      <c r="F110" s="579"/>
      <c r="G110" s="90" t="s">
        <v>69</v>
      </c>
      <c r="H110" s="91">
        <v>9</v>
      </c>
      <c r="I110" s="92">
        <v>190.84</v>
      </c>
      <c r="J110" s="93">
        <f t="shared" ref="J110:J112" si="16">ROUND(H110*I110,2)</f>
        <v>1717.56</v>
      </c>
    </row>
    <row r="111" spans="1:10">
      <c r="A111" s="275" t="s">
        <v>375</v>
      </c>
      <c r="B111" s="577" t="s">
        <v>171</v>
      </c>
      <c r="C111" s="578"/>
      <c r="D111" s="578"/>
      <c r="E111" s="578"/>
      <c r="F111" s="579"/>
      <c r="G111" s="90" t="s">
        <v>82</v>
      </c>
      <c r="H111" s="91">
        <v>80</v>
      </c>
      <c r="I111" s="92">
        <v>14.11</v>
      </c>
      <c r="J111" s="93">
        <f t="shared" si="16"/>
        <v>1128.8</v>
      </c>
    </row>
    <row r="112" spans="1:10">
      <c r="A112" s="275" t="s">
        <v>381</v>
      </c>
      <c r="B112" s="577" t="s">
        <v>372</v>
      </c>
      <c r="C112" s="578"/>
      <c r="D112" s="578"/>
      <c r="E112" s="578"/>
      <c r="F112" s="579"/>
      <c r="G112" s="90" t="s">
        <v>68</v>
      </c>
      <c r="H112" s="91">
        <v>1</v>
      </c>
      <c r="I112" s="92">
        <v>931.05</v>
      </c>
      <c r="J112" s="93">
        <f t="shared" si="16"/>
        <v>931.05</v>
      </c>
    </row>
    <row r="113" spans="1:10">
      <c r="A113" s="555" t="s">
        <v>83</v>
      </c>
      <c r="B113" s="556"/>
      <c r="C113" s="556"/>
      <c r="D113" s="556"/>
      <c r="E113" s="556"/>
      <c r="F113" s="556"/>
      <c r="G113" s="557"/>
      <c r="H113" s="558">
        <f>SUM(J110:J112)</f>
        <v>3777.41</v>
      </c>
      <c r="I113" s="559"/>
      <c r="J113" s="560"/>
    </row>
    <row r="114" spans="1:10">
      <c r="A114" s="561" t="s">
        <v>446</v>
      </c>
      <c r="B114" s="559"/>
      <c r="C114" s="559"/>
      <c r="D114" s="559"/>
      <c r="E114" s="559"/>
      <c r="F114" s="559"/>
      <c r="G114" s="562"/>
      <c r="H114" s="563">
        <f>H113*J$8</f>
        <v>848.78402700000004</v>
      </c>
      <c r="I114" s="564"/>
      <c r="J114" s="565"/>
    </row>
    <row r="115" spans="1:10" ht="15.75" thickBot="1">
      <c r="A115" s="566" t="s">
        <v>84</v>
      </c>
      <c r="B115" s="567"/>
      <c r="C115" s="567"/>
      <c r="D115" s="567"/>
      <c r="E115" s="567"/>
      <c r="F115" s="567"/>
      <c r="G115" s="568"/>
      <c r="H115" s="569">
        <f>SUM(H113:H114)</f>
        <v>4626.1940269999996</v>
      </c>
      <c r="I115" s="570"/>
      <c r="J115" s="571"/>
    </row>
    <row r="116" spans="1:10" ht="15.75" thickBot="1">
      <c r="A116" s="615" t="s">
        <v>195</v>
      </c>
      <c r="B116" s="616"/>
      <c r="C116" s="616"/>
      <c r="D116" s="616"/>
      <c r="E116" s="616"/>
      <c r="F116" s="616"/>
      <c r="G116" s="616"/>
      <c r="H116" s="616"/>
      <c r="I116" s="616"/>
      <c r="J116" s="617"/>
    </row>
    <row r="117" spans="1:10">
      <c r="A117" s="272" t="s">
        <v>208</v>
      </c>
      <c r="B117" s="585" t="s">
        <v>259</v>
      </c>
      <c r="C117" s="586"/>
      <c r="D117" s="586"/>
      <c r="E117" s="586"/>
      <c r="F117" s="587"/>
      <c r="G117" s="88" t="s">
        <v>88</v>
      </c>
      <c r="H117" s="582" t="s">
        <v>448</v>
      </c>
      <c r="I117" s="583"/>
      <c r="J117" s="584"/>
    </row>
    <row r="118" spans="1:10">
      <c r="A118" s="103" t="s">
        <v>261</v>
      </c>
      <c r="B118" s="577" t="s">
        <v>263</v>
      </c>
      <c r="C118" s="578"/>
      <c r="D118" s="578"/>
      <c r="E118" s="578"/>
      <c r="F118" s="579"/>
      <c r="G118" s="90" t="s">
        <v>82</v>
      </c>
      <c r="H118" s="91">
        <v>0.1</v>
      </c>
      <c r="I118" s="92">
        <v>38.79</v>
      </c>
      <c r="J118" s="93">
        <f>ROUND(H118*I118,2)-0.01</f>
        <v>3.87</v>
      </c>
    </row>
    <row r="119" spans="1:10">
      <c r="A119" s="103" t="s">
        <v>262</v>
      </c>
      <c r="B119" s="577" t="s">
        <v>264</v>
      </c>
      <c r="C119" s="578"/>
      <c r="D119" s="578"/>
      <c r="E119" s="578"/>
      <c r="F119" s="579"/>
      <c r="G119" s="90" t="s">
        <v>68</v>
      </c>
      <c r="H119" s="91">
        <v>4.0000000000000001E-3</v>
      </c>
      <c r="I119" s="92">
        <v>6250</v>
      </c>
      <c r="J119" s="93">
        <f t="shared" ref="J119:J121" si="17">ROUND(H119*I119,2)</f>
        <v>25</v>
      </c>
    </row>
    <row r="120" spans="1:10">
      <c r="A120" s="103">
        <v>280002</v>
      </c>
      <c r="B120" s="577" t="s">
        <v>260</v>
      </c>
      <c r="C120" s="578"/>
      <c r="D120" s="578"/>
      <c r="E120" s="578"/>
      <c r="F120" s="579"/>
      <c r="G120" s="90" t="s">
        <v>85</v>
      </c>
      <c r="H120" s="91">
        <v>0.15</v>
      </c>
      <c r="I120" s="92">
        <v>26.37</v>
      </c>
      <c r="J120" s="93">
        <f>ROUND(H120*I120,2)-0.01</f>
        <v>3.95</v>
      </c>
    </row>
    <row r="121" spans="1:10">
      <c r="A121" s="103">
        <v>280013</v>
      </c>
      <c r="B121" s="577" t="s">
        <v>101</v>
      </c>
      <c r="C121" s="578"/>
      <c r="D121" s="578"/>
      <c r="E121" s="578"/>
      <c r="F121" s="579"/>
      <c r="G121" s="90" t="s">
        <v>85</v>
      </c>
      <c r="H121" s="91">
        <v>0.15</v>
      </c>
      <c r="I121" s="92">
        <v>32.21</v>
      </c>
      <c r="J121" s="93">
        <f t="shared" si="17"/>
        <v>4.83</v>
      </c>
    </row>
    <row r="122" spans="1:10">
      <c r="A122" s="555" t="s">
        <v>83</v>
      </c>
      <c r="B122" s="556"/>
      <c r="C122" s="556"/>
      <c r="D122" s="556"/>
      <c r="E122" s="556"/>
      <c r="F122" s="556"/>
      <c r="G122" s="557"/>
      <c r="H122" s="558">
        <f>SUM(J118:J121)</f>
        <v>37.65</v>
      </c>
      <c r="I122" s="597"/>
      <c r="J122" s="598"/>
    </row>
    <row r="123" spans="1:10">
      <c r="A123" s="561" t="s">
        <v>446</v>
      </c>
      <c r="B123" s="559"/>
      <c r="C123" s="559"/>
      <c r="D123" s="559"/>
      <c r="E123" s="559"/>
      <c r="F123" s="559"/>
      <c r="G123" s="562"/>
      <c r="H123" s="563">
        <f>H122*J8</f>
        <v>8.4599550000000008</v>
      </c>
      <c r="I123" s="564"/>
      <c r="J123" s="565"/>
    </row>
    <row r="124" spans="1:10" ht="15.75" thickBot="1">
      <c r="A124" s="566" t="s">
        <v>84</v>
      </c>
      <c r="B124" s="567"/>
      <c r="C124" s="567"/>
      <c r="D124" s="567"/>
      <c r="E124" s="567"/>
      <c r="F124" s="567"/>
      <c r="G124" s="568"/>
      <c r="H124" s="569">
        <f>SUM(H122:H123)</f>
        <v>46.109954999999999</v>
      </c>
      <c r="I124" s="570"/>
      <c r="J124" s="571"/>
    </row>
    <row r="125" spans="1:10">
      <c r="A125" s="272" t="s">
        <v>210</v>
      </c>
      <c r="B125" s="585" t="s">
        <v>378</v>
      </c>
      <c r="C125" s="586"/>
      <c r="D125" s="586"/>
      <c r="E125" s="586"/>
      <c r="F125" s="587"/>
      <c r="G125" s="88" t="s">
        <v>69</v>
      </c>
      <c r="H125" s="582" t="s">
        <v>449</v>
      </c>
      <c r="I125" s="583"/>
      <c r="J125" s="584"/>
    </row>
    <row r="126" spans="1:10">
      <c r="A126" s="103" t="s">
        <v>265</v>
      </c>
      <c r="B126" s="577" t="s">
        <v>267</v>
      </c>
      <c r="C126" s="578"/>
      <c r="D126" s="578"/>
      <c r="E126" s="578"/>
      <c r="F126" s="579"/>
      <c r="G126" s="90" t="s">
        <v>82</v>
      </c>
      <c r="H126" s="91">
        <v>7.0000000000000007E-2</v>
      </c>
      <c r="I126" s="92">
        <v>22.45</v>
      </c>
      <c r="J126" s="93">
        <f t="shared" ref="J126:J128" si="18">ROUND(H126*I126,2)</f>
        <v>1.57</v>
      </c>
    </row>
    <row r="127" spans="1:10">
      <c r="A127" s="103" t="s">
        <v>123</v>
      </c>
      <c r="B127" s="577" t="s">
        <v>124</v>
      </c>
      <c r="C127" s="578"/>
      <c r="D127" s="578"/>
      <c r="E127" s="578"/>
      <c r="F127" s="579"/>
      <c r="G127" s="90" t="s">
        <v>81</v>
      </c>
      <c r="H127" s="91">
        <v>5.0999999999999997E-2</v>
      </c>
      <c r="I127" s="92">
        <v>303</v>
      </c>
      <c r="J127" s="93">
        <f t="shared" si="18"/>
        <v>15.45</v>
      </c>
    </row>
    <row r="128" spans="1:10">
      <c r="A128" s="103" t="s">
        <v>110</v>
      </c>
      <c r="B128" s="577" t="s">
        <v>268</v>
      </c>
      <c r="C128" s="578"/>
      <c r="D128" s="578"/>
      <c r="E128" s="578"/>
      <c r="F128" s="579"/>
      <c r="G128" s="90" t="s">
        <v>81</v>
      </c>
      <c r="H128" s="91">
        <v>0.03</v>
      </c>
      <c r="I128" s="92">
        <v>450</v>
      </c>
      <c r="J128" s="93">
        <f t="shared" si="18"/>
        <v>13.5</v>
      </c>
    </row>
    <row r="129" spans="1:10">
      <c r="A129" s="103" t="s">
        <v>266</v>
      </c>
      <c r="B129" s="577" t="s">
        <v>269</v>
      </c>
      <c r="C129" s="578"/>
      <c r="D129" s="578"/>
      <c r="E129" s="578"/>
      <c r="F129" s="579"/>
      <c r="G129" s="90" t="s">
        <v>77</v>
      </c>
      <c r="H129" s="91">
        <v>8.9999999999999993E-3</v>
      </c>
      <c r="I129" s="92">
        <v>203.14</v>
      </c>
      <c r="J129" s="93">
        <f>ROUND(H129*I129,2)-0.01</f>
        <v>1.82</v>
      </c>
    </row>
    <row r="130" spans="1:10">
      <c r="A130" s="103">
        <v>280002</v>
      </c>
      <c r="B130" s="577" t="s">
        <v>260</v>
      </c>
      <c r="C130" s="578"/>
      <c r="D130" s="578"/>
      <c r="E130" s="578"/>
      <c r="F130" s="579"/>
      <c r="G130" s="90" t="s">
        <v>85</v>
      </c>
      <c r="H130" s="91">
        <v>0.9</v>
      </c>
      <c r="I130" s="92">
        <v>26.37</v>
      </c>
      <c r="J130" s="93">
        <f t="shared" ref="J130" si="19">ROUND(H130*I130,2)</f>
        <v>23.73</v>
      </c>
    </row>
    <row r="131" spans="1:10">
      <c r="A131" s="103">
        <v>280013</v>
      </c>
      <c r="B131" s="577" t="s">
        <v>101</v>
      </c>
      <c r="C131" s="578"/>
      <c r="D131" s="578"/>
      <c r="E131" s="578"/>
      <c r="F131" s="579"/>
      <c r="G131" s="90" t="s">
        <v>85</v>
      </c>
      <c r="H131" s="91">
        <v>0.9</v>
      </c>
      <c r="I131" s="92">
        <v>32.21</v>
      </c>
      <c r="J131" s="93">
        <f>ROUND(H131*I131,2)-0.01</f>
        <v>28.979999999999997</v>
      </c>
    </row>
    <row r="132" spans="1:10">
      <c r="A132" s="555" t="s">
        <v>83</v>
      </c>
      <c r="B132" s="556"/>
      <c r="C132" s="556"/>
      <c r="D132" s="556"/>
      <c r="E132" s="556"/>
      <c r="F132" s="556"/>
      <c r="G132" s="557"/>
      <c r="H132" s="558">
        <f>SUM(J126:J131)</f>
        <v>85.049999999999983</v>
      </c>
      <c r="I132" s="597"/>
      <c r="J132" s="598"/>
    </row>
    <row r="133" spans="1:10">
      <c r="A133" s="561" t="s">
        <v>446</v>
      </c>
      <c r="B133" s="559"/>
      <c r="C133" s="559"/>
      <c r="D133" s="559"/>
      <c r="E133" s="559"/>
      <c r="F133" s="559"/>
      <c r="G133" s="562"/>
      <c r="H133" s="563">
        <f>H132*J8</f>
        <v>19.110734999999998</v>
      </c>
      <c r="I133" s="564"/>
      <c r="J133" s="565"/>
    </row>
    <row r="134" spans="1:10" ht="15.75" thickBot="1">
      <c r="A134" s="566" t="s">
        <v>84</v>
      </c>
      <c r="B134" s="567"/>
      <c r="C134" s="567"/>
      <c r="D134" s="567"/>
      <c r="E134" s="567"/>
      <c r="F134" s="567"/>
      <c r="G134" s="568"/>
      <c r="H134" s="569">
        <f>SUM(H132:H133)</f>
        <v>104.16073499999999</v>
      </c>
      <c r="I134" s="570"/>
      <c r="J134" s="571"/>
    </row>
    <row r="135" spans="1:10">
      <c r="A135" s="272" t="s">
        <v>211</v>
      </c>
      <c r="B135" s="585" t="s">
        <v>270</v>
      </c>
      <c r="C135" s="586"/>
      <c r="D135" s="586"/>
      <c r="E135" s="586"/>
      <c r="F135" s="587"/>
      <c r="G135" s="88" t="s">
        <v>69</v>
      </c>
      <c r="H135" s="582" t="s">
        <v>477</v>
      </c>
      <c r="I135" s="583"/>
      <c r="J135" s="584"/>
    </row>
    <row r="136" spans="1:10">
      <c r="A136" s="103" t="s">
        <v>97</v>
      </c>
      <c r="B136" s="577" t="s">
        <v>98</v>
      </c>
      <c r="C136" s="578"/>
      <c r="D136" s="578"/>
      <c r="E136" s="578"/>
      <c r="F136" s="579"/>
      <c r="G136" s="90" t="s">
        <v>82</v>
      </c>
      <c r="H136" s="91">
        <v>0.01</v>
      </c>
      <c r="I136" s="92">
        <v>16.66</v>
      </c>
      <c r="J136" s="93">
        <f>ROUND(H136*I136,2)-0.01</f>
        <v>0.16</v>
      </c>
    </row>
    <row r="137" spans="1:10">
      <c r="A137" s="103" t="s">
        <v>99</v>
      </c>
      <c r="B137" s="577" t="s">
        <v>256</v>
      </c>
      <c r="C137" s="578"/>
      <c r="D137" s="578"/>
      <c r="E137" s="578"/>
      <c r="F137" s="579"/>
      <c r="G137" s="90" t="s">
        <v>151</v>
      </c>
      <c r="H137" s="91">
        <v>0.5</v>
      </c>
      <c r="I137" s="92">
        <v>1.02</v>
      </c>
      <c r="J137" s="93">
        <f t="shared" ref="J137:J140" si="20">ROUND(H137*I137,2)</f>
        <v>0.51</v>
      </c>
    </row>
    <row r="138" spans="1:10">
      <c r="A138" s="103" t="s">
        <v>100</v>
      </c>
      <c r="B138" s="577" t="s">
        <v>257</v>
      </c>
      <c r="C138" s="578"/>
      <c r="D138" s="578"/>
      <c r="E138" s="578"/>
      <c r="F138" s="579"/>
      <c r="G138" s="90" t="s">
        <v>151</v>
      </c>
      <c r="H138" s="91">
        <v>0.5</v>
      </c>
      <c r="I138" s="92">
        <v>0.81</v>
      </c>
      <c r="J138" s="93">
        <f>ROUND(H138*I138,2)-0.01</f>
        <v>0.39999999999999997</v>
      </c>
    </row>
    <row r="139" spans="1:10">
      <c r="A139" s="103" t="s">
        <v>271</v>
      </c>
      <c r="B139" s="577" t="s">
        <v>272</v>
      </c>
      <c r="C139" s="578"/>
      <c r="D139" s="578"/>
      <c r="E139" s="578"/>
      <c r="F139" s="579"/>
      <c r="G139" s="90" t="s">
        <v>151</v>
      </c>
      <c r="H139" s="91">
        <v>0.9</v>
      </c>
      <c r="I139" s="92">
        <v>28.27</v>
      </c>
      <c r="J139" s="93">
        <f t="shared" ref="J139" si="21">ROUND(H139*I139,2)</f>
        <v>25.44</v>
      </c>
    </row>
    <row r="140" spans="1:10">
      <c r="A140" s="103">
        <v>280026</v>
      </c>
      <c r="B140" s="577" t="s">
        <v>102</v>
      </c>
      <c r="C140" s="578"/>
      <c r="D140" s="578"/>
      <c r="E140" s="578"/>
      <c r="F140" s="579"/>
      <c r="G140" s="90" t="s">
        <v>85</v>
      </c>
      <c r="H140" s="91">
        <v>0.14000000000000001</v>
      </c>
      <c r="I140" s="92">
        <v>26.88</v>
      </c>
      <c r="J140" s="93">
        <f t="shared" si="20"/>
        <v>3.76</v>
      </c>
    </row>
    <row r="141" spans="1:10">
      <c r="A141" s="103">
        <v>280028</v>
      </c>
      <c r="B141" s="577" t="s">
        <v>105</v>
      </c>
      <c r="C141" s="578"/>
      <c r="D141" s="578"/>
      <c r="E141" s="578"/>
      <c r="F141" s="579"/>
      <c r="G141" s="90" t="s">
        <v>85</v>
      </c>
      <c r="H141" s="91">
        <v>0.14000000000000001</v>
      </c>
      <c r="I141" s="92">
        <v>32.14</v>
      </c>
      <c r="J141" s="93">
        <f>ROUND(H141*I141,2)-0.01</f>
        <v>4.49</v>
      </c>
    </row>
    <row r="142" spans="1:10">
      <c r="A142" s="555" t="s">
        <v>83</v>
      </c>
      <c r="B142" s="556"/>
      <c r="C142" s="556"/>
      <c r="D142" s="556"/>
      <c r="E142" s="556"/>
      <c r="F142" s="556"/>
      <c r="G142" s="557"/>
      <c r="H142" s="558">
        <f>SUM(J136:J141)</f>
        <v>34.760000000000005</v>
      </c>
      <c r="I142" s="597"/>
      <c r="J142" s="598"/>
    </row>
    <row r="143" spans="1:10">
      <c r="A143" s="561" t="s">
        <v>446</v>
      </c>
      <c r="B143" s="559"/>
      <c r="C143" s="559"/>
      <c r="D143" s="559"/>
      <c r="E143" s="559"/>
      <c r="F143" s="559"/>
      <c r="G143" s="562"/>
      <c r="H143" s="563">
        <f>H142*J8</f>
        <v>7.8105720000000014</v>
      </c>
      <c r="I143" s="564"/>
      <c r="J143" s="565"/>
    </row>
    <row r="144" spans="1:10" ht="15.75" thickBot="1">
      <c r="A144" s="566" t="s">
        <v>84</v>
      </c>
      <c r="B144" s="567"/>
      <c r="C144" s="567"/>
      <c r="D144" s="567"/>
      <c r="E144" s="567"/>
      <c r="F144" s="567"/>
      <c r="G144" s="568"/>
      <c r="H144" s="569">
        <f>SUM(H142:H143)</f>
        <v>42.570572000000006</v>
      </c>
      <c r="I144" s="570"/>
      <c r="J144" s="571"/>
    </row>
    <row r="145" spans="1:10">
      <c r="A145" s="272" t="s">
        <v>367</v>
      </c>
      <c r="B145" s="585" t="s">
        <v>379</v>
      </c>
      <c r="C145" s="586"/>
      <c r="D145" s="586"/>
      <c r="E145" s="586"/>
      <c r="F145" s="587"/>
      <c r="G145" s="88" t="s">
        <v>68</v>
      </c>
      <c r="H145" s="582" t="s">
        <v>450</v>
      </c>
      <c r="I145" s="583"/>
      <c r="J145" s="584"/>
    </row>
    <row r="146" spans="1:10">
      <c r="A146" s="275" t="s">
        <v>374</v>
      </c>
      <c r="B146" s="577" t="s">
        <v>377</v>
      </c>
      <c r="C146" s="578"/>
      <c r="D146" s="578"/>
      <c r="E146" s="578"/>
      <c r="F146" s="579"/>
      <c r="G146" s="90" t="s">
        <v>69</v>
      </c>
      <c r="H146" s="91">
        <v>9</v>
      </c>
      <c r="I146" s="92">
        <v>190.84</v>
      </c>
      <c r="J146" s="93">
        <f t="shared" ref="J146:J148" si="22">ROUND(H146*I146,2)</f>
        <v>1717.56</v>
      </c>
    </row>
    <row r="147" spans="1:10">
      <c r="A147" s="275" t="s">
        <v>375</v>
      </c>
      <c r="B147" s="577" t="s">
        <v>171</v>
      </c>
      <c r="C147" s="578"/>
      <c r="D147" s="578"/>
      <c r="E147" s="578"/>
      <c r="F147" s="579"/>
      <c r="G147" s="90" t="s">
        <v>82</v>
      </c>
      <c r="H147" s="91">
        <v>80</v>
      </c>
      <c r="I147" s="92">
        <v>14.11</v>
      </c>
      <c r="J147" s="93">
        <f t="shared" si="22"/>
        <v>1128.8</v>
      </c>
    </row>
    <row r="148" spans="1:10">
      <c r="A148" s="275" t="s">
        <v>381</v>
      </c>
      <c r="B148" s="577" t="s">
        <v>380</v>
      </c>
      <c r="C148" s="578"/>
      <c r="D148" s="578"/>
      <c r="E148" s="578"/>
      <c r="F148" s="579"/>
      <c r="G148" s="90" t="s">
        <v>68</v>
      </c>
      <c r="H148" s="91">
        <v>1</v>
      </c>
      <c r="I148" s="92">
        <v>931.05</v>
      </c>
      <c r="J148" s="93">
        <f t="shared" si="22"/>
        <v>931.05</v>
      </c>
    </row>
    <row r="149" spans="1:10">
      <c r="A149" s="555" t="s">
        <v>83</v>
      </c>
      <c r="B149" s="556"/>
      <c r="C149" s="556"/>
      <c r="D149" s="556"/>
      <c r="E149" s="556"/>
      <c r="F149" s="556"/>
      <c r="G149" s="557"/>
      <c r="H149" s="558">
        <f>SUM(J146:J148)</f>
        <v>3777.41</v>
      </c>
      <c r="I149" s="597"/>
      <c r="J149" s="598"/>
    </row>
    <row r="150" spans="1:10">
      <c r="A150" s="561" t="s">
        <v>446</v>
      </c>
      <c r="B150" s="559"/>
      <c r="C150" s="559"/>
      <c r="D150" s="559"/>
      <c r="E150" s="559"/>
      <c r="F150" s="559"/>
      <c r="G150" s="562"/>
      <c r="H150" s="563">
        <f>H149*J8</f>
        <v>848.78402700000004</v>
      </c>
      <c r="I150" s="564"/>
      <c r="J150" s="565"/>
    </row>
    <row r="151" spans="1:10" ht="15.75" thickBot="1">
      <c r="A151" s="566" t="s">
        <v>84</v>
      </c>
      <c r="B151" s="567"/>
      <c r="C151" s="567"/>
      <c r="D151" s="567"/>
      <c r="E151" s="567"/>
      <c r="F151" s="567"/>
      <c r="G151" s="568"/>
      <c r="H151" s="569">
        <f>SUM(H149:H150)</f>
        <v>4626.1940269999996</v>
      </c>
      <c r="I151" s="570"/>
      <c r="J151" s="571"/>
    </row>
    <row r="152" spans="1:10">
      <c r="A152" s="272" t="s">
        <v>213</v>
      </c>
      <c r="B152" s="585" t="s">
        <v>172</v>
      </c>
      <c r="C152" s="586"/>
      <c r="D152" s="586"/>
      <c r="E152" s="586"/>
      <c r="F152" s="587"/>
      <c r="G152" s="88" t="s">
        <v>69</v>
      </c>
      <c r="H152" s="582" t="s">
        <v>148</v>
      </c>
      <c r="I152" s="583"/>
      <c r="J152" s="584"/>
    </row>
    <row r="153" spans="1:10">
      <c r="A153" s="89" t="s">
        <v>173</v>
      </c>
      <c r="B153" s="577" t="s">
        <v>174</v>
      </c>
      <c r="C153" s="578"/>
      <c r="D153" s="578"/>
      <c r="E153" s="578"/>
      <c r="F153" s="579"/>
      <c r="G153" s="90" t="s">
        <v>151</v>
      </c>
      <c r="H153" s="91">
        <v>37</v>
      </c>
      <c r="I153" s="92">
        <v>0.9</v>
      </c>
      <c r="J153" s="93">
        <f t="shared" ref="J153:J156" si="23">ROUND(H153*I153,2)</f>
        <v>33.299999999999997</v>
      </c>
    </row>
    <row r="154" spans="1:10">
      <c r="A154" s="89">
        <v>110764</v>
      </c>
      <c r="B154" s="577" t="s">
        <v>274</v>
      </c>
      <c r="C154" s="578"/>
      <c r="D154" s="578"/>
      <c r="E154" s="578"/>
      <c r="F154" s="579"/>
      <c r="G154" s="90" t="s">
        <v>68</v>
      </c>
      <c r="H154" s="91">
        <v>0.02</v>
      </c>
      <c r="I154" s="92">
        <v>531.5</v>
      </c>
      <c r="J154" s="93">
        <f t="shared" si="23"/>
        <v>10.63</v>
      </c>
    </row>
    <row r="155" spans="1:10">
      <c r="A155" s="89">
        <v>280023</v>
      </c>
      <c r="B155" s="577" t="s">
        <v>107</v>
      </c>
      <c r="C155" s="578"/>
      <c r="D155" s="578"/>
      <c r="E155" s="578"/>
      <c r="F155" s="579"/>
      <c r="G155" s="90" t="s">
        <v>85</v>
      </c>
      <c r="H155" s="91">
        <v>2</v>
      </c>
      <c r="I155" s="92">
        <v>32.75</v>
      </c>
      <c r="J155" s="93">
        <f t="shared" si="23"/>
        <v>65.5</v>
      </c>
    </row>
    <row r="156" spans="1:10">
      <c r="A156" s="89">
        <v>280026</v>
      </c>
      <c r="B156" s="577" t="s">
        <v>102</v>
      </c>
      <c r="C156" s="578"/>
      <c r="D156" s="578"/>
      <c r="E156" s="578"/>
      <c r="F156" s="579"/>
      <c r="G156" s="90" t="s">
        <v>85</v>
      </c>
      <c r="H156" s="91">
        <v>1</v>
      </c>
      <c r="I156" s="92">
        <v>26.88</v>
      </c>
      <c r="J156" s="93">
        <f t="shared" si="23"/>
        <v>26.88</v>
      </c>
    </row>
    <row r="157" spans="1:10">
      <c r="A157" s="555" t="s">
        <v>83</v>
      </c>
      <c r="B157" s="556"/>
      <c r="C157" s="556"/>
      <c r="D157" s="556"/>
      <c r="E157" s="556"/>
      <c r="F157" s="556"/>
      <c r="G157" s="557"/>
      <c r="H157" s="558">
        <f>SUM(J153:J156)</f>
        <v>136.31</v>
      </c>
      <c r="I157" s="597"/>
      <c r="J157" s="598"/>
    </row>
    <row r="158" spans="1:10">
      <c r="A158" s="561" t="s">
        <v>446</v>
      </c>
      <c r="B158" s="559"/>
      <c r="C158" s="559"/>
      <c r="D158" s="559"/>
      <c r="E158" s="559"/>
      <c r="F158" s="559"/>
      <c r="G158" s="562"/>
      <c r="H158" s="563">
        <f>H157*J8</f>
        <v>30.628857000000004</v>
      </c>
      <c r="I158" s="564"/>
      <c r="J158" s="565"/>
    </row>
    <row r="159" spans="1:10" ht="15.75" thickBot="1">
      <c r="A159" s="566" t="s">
        <v>84</v>
      </c>
      <c r="B159" s="567"/>
      <c r="C159" s="567"/>
      <c r="D159" s="567"/>
      <c r="E159" s="567"/>
      <c r="F159" s="567"/>
      <c r="G159" s="568"/>
      <c r="H159" s="569">
        <f>SUM(H157:H158)</f>
        <v>166.93885700000001</v>
      </c>
      <c r="I159" s="570"/>
      <c r="J159" s="571"/>
    </row>
    <row r="160" spans="1:10">
      <c r="A160" s="87">
        <v>110763</v>
      </c>
      <c r="B160" s="585" t="s">
        <v>175</v>
      </c>
      <c r="C160" s="586"/>
      <c r="D160" s="586"/>
      <c r="E160" s="586"/>
      <c r="F160" s="587"/>
      <c r="G160" s="88" t="s">
        <v>69</v>
      </c>
      <c r="H160" s="582" t="s">
        <v>451</v>
      </c>
      <c r="I160" s="583"/>
      <c r="J160" s="584"/>
    </row>
    <row r="161" spans="1:10">
      <c r="A161" s="89">
        <v>110764</v>
      </c>
      <c r="B161" s="577" t="s">
        <v>274</v>
      </c>
      <c r="C161" s="578"/>
      <c r="D161" s="578"/>
      <c r="E161" s="578"/>
      <c r="F161" s="579"/>
      <c r="G161" s="90" t="s">
        <v>68</v>
      </c>
      <c r="H161" s="91">
        <v>0.03</v>
      </c>
      <c r="I161" s="92">
        <v>531.5</v>
      </c>
      <c r="J161" s="93">
        <f>ROUND(H161*I161,2)-0.01</f>
        <v>15.94</v>
      </c>
    </row>
    <row r="162" spans="1:10">
      <c r="A162" s="89">
        <v>280004</v>
      </c>
      <c r="B162" s="577" t="s">
        <v>275</v>
      </c>
      <c r="C162" s="578"/>
      <c r="D162" s="578"/>
      <c r="E162" s="578"/>
      <c r="F162" s="579"/>
      <c r="G162" s="90" t="s">
        <v>85</v>
      </c>
      <c r="H162" s="91">
        <v>0.52</v>
      </c>
      <c r="I162" s="92">
        <v>26.77</v>
      </c>
      <c r="J162" s="93">
        <f t="shared" ref="J162:J163" si="24">ROUND(H162*I162,2)</f>
        <v>13.92</v>
      </c>
    </row>
    <row r="163" spans="1:10">
      <c r="A163" s="89">
        <v>280023</v>
      </c>
      <c r="B163" s="577" t="s">
        <v>107</v>
      </c>
      <c r="C163" s="578"/>
      <c r="D163" s="578"/>
      <c r="E163" s="578"/>
      <c r="F163" s="579"/>
      <c r="G163" s="90" t="s">
        <v>85</v>
      </c>
      <c r="H163" s="91">
        <v>0.67</v>
      </c>
      <c r="I163" s="92">
        <v>32.75</v>
      </c>
      <c r="J163" s="93">
        <f t="shared" si="24"/>
        <v>21.94</v>
      </c>
    </row>
    <row r="164" spans="1:10">
      <c r="A164" s="555" t="s">
        <v>83</v>
      </c>
      <c r="B164" s="556"/>
      <c r="C164" s="556"/>
      <c r="D164" s="556"/>
      <c r="E164" s="556"/>
      <c r="F164" s="556"/>
      <c r="G164" s="557"/>
      <c r="H164" s="558">
        <f>SUM(J161:J163)</f>
        <v>51.8</v>
      </c>
      <c r="I164" s="597"/>
      <c r="J164" s="598"/>
    </row>
    <row r="165" spans="1:10">
      <c r="A165" s="561" t="s">
        <v>446</v>
      </c>
      <c r="B165" s="559"/>
      <c r="C165" s="559"/>
      <c r="D165" s="559"/>
      <c r="E165" s="559"/>
      <c r="F165" s="559"/>
      <c r="G165" s="562"/>
      <c r="H165" s="563">
        <f>H164*J8</f>
        <v>11.63946</v>
      </c>
      <c r="I165" s="564"/>
      <c r="J165" s="565"/>
    </row>
    <row r="166" spans="1:10" ht="15.75" thickBot="1">
      <c r="A166" s="566" t="s">
        <v>84</v>
      </c>
      <c r="B166" s="567"/>
      <c r="C166" s="567"/>
      <c r="D166" s="567"/>
      <c r="E166" s="567"/>
      <c r="F166" s="567"/>
      <c r="G166" s="568"/>
      <c r="H166" s="569">
        <f>SUM(H164:H165)</f>
        <v>63.439459999999997</v>
      </c>
      <c r="I166" s="570"/>
      <c r="J166" s="571"/>
    </row>
    <row r="167" spans="1:10">
      <c r="A167" s="87">
        <v>110644</v>
      </c>
      <c r="B167" s="585" t="s">
        <v>276</v>
      </c>
      <c r="C167" s="586"/>
      <c r="D167" s="586"/>
      <c r="E167" s="586"/>
      <c r="F167" s="587"/>
      <c r="G167" s="88" t="s">
        <v>69</v>
      </c>
      <c r="H167" s="582" t="s">
        <v>452</v>
      </c>
      <c r="I167" s="583"/>
      <c r="J167" s="584"/>
    </row>
    <row r="168" spans="1:10">
      <c r="A168" s="89" t="s">
        <v>117</v>
      </c>
      <c r="B168" s="577" t="s">
        <v>384</v>
      </c>
      <c r="C168" s="578"/>
      <c r="D168" s="578"/>
      <c r="E168" s="578"/>
      <c r="F168" s="579"/>
      <c r="G168" s="90" t="s">
        <v>82</v>
      </c>
      <c r="H168" s="91">
        <v>0.33</v>
      </c>
      <c r="I168" s="92">
        <v>5.66</v>
      </c>
      <c r="J168" s="93">
        <f>ROUND(H168*I168,2)-0.01</f>
        <v>1.86</v>
      </c>
    </row>
    <row r="169" spans="1:10">
      <c r="A169" s="89" t="s">
        <v>116</v>
      </c>
      <c r="B169" s="577" t="s">
        <v>118</v>
      </c>
      <c r="C169" s="578"/>
      <c r="D169" s="578"/>
      <c r="E169" s="578"/>
      <c r="F169" s="579"/>
      <c r="G169" s="90" t="s">
        <v>82</v>
      </c>
      <c r="H169" s="91">
        <v>4</v>
      </c>
      <c r="I169" s="92">
        <v>1.37</v>
      </c>
      <c r="J169" s="93">
        <f t="shared" ref="J169:J172" si="25">ROUND(H169*I169,2)</f>
        <v>5.48</v>
      </c>
    </row>
    <row r="170" spans="1:10">
      <c r="A170" s="89" t="s">
        <v>277</v>
      </c>
      <c r="B170" s="577" t="s">
        <v>276</v>
      </c>
      <c r="C170" s="578"/>
      <c r="D170" s="578"/>
      <c r="E170" s="578"/>
      <c r="F170" s="579"/>
      <c r="G170" s="90" t="s">
        <v>69</v>
      </c>
      <c r="H170" s="91">
        <v>1.05</v>
      </c>
      <c r="I170" s="92">
        <v>39.4</v>
      </c>
      <c r="J170" s="93">
        <f t="shared" si="25"/>
        <v>41.37</v>
      </c>
    </row>
    <row r="171" spans="1:10">
      <c r="A171" s="89">
        <v>280023</v>
      </c>
      <c r="B171" s="577" t="s">
        <v>107</v>
      </c>
      <c r="C171" s="578"/>
      <c r="D171" s="578"/>
      <c r="E171" s="578"/>
      <c r="F171" s="579"/>
      <c r="G171" s="90" t="s">
        <v>85</v>
      </c>
      <c r="H171" s="91">
        <v>0.55000000000000004</v>
      </c>
      <c r="I171" s="92">
        <v>32.75</v>
      </c>
      <c r="J171" s="93">
        <f>ROUND(H171*I171,2)</f>
        <v>18.010000000000002</v>
      </c>
    </row>
    <row r="172" spans="1:10">
      <c r="A172" s="89">
        <v>280004</v>
      </c>
      <c r="B172" s="577" t="s">
        <v>275</v>
      </c>
      <c r="C172" s="578"/>
      <c r="D172" s="578"/>
      <c r="E172" s="578"/>
      <c r="F172" s="579"/>
      <c r="G172" s="90" t="s">
        <v>85</v>
      </c>
      <c r="H172" s="91">
        <v>0.12</v>
      </c>
      <c r="I172" s="92">
        <v>26.77</v>
      </c>
      <c r="J172" s="93">
        <f t="shared" si="25"/>
        <v>3.21</v>
      </c>
    </row>
    <row r="173" spans="1:10">
      <c r="A173" s="555" t="s">
        <v>83</v>
      </c>
      <c r="B173" s="556"/>
      <c r="C173" s="556"/>
      <c r="D173" s="556"/>
      <c r="E173" s="556"/>
      <c r="F173" s="556"/>
      <c r="G173" s="557"/>
      <c r="H173" s="558">
        <f>SUM(J168:J172)</f>
        <v>69.929999999999993</v>
      </c>
      <c r="I173" s="597"/>
      <c r="J173" s="598"/>
    </row>
    <row r="174" spans="1:10">
      <c r="A174" s="561" t="s">
        <v>446</v>
      </c>
      <c r="B174" s="559"/>
      <c r="C174" s="559"/>
      <c r="D174" s="559"/>
      <c r="E174" s="559"/>
      <c r="F174" s="559"/>
      <c r="G174" s="562"/>
      <c r="H174" s="563">
        <f>H173*J8</f>
        <v>15.713270999999999</v>
      </c>
      <c r="I174" s="564"/>
      <c r="J174" s="565"/>
    </row>
    <row r="175" spans="1:10" ht="15.75" thickBot="1">
      <c r="A175" s="566" t="s">
        <v>84</v>
      </c>
      <c r="B175" s="567"/>
      <c r="C175" s="567"/>
      <c r="D175" s="567"/>
      <c r="E175" s="567"/>
      <c r="F175" s="567"/>
      <c r="G175" s="568"/>
      <c r="H175" s="569">
        <f>SUM(H173:H174)</f>
        <v>85.643270999999999</v>
      </c>
      <c r="I175" s="570"/>
      <c r="J175" s="571"/>
    </row>
    <row r="176" spans="1:10">
      <c r="A176" s="87">
        <v>110143</v>
      </c>
      <c r="B176" s="585" t="s">
        <v>164</v>
      </c>
      <c r="C176" s="586"/>
      <c r="D176" s="586"/>
      <c r="E176" s="586"/>
      <c r="F176" s="587"/>
      <c r="G176" s="88" t="s">
        <v>69</v>
      </c>
      <c r="H176" s="582" t="s">
        <v>453</v>
      </c>
      <c r="I176" s="583"/>
      <c r="J176" s="584"/>
    </row>
    <row r="177" spans="1:10">
      <c r="A177" s="89">
        <v>110248</v>
      </c>
      <c r="B177" s="577" t="s">
        <v>176</v>
      </c>
      <c r="C177" s="578"/>
      <c r="D177" s="578"/>
      <c r="E177" s="578"/>
      <c r="F177" s="579"/>
      <c r="G177" s="90" t="s">
        <v>68</v>
      </c>
      <c r="H177" s="91">
        <v>7.0000000000000001E-3</v>
      </c>
      <c r="I177" s="92">
        <v>771.86</v>
      </c>
      <c r="J177" s="93">
        <f t="shared" ref="J177:J178" si="26">ROUND(H177*I177,2)</f>
        <v>5.4</v>
      </c>
    </row>
    <row r="178" spans="1:10">
      <c r="A178" s="89">
        <v>280023</v>
      </c>
      <c r="B178" s="577" t="s">
        <v>107</v>
      </c>
      <c r="C178" s="578"/>
      <c r="D178" s="578"/>
      <c r="E178" s="578"/>
      <c r="F178" s="579"/>
      <c r="G178" s="90" t="s">
        <v>85</v>
      </c>
      <c r="H178" s="91">
        <v>0.2</v>
      </c>
      <c r="I178" s="92">
        <v>32.75</v>
      </c>
      <c r="J178" s="93">
        <f t="shared" si="26"/>
        <v>6.55</v>
      </c>
    </row>
    <row r="179" spans="1:10">
      <c r="A179" s="89">
        <v>280026</v>
      </c>
      <c r="B179" s="577" t="s">
        <v>102</v>
      </c>
      <c r="C179" s="578"/>
      <c r="D179" s="578"/>
      <c r="E179" s="578"/>
      <c r="F179" s="579"/>
      <c r="G179" s="90" t="s">
        <v>85</v>
      </c>
      <c r="H179" s="91">
        <v>0.2</v>
      </c>
      <c r="I179" s="92">
        <v>26.88</v>
      </c>
      <c r="J179" s="93">
        <f>ROUND(H179*I179,2)-0.01</f>
        <v>5.37</v>
      </c>
    </row>
    <row r="180" spans="1:10">
      <c r="A180" s="555" t="s">
        <v>83</v>
      </c>
      <c r="B180" s="556"/>
      <c r="C180" s="556"/>
      <c r="D180" s="556"/>
      <c r="E180" s="556"/>
      <c r="F180" s="556"/>
      <c r="G180" s="557"/>
      <c r="H180" s="558">
        <f>SUM(J177:J179)</f>
        <v>17.32</v>
      </c>
      <c r="I180" s="597"/>
      <c r="J180" s="598"/>
    </row>
    <row r="181" spans="1:10">
      <c r="A181" s="561" t="s">
        <v>446</v>
      </c>
      <c r="B181" s="559"/>
      <c r="C181" s="559"/>
      <c r="D181" s="559"/>
      <c r="E181" s="559"/>
      <c r="F181" s="559"/>
      <c r="G181" s="562"/>
      <c r="H181" s="563">
        <f>H180*J8</f>
        <v>3.891804</v>
      </c>
      <c r="I181" s="564"/>
      <c r="J181" s="565"/>
    </row>
    <row r="182" spans="1:10" ht="15.75" thickBot="1">
      <c r="A182" s="566" t="s">
        <v>84</v>
      </c>
      <c r="B182" s="567"/>
      <c r="C182" s="567"/>
      <c r="D182" s="567"/>
      <c r="E182" s="567"/>
      <c r="F182" s="567"/>
      <c r="G182" s="568"/>
      <c r="H182" s="569">
        <f>SUM(H180:H181)</f>
        <v>21.211804000000001</v>
      </c>
      <c r="I182" s="570"/>
      <c r="J182" s="571"/>
    </row>
    <row r="183" spans="1:10" ht="15.75" thickBot="1">
      <c r="A183" s="615" t="s">
        <v>115</v>
      </c>
      <c r="B183" s="616"/>
      <c r="C183" s="616"/>
      <c r="D183" s="616"/>
      <c r="E183" s="616"/>
      <c r="F183" s="616"/>
      <c r="G183" s="616"/>
      <c r="H183" s="616"/>
      <c r="I183" s="616"/>
      <c r="J183" s="617"/>
    </row>
    <row r="184" spans="1:10">
      <c r="A184" s="87">
        <v>130507</v>
      </c>
      <c r="B184" s="585" t="s">
        <v>293</v>
      </c>
      <c r="C184" s="586"/>
      <c r="D184" s="586"/>
      <c r="E184" s="586"/>
      <c r="F184" s="587"/>
      <c r="G184" s="88" t="s">
        <v>69</v>
      </c>
      <c r="H184" s="582" t="s">
        <v>454</v>
      </c>
      <c r="I184" s="583"/>
      <c r="J184" s="584"/>
    </row>
    <row r="185" spans="1:10">
      <c r="A185" s="103" t="s">
        <v>165</v>
      </c>
      <c r="B185" s="577" t="s">
        <v>278</v>
      </c>
      <c r="C185" s="578"/>
      <c r="D185" s="578"/>
      <c r="E185" s="578"/>
      <c r="F185" s="579"/>
      <c r="G185" s="90" t="s">
        <v>68</v>
      </c>
      <c r="H185" s="91">
        <v>7.0000000000000007E-2</v>
      </c>
      <c r="I185" s="92">
        <v>85</v>
      </c>
      <c r="J185" s="93">
        <f t="shared" ref="J185:J189" si="27">ROUND(H185*I185,2)</f>
        <v>5.95</v>
      </c>
    </row>
    <row r="186" spans="1:10">
      <c r="A186" s="103" t="s">
        <v>167</v>
      </c>
      <c r="B186" s="577" t="s">
        <v>168</v>
      </c>
      <c r="C186" s="578"/>
      <c r="D186" s="578"/>
      <c r="E186" s="578"/>
      <c r="F186" s="579"/>
      <c r="G186" s="90" t="s">
        <v>170</v>
      </c>
      <c r="H186" s="91">
        <v>0.4</v>
      </c>
      <c r="I186" s="92">
        <v>52.25</v>
      </c>
      <c r="J186" s="93">
        <f t="shared" si="27"/>
        <v>20.9</v>
      </c>
    </row>
    <row r="187" spans="1:10">
      <c r="A187" s="103" t="s">
        <v>166</v>
      </c>
      <c r="B187" s="618" t="s">
        <v>169</v>
      </c>
      <c r="C187" s="619"/>
      <c r="D187" s="619"/>
      <c r="E187" s="619"/>
      <c r="F187" s="620"/>
      <c r="G187" s="90" t="s">
        <v>68</v>
      </c>
      <c r="H187" s="91">
        <v>0.11</v>
      </c>
      <c r="I187" s="92">
        <v>218.45</v>
      </c>
      <c r="J187" s="93">
        <f>ROUND(H187*I187,2)-0.01</f>
        <v>24.02</v>
      </c>
    </row>
    <row r="188" spans="1:10">
      <c r="A188" s="103">
        <v>280023</v>
      </c>
      <c r="B188" s="577" t="s">
        <v>107</v>
      </c>
      <c r="C188" s="578"/>
      <c r="D188" s="578"/>
      <c r="E188" s="578"/>
      <c r="F188" s="579"/>
      <c r="G188" s="90" t="s">
        <v>85</v>
      </c>
      <c r="H188" s="91">
        <v>0.4</v>
      </c>
      <c r="I188" s="92">
        <v>32.75</v>
      </c>
      <c r="J188" s="93">
        <f t="shared" si="27"/>
        <v>13.1</v>
      </c>
    </row>
    <row r="189" spans="1:10">
      <c r="A189" s="103">
        <v>280026</v>
      </c>
      <c r="B189" s="577" t="s">
        <v>102</v>
      </c>
      <c r="C189" s="578"/>
      <c r="D189" s="578"/>
      <c r="E189" s="578"/>
      <c r="F189" s="579"/>
      <c r="G189" s="90" t="s">
        <v>85</v>
      </c>
      <c r="H189" s="91">
        <v>0.8</v>
      </c>
      <c r="I189" s="92">
        <v>26.88</v>
      </c>
      <c r="J189" s="93">
        <f t="shared" si="27"/>
        <v>21.5</v>
      </c>
    </row>
    <row r="190" spans="1:10">
      <c r="A190" s="555" t="s">
        <v>83</v>
      </c>
      <c r="B190" s="556"/>
      <c r="C190" s="556"/>
      <c r="D190" s="556"/>
      <c r="E190" s="556"/>
      <c r="F190" s="556"/>
      <c r="G190" s="557"/>
      <c r="H190" s="558">
        <f>SUM(J185:J189)</f>
        <v>85.47</v>
      </c>
      <c r="I190" s="597"/>
      <c r="J190" s="598"/>
    </row>
    <row r="191" spans="1:10">
      <c r="A191" s="561" t="s">
        <v>446</v>
      </c>
      <c r="B191" s="559"/>
      <c r="C191" s="559"/>
      <c r="D191" s="559"/>
      <c r="E191" s="559"/>
      <c r="F191" s="559"/>
      <c r="G191" s="562"/>
      <c r="H191" s="563">
        <f>H190*J8</f>
        <v>19.205109</v>
      </c>
      <c r="I191" s="564"/>
      <c r="J191" s="565"/>
    </row>
    <row r="192" spans="1:10" ht="15.75" thickBot="1">
      <c r="A192" s="566" t="s">
        <v>84</v>
      </c>
      <c r="B192" s="567"/>
      <c r="C192" s="567"/>
      <c r="D192" s="567"/>
      <c r="E192" s="567"/>
      <c r="F192" s="567"/>
      <c r="G192" s="568"/>
      <c r="H192" s="569">
        <f>SUM(H190:H191)</f>
        <v>104.67510899999999</v>
      </c>
      <c r="I192" s="570"/>
      <c r="J192" s="571"/>
    </row>
    <row r="193" spans="1:10">
      <c r="A193" s="87">
        <v>130110</v>
      </c>
      <c r="B193" s="585" t="s">
        <v>353</v>
      </c>
      <c r="C193" s="586"/>
      <c r="D193" s="586"/>
      <c r="E193" s="586"/>
      <c r="F193" s="587"/>
      <c r="G193" s="88" t="s">
        <v>69</v>
      </c>
      <c r="H193" s="582" t="s">
        <v>455</v>
      </c>
      <c r="I193" s="583"/>
      <c r="J193" s="584"/>
    </row>
    <row r="194" spans="1:10">
      <c r="A194" s="103" t="s">
        <v>165</v>
      </c>
      <c r="B194" s="577" t="s">
        <v>278</v>
      </c>
      <c r="C194" s="578"/>
      <c r="D194" s="578"/>
      <c r="E194" s="578"/>
      <c r="F194" s="579"/>
      <c r="G194" s="90" t="s">
        <v>68</v>
      </c>
      <c r="H194" s="91">
        <v>3.6600000000000001E-2</v>
      </c>
      <c r="I194" s="92">
        <v>85</v>
      </c>
      <c r="J194" s="93">
        <f t="shared" ref="J194" si="28">ROUND(H194*I194,2)</f>
        <v>3.11</v>
      </c>
    </row>
    <row r="195" spans="1:10">
      <c r="A195" s="103" t="s">
        <v>167</v>
      </c>
      <c r="B195" s="577" t="s">
        <v>168</v>
      </c>
      <c r="C195" s="578"/>
      <c r="D195" s="578"/>
      <c r="E195" s="578"/>
      <c r="F195" s="579"/>
      <c r="G195" s="90" t="s">
        <v>170</v>
      </c>
      <c r="H195" s="91">
        <v>0.31</v>
      </c>
      <c r="I195" s="92">
        <v>52.25</v>
      </c>
      <c r="J195" s="93">
        <f>ROUND(H195*I195,2)-0.01</f>
        <v>16.189999999999998</v>
      </c>
    </row>
    <row r="196" spans="1:10">
      <c r="A196" s="103">
        <v>280023</v>
      </c>
      <c r="B196" s="577" t="s">
        <v>107</v>
      </c>
      <c r="C196" s="578"/>
      <c r="D196" s="578"/>
      <c r="E196" s="578"/>
      <c r="F196" s="579"/>
      <c r="G196" s="90" t="s">
        <v>85</v>
      </c>
      <c r="H196" s="91">
        <v>0.25</v>
      </c>
      <c r="I196" s="92">
        <v>32.75</v>
      </c>
      <c r="J196" s="93">
        <f>ROUND(H196*I196,2)-0.01</f>
        <v>8.18</v>
      </c>
    </row>
    <row r="197" spans="1:10">
      <c r="A197" s="103">
        <v>280026</v>
      </c>
      <c r="B197" s="577" t="s">
        <v>102</v>
      </c>
      <c r="C197" s="578"/>
      <c r="D197" s="578"/>
      <c r="E197" s="578"/>
      <c r="F197" s="579"/>
      <c r="G197" s="90" t="s">
        <v>85</v>
      </c>
      <c r="H197" s="91">
        <v>0.6</v>
      </c>
      <c r="I197" s="92">
        <v>26.88</v>
      </c>
      <c r="J197" s="93">
        <f>ROUND(H197*I197,2)-0.01</f>
        <v>16.119999999999997</v>
      </c>
    </row>
    <row r="198" spans="1:10">
      <c r="A198" s="555" t="s">
        <v>83</v>
      </c>
      <c r="B198" s="556"/>
      <c r="C198" s="556"/>
      <c r="D198" s="556"/>
      <c r="E198" s="556"/>
      <c r="F198" s="556"/>
      <c r="G198" s="557"/>
      <c r="H198" s="558">
        <f>SUM(J194:J197)</f>
        <v>43.599999999999994</v>
      </c>
      <c r="I198" s="597"/>
      <c r="J198" s="598"/>
    </row>
    <row r="199" spans="1:10">
      <c r="A199" s="561" t="s">
        <v>446</v>
      </c>
      <c r="B199" s="559"/>
      <c r="C199" s="559"/>
      <c r="D199" s="559"/>
      <c r="E199" s="559"/>
      <c r="F199" s="559"/>
      <c r="G199" s="562"/>
      <c r="H199" s="563">
        <f>H198*J8</f>
        <v>9.7969200000000001</v>
      </c>
      <c r="I199" s="564"/>
      <c r="J199" s="565"/>
    </row>
    <row r="200" spans="1:10" ht="15.75" thickBot="1">
      <c r="A200" s="566" t="s">
        <v>84</v>
      </c>
      <c r="B200" s="567"/>
      <c r="C200" s="567"/>
      <c r="D200" s="567"/>
      <c r="E200" s="567"/>
      <c r="F200" s="567"/>
      <c r="G200" s="568"/>
      <c r="H200" s="569">
        <f>SUM(H198:H199)</f>
        <v>53.396919999999994</v>
      </c>
      <c r="I200" s="570"/>
      <c r="J200" s="571"/>
    </row>
    <row r="201" spans="1:10">
      <c r="A201" s="87">
        <v>130119</v>
      </c>
      <c r="B201" s="585" t="s">
        <v>383</v>
      </c>
      <c r="C201" s="586"/>
      <c r="D201" s="586"/>
      <c r="E201" s="586"/>
      <c r="F201" s="587"/>
      <c r="G201" s="88" t="s">
        <v>69</v>
      </c>
      <c r="H201" s="582" t="s">
        <v>456</v>
      </c>
      <c r="I201" s="583"/>
      <c r="J201" s="584"/>
    </row>
    <row r="202" spans="1:10">
      <c r="A202" s="103" t="s">
        <v>358</v>
      </c>
      <c r="B202" s="577" t="s">
        <v>356</v>
      </c>
      <c r="C202" s="578"/>
      <c r="D202" s="578"/>
      <c r="E202" s="578"/>
      <c r="F202" s="579"/>
      <c r="G202" s="90" t="s">
        <v>69</v>
      </c>
      <c r="H202" s="91">
        <v>1.05</v>
      </c>
      <c r="I202" s="92">
        <v>40.4</v>
      </c>
      <c r="J202" s="93">
        <f t="shared" ref="J202:J206" si="29">ROUND(H202*I202,2)</f>
        <v>42.42</v>
      </c>
    </row>
    <row r="203" spans="1:10">
      <c r="A203" s="103" t="s">
        <v>116</v>
      </c>
      <c r="B203" s="577" t="s">
        <v>357</v>
      </c>
      <c r="C203" s="578"/>
      <c r="D203" s="578"/>
      <c r="E203" s="578"/>
      <c r="F203" s="579"/>
      <c r="G203" s="90" t="s">
        <v>82</v>
      </c>
      <c r="H203" s="91">
        <v>5</v>
      </c>
      <c r="I203" s="92">
        <v>1.37</v>
      </c>
      <c r="J203" s="93">
        <f t="shared" si="29"/>
        <v>6.85</v>
      </c>
    </row>
    <row r="204" spans="1:10">
      <c r="A204" s="103" t="s">
        <v>117</v>
      </c>
      <c r="B204" s="594" t="s">
        <v>384</v>
      </c>
      <c r="C204" s="595"/>
      <c r="D204" s="595"/>
      <c r="E204" s="595"/>
      <c r="F204" s="596"/>
      <c r="G204" s="90" t="s">
        <v>82</v>
      </c>
      <c r="H204" s="91">
        <v>0.34</v>
      </c>
      <c r="I204" s="92">
        <v>5.66</v>
      </c>
      <c r="J204" s="93">
        <f t="shared" si="29"/>
        <v>1.92</v>
      </c>
    </row>
    <row r="205" spans="1:10">
      <c r="A205" s="103">
        <v>280023</v>
      </c>
      <c r="B205" s="577" t="s">
        <v>107</v>
      </c>
      <c r="C205" s="578"/>
      <c r="D205" s="578"/>
      <c r="E205" s="578"/>
      <c r="F205" s="579"/>
      <c r="G205" s="90" t="s">
        <v>85</v>
      </c>
      <c r="H205" s="91">
        <v>0.65</v>
      </c>
      <c r="I205" s="92">
        <v>32.75</v>
      </c>
      <c r="J205" s="93">
        <f>ROUND(H205*I205,2)-0.01</f>
        <v>21.279999999999998</v>
      </c>
    </row>
    <row r="206" spans="1:10">
      <c r="A206" s="103">
        <v>280004</v>
      </c>
      <c r="B206" s="577" t="s">
        <v>275</v>
      </c>
      <c r="C206" s="578"/>
      <c r="D206" s="578"/>
      <c r="E206" s="578"/>
      <c r="F206" s="579"/>
      <c r="G206" s="90" t="s">
        <v>85</v>
      </c>
      <c r="H206" s="91">
        <v>0.25</v>
      </c>
      <c r="I206" s="92">
        <v>26.77</v>
      </c>
      <c r="J206" s="93">
        <f t="shared" si="29"/>
        <v>6.69</v>
      </c>
    </row>
    <row r="207" spans="1:10">
      <c r="A207" s="555" t="s">
        <v>83</v>
      </c>
      <c r="B207" s="556"/>
      <c r="C207" s="556"/>
      <c r="D207" s="556"/>
      <c r="E207" s="556"/>
      <c r="F207" s="556"/>
      <c r="G207" s="557"/>
      <c r="H207" s="558">
        <f>SUM(J202:J206)</f>
        <v>79.16</v>
      </c>
      <c r="I207" s="597"/>
      <c r="J207" s="598"/>
    </row>
    <row r="208" spans="1:10">
      <c r="A208" s="561" t="s">
        <v>446</v>
      </c>
      <c r="B208" s="559"/>
      <c r="C208" s="559"/>
      <c r="D208" s="559"/>
      <c r="E208" s="559"/>
      <c r="F208" s="559"/>
      <c r="G208" s="562"/>
      <c r="H208" s="563">
        <f>H207*J8</f>
        <v>17.787251999999999</v>
      </c>
      <c r="I208" s="564"/>
      <c r="J208" s="565"/>
    </row>
    <row r="209" spans="1:10" ht="15.75" thickBot="1">
      <c r="A209" s="566" t="s">
        <v>84</v>
      </c>
      <c r="B209" s="567"/>
      <c r="C209" s="567"/>
      <c r="D209" s="567"/>
      <c r="E209" s="567"/>
      <c r="F209" s="567"/>
      <c r="G209" s="568"/>
      <c r="H209" s="569">
        <f>SUM(H207:H208)</f>
        <v>96.947251999999992</v>
      </c>
      <c r="I209" s="570"/>
      <c r="J209" s="571"/>
    </row>
    <row r="210" spans="1:10">
      <c r="A210" s="87">
        <v>120164</v>
      </c>
      <c r="B210" s="585" t="s">
        <v>119</v>
      </c>
      <c r="C210" s="586"/>
      <c r="D210" s="586"/>
      <c r="E210" s="586"/>
      <c r="F210" s="587"/>
      <c r="G210" s="88" t="s">
        <v>69</v>
      </c>
      <c r="H210" s="582" t="s">
        <v>457</v>
      </c>
      <c r="I210" s="583"/>
      <c r="J210" s="584"/>
    </row>
    <row r="211" spans="1:10">
      <c r="A211" s="103" t="s">
        <v>116</v>
      </c>
      <c r="B211" s="577" t="s">
        <v>357</v>
      </c>
      <c r="C211" s="578"/>
      <c r="D211" s="578"/>
      <c r="E211" s="578"/>
      <c r="F211" s="579"/>
      <c r="G211" s="90" t="s">
        <v>82</v>
      </c>
      <c r="H211" s="91">
        <v>0.5</v>
      </c>
      <c r="I211" s="92">
        <v>1.37</v>
      </c>
      <c r="J211" s="93">
        <f>ROUND(H211*I211,2)-0.01</f>
        <v>0.67999999999999994</v>
      </c>
    </row>
    <row r="212" spans="1:10">
      <c r="A212" s="103" t="s">
        <v>117</v>
      </c>
      <c r="B212" s="577" t="s">
        <v>384</v>
      </c>
      <c r="C212" s="578"/>
      <c r="D212" s="578"/>
      <c r="E212" s="578"/>
      <c r="F212" s="579"/>
      <c r="G212" s="90" t="s">
        <v>82</v>
      </c>
      <c r="H212" s="91">
        <v>0.1</v>
      </c>
      <c r="I212" s="92">
        <v>5.66</v>
      </c>
      <c r="J212" s="93">
        <f>ROUND(H212*I212,2)-0.01</f>
        <v>0.55999999999999994</v>
      </c>
    </row>
    <row r="213" spans="1:10">
      <c r="A213" s="103" t="s">
        <v>120</v>
      </c>
      <c r="B213" s="618" t="s">
        <v>119</v>
      </c>
      <c r="C213" s="619"/>
      <c r="D213" s="619"/>
      <c r="E213" s="619"/>
      <c r="F213" s="620"/>
      <c r="G213" s="90" t="s">
        <v>88</v>
      </c>
      <c r="H213" s="91">
        <v>1.1000000000000001</v>
      </c>
      <c r="I213" s="92">
        <v>11.73</v>
      </c>
      <c r="J213" s="93">
        <f>ROUND(H213*I213,2)</f>
        <v>12.9</v>
      </c>
    </row>
    <row r="214" spans="1:10">
      <c r="A214" s="103">
        <v>280023</v>
      </c>
      <c r="B214" s="577" t="s">
        <v>107</v>
      </c>
      <c r="C214" s="578"/>
      <c r="D214" s="578"/>
      <c r="E214" s="578"/>
      <c r="F214" s="579"/>
      <c r="G214" s="90" t="s">
        <v>85</v>
      </c>
      <c r="H214" s="91">
        <v>0.3</v>
      </c>
      <c r="I214" s="92">
        <v>32.75</v>
      </c>
      <c r="J214" s="93">
        <f>ROUND(H214*I214,2)-0.01</f>
        <v>9.82</v>
      </c>
    </row>
    <row r="215" spans="1:10">
      <c r="A215" s="103">
        <v>280026</v>
      </c>
      <c r="B215" s="577" t="s">
        <v>102</v>
      </c>
      <c r="C215" s="578"/>
      <c r="D215" s="578"/>
      <c r="E215" s="578"/>
      <c r="F215" s="579"/>
      <c r="G215" s="90" t="s">
        <v>85</v>
      </c>
      <c r="H215" s="91">
        <v>0.2</v>
      </c>
      <c r="I215" s="92">
        <v>26.88</v>
      </c>
      <c r="J215" s="93">
        <f>ROUND(H215*I215,2)-0.01</f>
        <v>5.37</v>
      </c>
    </row>
    <row r="216" spans="1:10">
      <c r="A216" s="555" t="s">
        <v>83</v>
      </c>
      <c r="B216" s="556"/>
      <c r="C216" s="556"/>
      <c r="D216" s="556"/>
      <c r="E216" s="556"/>
      <c r="F216" s="556"/>
      <c r="G216" s="557"/>
      <c r="H216" s="558">
        <f>SUM(J211:J215)</f>
        <v>29.330000000000002</v>
      </c>
      <c r="I216" s="597"/>
      <c r="J216" s="598"/>
    </row>
    <row r="217" spans="1:10">
      <c r="A217" s="561" t="s">
        <v>446</v>
      </c>
      <c r="B217" s="559"/>
      <c r="C217" s="559"/>
      <c r="D217" s="559"/>
      <c r="E217" s="559"/>
      <c r="F217" s="559"/>
      <c r="G217" s="562"/>
      <c r="H217" s="563">
        <f>H216*J8</f>
        <v>6.5904510000000007</v>
      </c>
      <c r="I217" s="564"/>
      <c r="J217" s="565"/>
    </row>
    <row r="218" spans="1:10" ht="15.75" thickBot="1">
      <c r="A218" s="566" t="s">
        <v>84</v>
      </c>
      <c r="B218" s="567"/>
      <c r="C218" s="567"/>
      <c r="D218" s="567"/>
      <c r="E218" s="567"/>
      <c r="F218" s="567"/>
      <c r="G218" s="568"/>
      <c r="H218" s="569">
        <f>SUM(H216:H217)</f>
        <v>35.920451</v>
      </c>
      <c r="I218" s="570"/>
      <c r="J218" s="571"/>
    </row>
    <row r="219" spans="1:10">
      <c r="A219" s="87">
        <v>180709</v>
      </c>
      <c r="B219" s="585" t="s">
        <v>327</v>
      </c>
      <c r="C219" s="586"/>
      <c r="D219" s="586"/>
      <c r="E219" s="586"/>
      <c r="F219" s="587"/>
      <c r="G219" s="88" t="s">
        <v>88</v>
      </c>
      <c r="H219" s="582" t="s">
        <v>458</v>
      </c>
      <c r="I219" s="583"/>
      <c r="J219" s="584"/>
    </row>
    <row r="220" spans="1:10">
      <c r="A220" s="276" t="s">
        <v>386</v>
      </c>
      <c r="B220" s="577" t="s">
        <v>291</v>
      </c>
      <c r="C220" s="578"/>
      <c r="D220" s="578"/>
      <c r="E220" s="578"/>
      <c r="F220" s="579"/>
      <c r="G220" s="90" t="s">
        <v>68</v>
      </c>
      <c r="H220" s="91">
        <v>0.52</v>
      </c>
      <c r="I220" s="92">
        <v>103.35</v>
      </c>
      <c r="J220" s="93">
        <f t="shared" ref="J220" si="30">ROUND(H220*I220,2)</f>
        <v>53.74</v>
      </c>
    </row>
    <row r="221" spans="1:10">
      <c r="A221" s="276" t="s">
        <v>197</v>
      </c>
      <c r="B221" s="577" t="s">
        <v>198</v>
      </c>
      <c r="C221" s="578"/>
      <c r="D221" s="578"/>
      <c r="E221" s="578"/>
      <c r="F221" s="579"/>
      <c r="G221" s="90" t="s">
        <v>68</v>
      </c>
      <c r="H221" s="91">
        <v>0.4</v>
      </c>
      <c r="I221" s="92">
        <v>107.52</v>
      </c>
      <c r="J221" s="93">
        <f>ROUND(H221*I221,2)-0.01</f>
        <v>43</v>
      </c>
    </row>
    <row r="222" spans="1:10">
      <c r="A222" s="276" t="s">
        <v>318</v>
      </c>
      <c r="B222" s="618" t="s">
        <v>292</v>
      </c>
      <c r="C222" s="619"/>
      <c r="D222" s="619"/>
      <c r="E222" s="619"/>
      <c r="F222" s="620"/>
      <c r="G222" s="90" t="s">
        <v>68</v>
      </c>
      <c r="H222" s="91">
        <v>0.16</v>
      </c>
      <c r="I222" s="92">
        <v>21.79</v>
      </c>
      <c r="J222" s="93">
        <f>ROUND(H222*I222,2)-0.01</f>
        <v>3.4800000000000004</v>
      </c>
    </row>
    <row r="223" spans="1:10">
      <c r="A223" s="276" t="s">
        <v>374</v>
      </c>
      <c r="B223" s="577" t="s">
        <v>377</v>
      </c>
      <c r="C223" s="578"/>
      <c r="D223" s="578"/>
      <c r="E223" s="578"/>
      <c r="F223" s="579"/>
      <c r="G223" s="90" t="s">
        <v>69</v>
      </c>
      <c r="H223" s="91">
        <v>1.2</v>
      </c>
      <c r="I223" s="92">
        <v>190.84</v>
      </c>
      <c r="J223" s="93">
        <f>ROUND(H223*I223,2)-0.01</f>
        <v>229</v>
      </c>
    </row>
    <row r="224" spans="1:10">
      <c r="A224" s="276" t="s">
        <v>381</v>
      </c>
      <c r="B224" s="577" t="s">
        <v>328</v>
      </c>
      <c r="C224" s="578"/>
      <c r="D224" s="578"/>
      <c r="E224" s="578"/>
      <c r="F224" s="579"/>
      <c r="G224" s="90" t="s">
        <v>68</v>
      </c>
      <c r="H224" s="91">
        <v>0.12</v>
      </c>
      <c r="I224" s="92">
        <v>931.05</v>
      </c>
      <c r="J224" s="93">
        <f>ROUND(H224*I224,2)-0.01</f>
        <v>111.72</v>
      </c>
    </row>
    <row r="225" spans="1:10">
      <c r="A225" s="555" t="s">
        <v>83</v>
      </c>
      <c r="B225" s="556"/>
      <c r="C225" s="556"/>
      <c r="D225" s="556"/>
      <c r="E225" s="556"/>
      <c r="F225" s="556"/>
      <c r="G225" s="557"/>
      <c r="H225" s="558">
        <f>SUM(J220:J224)</f>
        <v>440.94000000000005</v>
      </c>
      <c r="I225" s="597"/>
      <c r="J225" s="598"/>
    </row>
    <row r="226" spans="1:10">
      <c r="A226" s="561" t="s">
        <v>446</v>
      </c>
      <c r="B226" s="559"/>
      <c r="C226" s="559"/>
      <c r="D226" s="559"/>
      <c r="E226" s="559"/>
      <c r="F226" s="559"/>
      <c r="G226" s="562"/>
      <c r="H226" s="563">
        <f>H225*J8</f>
        <v>99.079218000000012</v>
      </c>
      <c r="I226" s="564"/>
      <c r="J226" s="565"/>
    </row>
    <row r="227" spans="1:10" ht="15.75" thickBot="1">
      <c r="A227" s="566" t="s">
        <v>84</v>
      </c>
      <c r="B227" s="567"/>
      <c r="C227" s="567"/>
      <c r="D227" s="567"/>
      <c r="E227" s="567"/>
      <c r="F227" s="567"/>
      <c r="G227" s="568"/>
      <c r="H227" s="569">
        <f>SUM(H225:H226)</f>
        <v>540.01921800000002</v>
      </c>
      <c r="I227" s="570"/>
      <c r="J227" s="571"/>
    </row>
    <row r="228" spans="1:10">
      <c r="A228" s="87">
        <v>130492</v>
      </c>
      <c r="B228" s="585" t="s">
        <v>279</v>
      </c>
      <c r="C228" s="586"/>
      <c r="D228" s="586"/>
      <c r="E228" s="586"/>
      <c r="F228" s="587"/>
      <c r="G228" s="88" t="s">
        <v>69</v>
      </c>
      <c r="H228" s="582" t="s">
        <v>459</v>
      </c>
      <c r="I228" s="583"/>
      <c r="J228" s="584"/>
    </row>
    <row r="229" spans="1:10">
      <c r="A229" s="276" t="s">
        <v>197</v>
      </c>
      <c r="B229" s="577" t="s">
        <v>198</v>
      </c>
      <c r="C229" s="578"/>
      <c r="D229" s="578"/>
      <c r="E229" s="578"/>
      <c r="F229" s="579"/>
      <c r="G229" s="90" t="s">
        <v>68</v>
      </c>
      <c r="H229" s="91">
        <v>0.02</v>
      </c>
      <c r="I229" s="92">
        <v>107.52</v>
      </c>
      <c r="J229" s="93">
        <f t="shared" ref="J229:J232" si="31">ROUND(H229*I229,2)</f>
        <v>2.15</v>
      </c>
    </row>
    <row r="230" spans="1:10">
      <c r="A230" s="276" t="s">
        <v>387</v>
      </c>
      <c r="B230" s="577" t="s">
        <v>280</v>
      </c>
      <c r="C230" s="578"/>
      <c r="D230" s="578"/>
      <c r="E230" s="578"/>
      <c r="F230" s="579"/>
      <c r="G230" s="90" t="s">
        <v>68</v>
      </c>
      <c r="H230" s="91">
        <v>0.02</v>
      </c>
      <c r="I230" s="92">
        <v>1067.3699999999999</v>
      </c>
      <c r="J230" s="93">
        <f>ROUND(H230*I230,2)-0.01</f>
        <v>21.34</v>
      </c>
    </row>
    <row r="231" spans="1:10">
      <c r="A231" s="276" t="s">
        <v>388</v>
      </c>
      <c r="B231" s="618" t="s">
        <v>360</v>
      </c>
      <c r="C231" s="619"/>
      <c r="D231" s="619"/>
      <c r="E231" s="619"/>
      <c r="F231" s="620"/>
      <c r="G231" s="90" t="s">
        <v>68</v>
      </c>
      <c r="H231" s="91">
        <v>7.0000000000000001E-3</v>
      </c>
      <c r="I231" s="92">
        <v>2102.8000000000002</v>
      </c>
      <c r="J231" s="93">
        <f>ROUND(H231*I231,2)-0.01</f>
        <v>14.71</v>
      </c>
    </row>
    <row r="232" spans="1:10">
      <c r="A232" s="103">
        <v>130584</v>
      </c>
      <c r="B232" s="577" t="s">
        <v>163</v>
      </c>
      <c r="C232" s="578"/>
      <c r="D232" s="578"/>
      <c r="E232" s="578"/>
      <c r="F232" s="579"/>
      <c r="G232" s="90" t="s">
        <v>69</v>
      </c>
      <c r="H232" s="91">
        <v>1</v>
      </c>
      <c r="I232" s="92">
        <v>105.89</v>
      </c>
      <c r="J232" s="93">
        <f t="shared" si="31"/>
        <v>105.89</v>
      </c>
    </row>
    <row r="233" spans="1:10">
      <c r="A233" s="555" t="s">
        <v>83</v>
      </c>
      <c r="B233" s="556"/>
      <c r="C233" s="556"/>
      <c r="D233" s="556"/>
      <c r="E233" s="556"/>
      <c r="F233" s="556"/>
      <c r="G233" s="557"/>
      <c r="H233" s="558">
        <f>SUM(J229:J232)</f>
        <v>144.09</v>
      </c>
      <c r="I233" s="597"/>
      <c r="J233" s="598"/>
    </row>
    <row r="234" spans="1:10">
      <c r="A234" s="561" t="s">
        <v>446</v>
      </c>
      <c r="B234" s="559"/>
      <c r="C234" s="559"/>
      <c r="D234" s="559"/>
      <c r="E234" s="559"/>
      <c r="F234" s="559"/>
      <c r="G234" s="562"/>
      <c r="H234" s="563">
        <f>H233*J8</f>
        <v>32.377023000000001</v>
      </c>
      <c r="I234" s="564"/>
      <c r="J234" s="565"/>
    </row>
    <row r="235" spans="1:10" ht="15.75" thickBot="1">
      <c r="A235" s="566" t="s">
        <v>84</v>
      </c>
      <c r="B235" s="567"/>
      <c r="C235" s="567"/>
      <c r="D235" s="567"/>
      <c r="E235" s="567"/>
      <c r="F235" s="567"/>
      <c r="G235" s="568"/>
      <c r="H235" s="569">
        <f>SUM(H233:H234)</f>
        <v>176.46702300000001</v>
      </c>
      <c r="I235" s="570"/>
      <c r="J235" s="571"/>
    </row>
    <row r="236" spans="1:10" ht="15.75" thickBot="1">
      <c r="A236" s="615" t="s">
        <v>121</v>
      </c>
      <c r="B236" s="616"/>
      <c r="C236" s="616"/>
      <c r="D236" s="616"/>
      <c r="E236" s="616"/>
      <c r="F236" s="616"/>
      <c r="G236" s="616"/>
      <c r="H236" s="616"/>
      <c r="I236" s="616"/>
      <c r="J236" s="617"/>
    </row>
    <row r="237" spans="1:10">
      <c r="A237" s="87">
        <v>140348</v>
      </c>
      <c r="B237" s="585" t="s">
        <v>122</v>
      </c>
      <c r="C237" s="586"/>
      <c r="D237" s="586"/>
      <c r="E237" s="586"/>
      <c r="F237" s="587"/>
      <c r="G237" s="88" t="s">
        <v>69</v>
      </c>
      <c r="H237" s="582" t="s">
        <v>460</v>
      </c>
      <c r="I237" s="583"/>
      <c r="J237" s="584"/>
    </row>
    <row r="238" spans="1:10">
      <c r="A238" s="103" t="s">
        <v>123</v>
      </c>
      <c r="B238" s="577" t="s">
        <v>124</v>
      </c>
      <c r="C238" s="578"/>
      <c r="D238" s="578"/>
      <c r="E238" s="578"/>
      <c r="F238" s="579"/>
      <c r="G238" s="90" t="s">
        <v>81</v>
      </c>
      <c r="H238" s="91">
        <v>0.1</v>
      </c>
      <c r="I238" s="92">
        <v>303</v>
      </c>
      <c r="J238" s="93">
        <f t="shared" ref="J238:J240" si="32">ROUND(H238*I238,2)</f>
        <v>30.3</v>
      </c>
    </row>
    <row r="239" spans="1:10">
      <c r="A239" s="103" t="s">
        <v>86</v>
      </c>
      <c r="B239" s="577" t="s">
        <v>87</v>
      </c>
      <c r="C239" s="578"/>
      <c r="D239" s="578"/>
      <c r="E239" s="578"/>
      <c r="F239" s="579"/>
      <c r="G239" s="90" t="s">
        <v>82</v>
      </c>
      <c r="H239" s="91">
        <v>0.2</v>
      </c>
      <c r="I239" s="92">
        <v>20.53</v>
      </c>
      <c r="J239" s="93">
        <f>ROUND(H239*I239,2)-0.01</f>
        <v>4.1000000000000005</v>
      </c>
    </row>
    <row r="240" spans="1:10">
      <c r="A240" s="103">
        <v>280002</v>
      </c>
      <c r="B240" s="577" t="s">
        <v>260</v>
      </c>
      <c r="C240" s="578"/>
      <c r="D240" s="578"/>
      <c r="E240" s="578"/>
      <c r="F240" s="579"/>
      <c r="G240" s="90" t="s">
        <v>85</v>
      </c>
      <c r="H240" s="91">
        <v>0.9</v>
      </c>
      <c r="I240" s="92">
        <v>26.37</v>
      </c>
      <c r="J240" s="93">
        <f t="shared" si="32"/>
        <v>23.73</v>
      </c>
    </row>
    <row r="241" spans="1:10">
      <c r="A241" s="103">
        <v>280013</v>
      </c>
      <c r="B241" s="577" t="s">
        <v>101</v>
      </c>
      <c r="C241" s="578"/>
      <c r="D241" s="578"/>
      <c r="E241" s="578"/>
      <c r="F241" s="579"/>
      <c r="G241" s="90" t="s">
        <v>85</v>
      </c>
      <c r="H241" s="91">
        <v>0.9</v>
      </c>
      <c r="I241" s="92">
        <v>32.21</v>
      </c>
      <c r="J241" s="93">
        <f>ROUND(H241*I241,2)-0.01</f>
        <v>28.979999999999997</v>
      </c>
    </row>
    <row r="242" spans="1:10">
      <c r="A242" s="555" t="s">
        <v>83</v>
      </c>
      <c r="B242" s="556"/>
      <c r="C242" s="556"/>
      <c r="D242" s="556"/>
      <c r="E242" s="556"/>
      <c r="F242" s="556"/>
      <c r="G242" s="557"/>
      <c r="H242" s="558">
        <f>SUM(J238:J241)</f>
        <v>87.109999999999985</v>
      </c>
      <c r="I242" s="597"/>
      <c r="J242" s="598"/>
    </row>
    <row r="243" spans="1:10">
      <c r="A243" s="561" t="s">
        <v>446</v>
      </c>
      <c r="B243" s="559"/>
      <c r="C243" s="559"/>
      <c r="D243" s="559"/>
      <c r="E243" s="559"/>
      <c r="F243" s="559"/>
      <c r="G243" s="562"/>
      <c r="H243" s="563">
        <f>H242*J8</f>
        <v>19.573616999999999</v>
      </c>
      <c r="I243" s="564"/>
      <c r="J243" s="565"/>
    </row>
    <row r="244" spans="1:10" ht="15.75" thickBot="1">
      <c r="A244" s="566" t="s">
        <v>84</v>
      </c>
      <c r="B244" s="567"/>
      <c r="C244" s="567"/>
      <c r="D244" s="567"/>
      <c r="E244" s="567"/>
      <c r="F244" s="567"/>
      <c r="G244" s="568"/>
      <c r="H244" s="569">
        <f>SUM(H242:H243)</f>
        <v>106.68361699999998</v>
      </c>
      <c r="I244" s="570"/>
      <c r="J244" s="571"/>
    </row>
    <row r="245" spans="1:10">
      <c r="A245" s="87">
        <v>141336</v>
      </c>
      <c r="B245" s="585" t="s">
        <v>126</v>
      </c>
      <c r="C245" s="586"/>
      <c r="D245" s="586"/>
      <c r="E245" s="586"/>
      <c r="F245" s="587"/>
      <c r="G245" s="88" t="s">
        <v>69</v>
      </c>
      <c r="H245" s="582" t="s">
        <v>478</v>
      </c>
      <c r="I245" s="583"/>
      <c r="J245" s="584"/>
    </row>
    <row r="246" spans="1:10">
      <c r="A246" s="103" t="s">
        <v>127</v>
      </c>
      <c r="B246" s="577" t="s">
        <v>126</v>
      </c>
      <c r="C246" s="578"/>
      <c r="D246" s="578"/>
      <c r="E246" s="578"/>
      <c r="F246" s="579"/>
      <c r="G246" s="90" t="s">
        <v>69</v>
      </c>
      <c r="H246" s="91">
        <v>1</v>
      </c>
      <c r="I246" s="92">
        <v>28.93</v>
      </c>
      <c r="J246" s="93">
        <f t="shared" ref="J246:J248" si="33">ROUND(H246*I246,2)</f>
        <v>28.93</v>
      </c>
    </row>
    <row r="247" spans="1:10">
      <c r="A247" s="103">
        <v>280002</v>
      </c>
      <c r="B247" s="577" t="s">
        <v>260</v>
      </c>
      <c r="C247" s="578"/>
      <c r="D247" s="578"/>
      <c r="E247" s="578"/>
      <c r="F247" s="579"/>
      <c r="G247" s="90" t="s">
        <v>85</v>
      </c>
      <c r="H247" s="91">
        <v>0.3</v>
      </c>
      <c r="I247" s="92">
        <v>26.37</v>
      </c>
      <c r="J247" s="93">
        <f t="shared" si="33"/>
        <v>7.91</v>
      </c>
    </row>
    <row r="248" spans="1:10">
      <c r="A248" s="103">
        <v>280013</v>
      </c>
      <c r="B248" s="577" t="s">
        <v>101</v>
      </c>
      <c r="C248" s="578"/>
      <c r="D248" s="578"/>
      <c r="E248" s="578"/>
      <c r="F248" s="579"/>
      <c r="G248" s="90" t="s">
        <v>85</v>
      </c>
      <c r="H248" s="91">
        <v>0.3</v>
      </c>
      <c r="I248" s="92">
        <v>32.21</v>
      </c>
      <c r="J248" s="93">
        <f t="shared" si="33"/>
        <v>9.66</v>
      </c>
    </row>
    <row r="249" spans="1:10">
      <c r="A249" s="555" t="s">
        <v>83</v>
      </c>
      <c r="B249" s="556"/>
      <c r="C249" s="556"/>
      <c r="D249" s="556"/>
      <c r="E249" s="556"/>
      <c r="F249" s="556"/>
      <c r="G249" s="557"/>
      <c r="H249" s="558">
        <f>SUM(J246:J248)</f>
        <v>46.5</v>
      </c>
      <c r="I249" s="597"/>
      <c r="J249" s="598"/>
    </row>
    <row r="250" spans="1:10">
      <c r="A250" s="561" t="s">
        <v>446</v>
      </c>
      <c r="B250" s="559"/>
      <c r="C250" s="559"/>
      <c r="D250" s="559"/>
      <c r="E250" s="559"/>
      <c r="F250" s="559"/>
      <c r="G250" s="562"/>
      <c r="H250" s="563">
        <f>H249*J8</f>
        <v>10.448550000000001</v>
      </c>
      <c r="I250" s="564"/>
      <c r="J250" s="565"/>
    </row>
    <row r="251" spans="1:10" ht="15.75" thickBot="1">
      <c r="A251" s="566" t="s">
        <v>84</v>
      </c>
      <c r="B251" s="567"/>
      <c r="C251" s="567"/>
      <c r="D251" s="567"/>
      <c r="E251" s="567"/>
      <c r="F251" s="567"/>
      <c r="G251" s="568"/>
      <c r="H251" s="569">
        <f>SUM(H249:H250)</f>
        <v>56.948549999999997</v>
      </c>
      <c r="I251" s="570"/>
      <c r="J251" s="571"/>
    </row>
    <row r="252" spans="1:10">
      <c r="A252" s="87">
        <v>141373</v>
      </c>
      <c r="B252" s="585" t="s">
        <v>696</v>
      </c>
      <c r="C252" s="586"/>
      <c r="D252" s="586"/>
      <c r="E252" s="586"/>
      <c r="F252" s="587"/>
      <c r="G252" s="88" t="s">
        <v>69</v>
      </c>
      <c r="H252" s="582" t="s">
        <v>479</v>
      </c>
      <c r="I252" s="583"/>
      <c r="J252" s="584"/>
    </row>
    <row r="253" spans="1:10">
      <c r="A253" s="103">
        <v>280020</v>
      </c>
      <c r="B253" s="577" t="s">
        <v>402</v>
      </c>
      <c r="C253" s="578"/>
      <c r="D253" s="578"/>
      <c r="E253" s="578"/>
      <c r="F253" s="579"/>
      <c r="G253" s="90" t="s">
        <v>85</v>
      </c>
      <c r="H253" s="91">
        <v>0.8</v>
      </c>
      <c r="I253" s="92">
        <v>31.27</v>
      </c>
      <c r="J253" s="93">
        <f>ROUND(H253*I253,2)-0.01</f>
        <v>25.009999999999998</v>
      </c>
    </row>
    <row r="254" spans="1:10">
      <c r="A254" s="276" t="s">
        <v>406</v>
      </c>
      <c r="B254" s="577" t="s">
        <v>102</v>
      </c>
      <c r="C254" s="578"/>
      <c r="D254" s="578"/>
      <c r="E254" s="578"/>
      <c r="F254" s="579"/>
      <c r="G254" s="90" t="s">
        <v>85</v>
      </c>
      <c r="H254" s="91">
        <v>0.4</v>
      </c>
      <c r="I254" s="92">
        <v>26.88</v>
      </c>
      <c r="J254" s="93">
        <f t="shared" ref="J254:J263" si="34">ROUND(H254*I254,2)</f>
        <v>10.75</v>
      </c>
    </row>
    <row r="255" spans="1:10">
      <c r="A255" s="276" t="s">
        <v>687</v>
      </c>
      <c r="B255" s="577" t="s">
        <v>688</v>
      </c>
      <c r="C255" s="578"/>
      <c r="D255" s="578"/>
      <c r="E255" s="578"/>
      <c r="F255" s="579"/>
      <c r="G255" s="90" t="s">
        <v>347</v>
      </c>
      <c r="H255" s="91">
        <v>0.17</v>
      </c>
      <c r="I255" s="92">
        <v>18.059999999999999</v>
      </c>
      <c r="J255" s="93">
        <v>3.07</v>
      </c>
    </row>
    <row r="256" spans="1:10">
      <c r="A256" s="276" t="s">
        <v>410</v>
      </c>
      <c r="B256" s="577" t="s">
        <v>689</v>
      </c>
      <c r="C256" s="578"/>
      <c r="D256" s="578"/>
      <c r="E256" s="578"/>
      <c r="F256" s="579"/>
      <c r="G256" s="90" t="s">
        <v>248</v>
      </c>
      <c r="H256" s="91">
        <v>0.05</v>
      </c>
      <c r="I256" s="92">
        <v>41.68</v>
      </c>
      <c r="J256" s="93">
        <v>2.08</v>
      </c>
    </row>
    <row r="257" spans="1:10">
      <c r="A257" s="277" t="s">
        <v>690</v>
      </c>
      <c r="B257" s="627" t="s">
        <v>691</v>
      </c>
      <c r="C257" s="628"/>
      <c r="D257" s="628"/>
      <c r="E257" s="628"/>
      <c r="F257" s="629"/>
      <c r="G257" s="223" t="s">
        <v>405</v>
      </c>
      <c r="H257" s="224">
        <v>0.83</v>
      </c>
      <c r="I257" s="225">
        <v>37.35</v>
      </c>
      <c r="J257" s="226">
        <f>ROUND(H257*I257,2)-0.01</f>
        <v>30.99</v>
      </c>
    </row>
    <row r="258" spans="1:10">
      <c r="A258" s="276" t="s">
        <v>411</v>
      </c>
      <c r="B258" s="577" t="s">
        <v>692</v>
      </c>
      <c r="C258" s="578"/>
      <c r="D258" s="578"/>
      <c r="E258" s="578"/>
      <c r="F258" s="579"/>
      <c r="G258" s="90" t="s">
        <v>248</v>
      </c>
      <c r="H258" s="91">
        <v>4.0000000000000001E-3</v>
      </c>
      <c r="I258" s="92">
        <v>50</v>
      </c>
      <c r="J258" s="93">
        <f>ROUND(H258*I258,2)-0.01</f>
        <v>0.19</v>
      </c>
    </row>
    <row r="259" spans="1:10">
      <c r="A259" s="276" t="s">
        <v>412</v>
      </c>
      <c r="B259" s="577" t="s">
        <v>404</v>
      </c>
      <c r="C259" s="578"/>
      <c r="D259" s="578"/>
      <c r="E259" s="578"/>
      <c r="F259" s="579"/>
      <c r="G259" s="90" t="s">
        <v>405</v>
      </c>
      <c r="H259" s="91">
        <v>1.4999999999999999E-2</v>
      </c>
      <c r="I259" s="92">
        <v>50.99</v>
      </c>
      <c r="J259" s="93">
        <f t="shared" si="34"/>
        <v>0.76</v>
      </c>
    </row>
    <row r="260" spans="1:10">
      <c r="A260" s="276" t="s">
        <v>407</v>
      </c>
      <c r="B260" s="577" t="s">
        <v>403</v>
      </c>
      <c r="C260" s="578"/>
      <c r="D260" s="578"/>
      <c r="E260" s="578"/>
      <c r="F260" s="579"/>
      <c r="G260" s="90" t="s">
        <v>347</v>
      </c>
      <c r="H260" s="91">
        <v>0.74070000000000003</v>
      </c>
      <c r="I260" s="92">
        <v>5.0999999999999996</v>
      </c>
      <c r="J260" s="93">
        <f t="shared" si="34"/>
        <v>3.78</v>
      </c>
    </row>
    <row r="261" spans="1:10">
      <c r="A261" s="276" t="s">
        <v>409</v>
      </c>
      <c r="B261" s="577" t="s">
        <v>693</v>
      </c>
      <c r="C261" s="578"/>
      <c r="D261" s="578"/>
      <c r="E261" s="578"/>
      <c r="F261" s="579"/>
      <c r="G261" s="90" t="s">
        <v>347</v>
      </c>
      <c r="H261" s="91">
        <v>1.23E-2</v>
      </c>
      <c r="I261" s="92">
        <v>18.62</v>
      </c>
      <c r="J261" s="93">
        <f t="shared" si="34"/>
        <v>0.23</v>
      </c>
    </row>
    <row r="262" spans="1:10">
      <c r="A262" s="103" t="s">
        <v>408</v>
      </c>
      <c r="B262" s="599" t="s">
        <v>694</v>
      </c>
      <c r="C262" s="600"/>
      <c r="D262" s="600"/>
      <c r="E262" s="600"/>
      <c r="F262" s="601"/>
      <c r="G262" s="90" t="s">
        <v>347</v>
      </c>
      <c r="H262" s="91">
        <v>0.15429999999999999</v>
      </c>
      <c r="I262" s="92">
        <v>50</v>
      </c>
      <c r="J262" s="93">
        <f>ROUND(H262*I262,2)-0.02</f>
        <v>7.7</v>
      </c>
    </row>
    <row r="263" spans="1:10">
      <c r="A263" s="103" t="s">
        <v>413</v>
      </c>
      <c r="B263" s="577" t="s">
        <v>695</v>
      </c>
      <c r="C263" s="578"/>
      <c r="D263" s="578"/>
      <c r="E263" s="578"/>
      <c r="F263" s="579"/>
      <c r="G263" s="90" t="s">
        <v>405</v>
      </c>
      <c r="H263" s="91">
        <v>0.15429999999999999</v>
      </c>
      <c r="I263" s="92">
        <v>15.81</v>
      </c>
      <c r="J263" s="93">
        <f t="shared" si="34"/>
        <v>2.44</v>
      </c>
    </row>
    <row r="264" spans="1:10">
      <c r="A264" s="103"/>
      <c r="B264" s="577"/>
      <c r="C264" s="578"/>
      <c r="D264" s="578"/>
      <c r="E264" s="578"/>
      <c r="F264" s="579"/>
      <c r="G264" s="90"/>
      <c r="H264" s="91"/>
      <c r="I264" s="92"/>
      <c r="J264" s="93">
        <f>ROUND(H264*I264,2)</f>
        <v>0</v>
      </c>
    </row>
    <row r="265" spans="1:10">
      <c r="A265" s="103"/>
      <c r="B265" s="577"/>
      <c r="C265" s="578"/>
      <c r="D265" s="578"/>
      <c r="E265" s="578"/>
      <c r="F265" s="579"/>
      <c r="G265" s="90"/>
      <c r="H265" s="91"/>
      <c r="I265" s="92"/>
      <c r="J265" s="93">
        <f t="shared" ref="J265:J267" si="35">ROUND(H265*I265,2)</f>
        <v>0</v>
      </c>
    </row>
    <row r="266" spans="1:10">
      <c r="A266" s="103"/>
      <c r="B266" s="577"/>
      <c r="C266" s="578"/>
      <c r="D266" s="578"/>
      <c r="E266" s="578"/>
      <c r="F266" s="579"/>
      <c r="G266" s="90"/>
      <c r="H266" s="91"/>
      <c r="I266" s="92"/>
      <c r="J266" s="93">
        <f>ROUND(H266*I266,2)-0.01</f>
        <v>-0.01</v>
      </c>
    </row>
    <row r="267" spans="1:10">
      <c r="A267" s="103"/>
      <c r="B267" s="577"/>
      <c r="C267" s="578"/>
      <c r="D267" s="578"/>
      <c r="E267" s="578"/>
      <c r="F267" s="579"/>
      <c r="G267" s="90"/>
      <c r="H267" s="91"/>
      <c r="I267" s="92"/>
      <c r="J267" s="93">
        <f t="shared" si="35"/>
        <v>0</v>
      </c>
    </row>
    <row r="268" spans="1:10">
      <c r="A268" s="555" t="s">
        <v>83</v>
      </c>
      <c r="B268" s="556"/>
      <c r="C268" s="556"/>
      <c r="D268" s="556"/>
      <c r="E268" s="556"/>
      <c r="F268" s="556"/>
      <c r="G268" s="557"/>
      <c r="H268" s="558">
        <f>SUM(J253:J267)</f>
        <v>86.99</v>
      </c>
      <c r="I268" s="597"/>
      <c r="J268" s="598"/>
    </row>
    <row r="269" spans="1:10">
      <c r="A269" s="561" t="s">
        <v>446</v>
      </c>
      <c r="B269" s="559"/>
      <c r="C269" s="559"/>
      <c r="D269" s="559"/>
      <c r="E269" s="559"/>
      <c r="F269" s="559"/>
      <c r="G269" s="562"/>
      <c r="H269" s="563">
        <f>H268*J8</f>
        <v>19.546652999999999</v>
      </c>
      <c r="I269" s="564"/>
      <c r="J269" s="565"/>
    </row>
    <row r="270" spans="1:10" ht="15.75" thickBot="1">
      <c r="A270" s="566" t="s">
        <v>84</v>
      </c>
      <c r="B270" s="567"/>
      <c r="C270" s="567"/>
      <c r="D270" s="567"/>
      <c r="E270" s="567"/>
      <c r="F270" s="567"/>
      <c r="G270" s="568"/>
      <c r="H270" s="569">
        <f>SUM(H268:H269)</f>
        <v>106.536653</v>
      </c>
      <c r="I270" s="570"/>
      <c r="J270" s="571"/>
    </row>
    <row r="271" spans="1:10" ht="15.75" thickBot="1">
      <c r="A271" s="615" t="s">
        <v>159</v>
      </c>
      <c r="B271" s="616"/>
      <c r="C271" s="616"/>
      <c r="D271" s="616"/>
      <c r="E271" s="616"/>
      <c r="F271" s="616"/>
      <c r="G271" s="616"/>
      <c r="H271" s="616"/>
      <c r="I271" s="616"/>
      <c r="J271" s="617"/>
    </row>
    <row r="272" spans="1:10">
      <c r="A272" s="87">
        <v>190609</v>
      </c>
      <c r="B272" s="585" t="s">
        <v>283</v>
      </c>
      <c r="C272" s="586"/>
      <c r="D272" s="586"/>
      <c r="E272" s="586"/>
      <c r="F272" s="587"/>
      <c r="G272" s="88" t="s">
        <v>151</v>
      </c>
      <c r="H272" s="582" t="s">
        <v>461</v>
      </c>
      <c r="I272" s="583"/>
      <c r="J272" s="584"/>
    </row>
    <row r="273" spans="1:10">
      <c r="A273" s="103" t="s">
        <v>179</v>
      </c>
      <c r="B273" s="577" t="s">
        <v>284</v>
      </c>
      <c r="C273" s="578"/>
      <c r="D273" s="578"/>
      <c r="E273" s="578"/>
      <c r="F273" s="579"/>
      <c r="G273" s="90" t="s">
        <v>151</v>
      </c>
      <c r="H273" s="91">
        <v>1</v>
      </c>
      <c r="I273" s="92">
        <v>434.5</v>
      </c>
      <c r="J273" s="93">
        <f t="shared" ref="J273:J280" si="36">ROUND(H273*I273,2)</f>
        <v>434.5</v>
      </c>
    </row>
    <row r="274" spans="1:10">
      <c r="A274" s="103" t="s">
        <v>180</v>
      </c>
      <c r="B274" s="577" t="s">
        <v>181</v>
      </c>
      <c r="C274" s="578"/>
      <c r="D274" s="578"/>
      <c r="E274" s="578"/>
      <c r="F274" s="579"/>
      <c r="G274" s="90" t="s">
        <v>151</v>
      </c>
      <c r="H274" s="91">
        <v>2</v>
      </c>
      <c r="I274" s="92">
        <v>9</v>
      </c>
      <c r="J274" s="93">
        <f t="shared" si="36"/>
        <v>18</v>
      </c>
    </row>
    <row r="275" spans="1:10">
      <c r="A275" s="103" t="s">
        <v>177</v>
      </c>
      <c r="B275" s="577" t="s">
        <v>285</v>
      </c>
      <c r="C275" s="578"/>
      <c r="D275" s="578"/>
      <c r="E275" s="578"/>
      <c r="F275" s="579"/>
      <c r="G275" s="90" t="s">
        <v>151</v>
      </c>
      <c r="H275" s="91">
        <v>1</v>
      </c>
      <c r="I275" s="92">
        <v>10.99</v>
      </c>
      <c r="J275" s="93">
        <f>ROUND(H275*I275,2)-0.01</f>
        <v>10.98</v>
      </c>
    </row>
    <row r="276" spans="1:10">
      <c r="A276" s="103" t="s">
        <v>178</v>
      </c>
      <c r="B276" s="577" t="s">
        <v>182</v>
      </c>
      <c r="C276" s="578"/>
      <c r="D276" s="578"/>
      <c r="E276" s="578"/>
      <c r="F276" s="579"/>
      <c r="G276" s="90" t="s">
        <v>151</v>
      </c>
      <c r="H276" s="91">
        <v>1</v>
      </c>
      <c r="I276" s="92">
        <v>51.46</v>
      </c>
      <c r="J276" s="93">
        <f t="shared" si="36"/>
        <v>51.46</v>
      </c>
    </row>
    <row r="277" spans="1:10">
      <c r="A277" s="103" t="s">
        <v>97</v>
      </c>
      <c r="B277" s="577" t="s">
        <v>98</v>
      </c>
      <c r="C277" s="578"/>
      <c r="D277" s="578"/>
      <c r="E277" s="578"/>
      <c r="F277" s="579"/>
      <c r="G277" s="90" t="s">
        <v>82</v>
      </c>
      <c r="H277" s="91">
        <v>1</v>
      </c>
      <c r="I277" s="92">
        <v>16.66</v>
      </c>
      <c r="J277" s="93">
        <f>ROUND(H277*I277,2)-0.01</f>
        <v>16.649999999999999</v>
      </c>
    </row>
    <row r="278" spans="1:10">
      <c r="A278" s="103" t="s">
        <v>117</v>
      </c>
      <c r="B278" s="577" t="s">
        <v>384</v>
      </c>
      <c r="C278" s="578"/>
      <c r="D278" s="578"/>
      <c r="E278" s="578"/>
      <c r="F278" s="579"/>
      <c r="G278" s="90" t="s">
        <v>82</v>
      </c>
      <c r="H278" s="91">
        <v>0.09</v>
      </c>
      <c r="I278" s="92">
        <v>5.66</v>
      </c>
      <c r="J278" s="93">
        <f>ROUND(H278*I278,2)-0.01</f>
        <v>0.5</v>
      </c>
    </row>
    <row r="279" spans="1:10">
      <c r="A279" s="103">
        <v>280008</v>
      </c>
      <c r="B279" s="577" t="s">
        <v>282</v>
      </c>
      <c r="C279" s="578"/>
      <c r="D279" s="578"/>
      <c r="E279" s="578"/>
      <c r="F279" s="579"/>
      <c r="G279" s="90" t="s">
        <v>85</v>
      </c>
      <c r="H279" s="91">
        <v>3</v>
      </c>
      <c r="I279" s="92">
        <v>26.34</v>
      </c>
      <c r="J279" s="93">
        <f t="shared" si="36"/>
        <v>79.02</v>
      </c>
    </row>
    <row r="280" spans="1:10">
      <c r="A280" s="103">
        <v>280016</v>
      </c>
      <c r="B280" s="577" t="s">
        <v>273</v>
      </c>
      <c r="C280" s="578"/>
      <c r="D280" s="578"/>
      <c r="E280" s="578"/>
      <c r="F280" s="579"/>
      <c r="G280" s="90" t="s">
        <v>85</v>
      </c>
      <c r="H280" s="91">
        <v>3</v>
      </c>
      <c r="I280" s="92">
        <v>32.19</v>
      </c>
      <c r="J280" s="93">
        <f t="shared" si="36"/>
        <v>96.57</v>
      </c>
    </row>
    <row r="281" spans="1:10">
      <c r="A281" s="555" t="s">
        <v>83</v>
      </c>
      <c r="B281" s="556"/>
      <c r="C281" s="556"/>
      <c r="D281" s="556"/>
      <c r="E281" s="556"/>
      <c r="F281" s="556"/>
      <c r="G281" s="557"/>
      <c r="H281" s="558">
        <f>SUM(J273:J280)</f>
        <v>707.68000000000006</v>
      </c>
      <c r="I281" s="597"/>
      <c r="J281" s="598"/>
    </row>
    <row r="282" spans="1:10">
      <c r="A282" s="561" t="s">
        <v>446</v>
      </c>
      <c r="B282" s="559"/>
      <c r="C282" s="559"/>
      <c r="D282" s="559"/>
      <c r="E282" s="559"/>
      <c r="F282" s="559"/>
      <c r="G282" s="562"/>
      <c r="H282" s="563">
        <f>H281*J8</f>
        <v>159.01569600000002</v>
      </c>
      <c r="I282" s="564"/>
      <c r="J282" s="565"/>
    </row>
    <row r="283" spans="1:10" ht="15.75" thickBot="1">
      <c r="A283" s="566" t="s">
        <v>84</v>
      </c>
      <c r="B283" s="567"/>
      <c r="C283" s="567"/>
      <c r="D283" s="567"/>
      <c r="E283" s="567"/>
      <c r="F283" s="567"/>
      <c r="G283" s="568"/>
      <c r="H283" s="569">
        <f>SUM(H281:H282)</f>
        <v>866.69569600000011</v>
      </c>
      <c r="I283" s="570"/>
      <c r="J283" s="571"/>
    </row>
    <row r="284" spans="1:10">
      <c r="A284" s="87">
        <v>190375</v>
      </c>
      <c r="B284" s="585" t="s">
        <v>286</v>
      </c>
      <c r="C284" s="586"/>
      <c r="D284" s="586"/>
      <c r="E284" s="586"/>
      <c r="F284" s="587"/>
      <c r="G284" s="88" t="s">
        <v>151</v>
      </c>
      <c r="H284" s="582" t="s">
        <v>462</v>
      </c>
      <c r="I284" s="583"/>
      <c r="J284" s="584"/>
    </row>
    <row r="285" spans="1:10">
      <c r="A285" s="103" t="s">
        <v>186</v>
      </c>
      <c r="B285" s="577" t="s">
        <v>184</v>
      </c>
      <c r="C285" s="578"/>
      <c r="D285" s="578"/>
      <c r="E285" s="578"/>
      <c r="F285" s="579"/>
      <c r="G285" s="90" t="s">
        <v>151</v>
      </c>
      <c r="H285" s="91">
        <v>1</v>
      </c>
      <c r="I285" s="92">
        <v>190.9</v>
      </c>
      <c r="J285" s="93">
        <f t="shared" ref="J285:J288" si="37">ROUND(H285*I285,2)</f>
        <v>190.9</v>
      </c>
    </row>
    <row r="286" spans="1:10">
      <c r="A286" s="103" t="s">
        <v>290</v>
      </c>
      <c r="B286" s="577" t="s">
        <v>183</v>
      </c>
      <c r="C286" s="578"/>
      <c r="D286" s="578"/>
      <c r="E286" s="578"/>
      <c r="F286" s="579"/>
      <c r="G286" s="90" t="s">
        <v>88</v>
      </c>
      <c r="H286" s="91">
        <v>1.2</v>
      </c>
      <c r="I286" s="92">
        <v>0.18</v>
      </c>
      <c r="J286" s="93">
        <f>ROUND(H286*I286,2)-0.01</f>
        <v>0.21</v>
      </c>
    </row>
    <row r="287" spans="1:10">
      <c r="A287" s="103" t="s">
        <v>180</v>
      </c>
      <c r="B287" s="577" t="s">
        <v>181</v>
      </c>
      <c r="C287" s="578"/>
      <c r="D287" s="578"/>
      <c r="E287" s="578"/>
      <c r="F287" s="579"/>
      <c r="G287" s="90" t="s">
        <v>88</v>
      </c>
      <c r="H287" s="91">
        <v>4</v>
      </c>
      <c r="I287" s="92">
        <v>9</v>
      </c>
      <c r="J287" s="93">
        <f t="shared" ref="J287" si="38">ROUND(H287*I287,2)</f>
        <v>36</v>
      </c>
    </row>
    <row r="288" spans="1:10">
      <c r="A288" s="103" t="s">
        <v>188</v>
      </c>
      <c r="B288" s="577" t="s">
        <v>287</v>
      </c>
      <c r="C288" s="578"/>
      <c r="D288" s="578"/>
      <c r="E288" s="578"/>
      <c r="F288" s="579"/>
      <c r="G288" s="90" t="s">
        <v>151</v>
      </c>
      <c r="H288" s="91">
        <v>1</v>
      </c>
      <c r="I288" s="92">
        <v>96.76</v>
      </c>
      <c r="J288" s="93">
        <f t="shared" si="37"/>
        <v>96.76</v>
      </c>
    </row>
    <row r="289" spans="1:10">
      <c r="A289" s="103" t="s">
        <v>187</v>
      </c>
      <c r="B289" s="577" t="s">
        <v>288</v>
      </c>
      <c r="C289" s="578"/>
      <c r="D289" s="578"/>
      <c r="E289" s="578"/>
      <c r="F289" s="579"/>
      <c r="G289" s="90" t="s">
        <v>151</v>
      </c>
      <c r="H289" s="91">
        <v>1</v>
      </c>
      <c r="I289" s="92">
        <v>454.51</v>
      </c>
      <c r="J289" s="93">
        <f t="shared" ref="J289:J291" si="39">ROUND(H289*I289,2)</f>
        <v>454.51</v>
      </c>
    </row>
    <row r="290" spans="1:10">
      <c r="A290" s="103" t="s">
        <v>185</v>
      </c>
      <c r="B290" s="577" t="s">
        <v>289</v>
      </c>
      <c r="C290" s="578"/>
      <c r="D290" s="578"/>
      <c r="E290" s="578"/>
      <c r="F290" s="579"/>
      <c r="G290" s="90" t="s">
        <v>151</v>
      </c>
      <c r="H290" s="91">
        <v>1</v>
      </c>
      <c r="I290" s="92">
        <v>75.900000000000006</v>
      </c>
      <c r="J290" s="93">
        <f t="shared" si="39"/>
        <v>75.900000000000006</v>
      </c>
    </row>
    <row r="291" spans="1:10">
      <c r="A291" s="103">
        <v>280008</v>
      </c>
      <c r="B291" s="577" t="s">
        <v>282</v>
      </c>
      <c r="C291" s="578"/>
      <c r="D291" s="578"/>
      <c r="E291" s="578"/>
      <c r="F291" s="579"/>
      <c r="G291" s="90" t="s">
        <v>85</v>
      </c>
      <c r="H291" s="91">
        <v>3.3</v>
      </c>
      <c r="I291" s="92">
        <v>26.34</v>
      </c>
      <c r="J291" s="93">
        <f t="shared" si="39"/>
        <v>86.92</v>
      </c>
    </row>
    <row r="292" spans="1:10">
      <c r="A292" s="103">
        <v>280016</v>
      </c>
      <c r="B292" s="577" t="s">
        <v>273</v>
      </c>
      <c r="C292" s="578"/>
      <c r="D292" s="578"/>
      <c r="E292" s="578"/>
      <c r="F292" s="579"/>
      <c r="G292" s="90" t="s">
        <v>85</v>
      </c>
      <c r="H292" s="91">
        <v>3.3</v>
      </c>
      <c r="I292" s="92">
        <v>32.19</v>
      </c>
      <c r="J292" s="93">
        <f>ROUND(H292*I292,2)-0.01</f>
        <v>106.22</v>
      </c>
    </row>
    <row r="293" spans="1:10">
      <c r="A293" s="555" t="s">
        <v>83</v>
      </c>
      <c r="B293" s="556"/>
      <c r="C293" s="556"/>
      <c r="D293" s="556"/>
      <c r="E293" s="556"/>
      <c r="F293" s="556"/>
      <c r="G293" s="557"/>
      <c r="H293" s="558">
        <f>SUM(J285:J292)</f>
        <v>1047.4199999999998</v>
      </c>
      <c r="I293" s="597"/>
      <c r="J293" s="598"/>
    </row>
    <row r="294" spans="1:10">
      <c r="A294" s="561" t="s">
        <v>446</v>
      </c>
      <c r="B294" s="559"/>
      <c r="C294" s="559"/>
      <c r="D294" s="559"/>
      <c r="E294" s="559"/>
      <c r="F294" s="559"/>
      <c r="G294" s="562"/>
      <c r="H294" s="563">
        <f>H293*J8</f>
        <v>235.35527399999998</v>
      </c>
      <c r="I294" s="564"/>
      <c r="J294" s="565"/>
    </row>
    <row r="295" spans="1:10" ht="15.75" thickBot="1">
      <c r="A295" s="566" t="s">
        <v>84</v>
      </c>
      <c r="B295" s="567"/>
      <c r="C295" s="567"/>
      <c r="D295" s="567"/>
      <c r="E295" s="567"/>
      <c r="F295" s="567"/>
      <c r="G295" s="568"/>
      <c r="H295" s="569">
        <f>SUM(H293:H294)</f>
        <v>1282.7752739999999</v>
      </c>
      <c r="I295" s="570"/>
      <c r="J295" s="571"/>
    </row>
    <row r="296" spans="1:10" ht="15.75" thickBot="1">
      <c r="A296" s="615" t="s">
        <v>149</v>
      </c>
      <c r="B296" s="616"/>
      <c r="C296" s="616"/>
      <c r="D296" s="616"/>
      <c r="E296" s="616"/>
      <c r="F296" s="616"/>
      <c r="G296" s="616"/>
      <c r="H296" s="616"/>
      <c r="I296" s="616"/>
      <c r="J296" s="617"/>
    </row>
    <row r="297" spans="1:10">
      <c r="A297" s="87">
        <v>170081</v>
      </c>
      <c r="B297" s="585" t="s">
        <v>295</v>
      </c>
      <c r="C297" s="586"/>
      <c r="D297" s="586"/>
      <c r="E297" s="586"/>
      <c r="F297" s="587"/>
      <c r="G297" s="88" t="s">
        <v>281</v>
      </c>
      <c r="H297" s="582" t="s">
        <v>463</v>
      </c>
      <c r="I297" s="583"/>
      <c r="J297" s="584"/>
    </row>
    <row r="298" spans="1:10">
      <c r="A298" s="103" t="s">
        <v>299</v>
      </c>
      <c r="B298" s="577" t="s">
        <v>296</v>
      </c>
      <c r="C298" s="578"/>
      <c r="D298" s="578"/>
      <c r="E298" s="578"/>
      <c r="F298" s="579"/>
      <c r="G298" s="90" t="s">
        <v>151</v>
      </c>
      <c r="H298" s="91">
        <v>2</v>
      </c>
      <c r="I298" s="92">
        <v>0.83</v>
      </c>
      <c r="J298" s="93">
        <f>ROUND(H298*I298,2)-0.01</f>
        <v>1.65</v>
      </c>
    </row>
    <row r="299" spans="1:10">
      <c r="A299" s="103" t="s">
        <v>298</v>
      </c>
      <c r="B299" s="577" t="s">
        <v>297</v>
      </c>
      <c r="C299" s="578"/>
      <c r="D299" s="578"/>
      <c r="E299" s="578"/>
      <c r="F299" s="579"/>
      <c r="G299" s="90" t="s">
        <v>88</v>
      </c>
      <c r="H299" s="91">
        <v>3</v>
      </c>
      <c r="I299" s="92">
        <v>3.83</v>
      </c>
      <c r="J299" s="93">
        <f t="shared" ref="J299:J304" si="40">ROUND(H299*I299,2)</f>
        <v>11.49</v>
      </c>
    </row>
    <row r="300" spans="1:10">
      <c r="A300" s="103" t="s">
        <v>302</v>
      </c>
      <c r="B300" s="577" t="s">
        <v>300</v>
      </c>
      <c r="C300" s="578"/>
      <c r="D300" s="578"/>
      <c r="E300" s="578"/>
      <c r="F300" s="579"/>
      <c r="G300" s="90" t="s">
        <v>151</v>
      </c>
      <c r="H300" s="91">
        <v>2</v>
      </c>
      <c r="I300" s="92">
        <v>1.17</v>
      </c>
      <c r="J300" s="93">
        <f t="shared" si="40"/>
        <v>2.34</v>
      </c>
    </row>
    <row r="301" spans="1:10">
      <c r="A301" s="103" t="s">
        <v>91</v>
      </c>
      <c r="B301" s="577" t="s">
        <v>152</v>
      </c>
      <c r="C301" s="578"/>
      <c r="D301" s="578"/>
      <c r="E301" s="578"/>
      <c r="F301" s="579"/>
      <c r="G301" s="90" t="s">
        <v>88</v>
      </c>
      <c r="H301" s="91">
        <v>9</v>
      </c>
      <c r="I301" s="92">
        <v>2.87</v>
      </c>
      <c r="J301" s="93">
        <f>ROUND(H301*I301,2)-0.03</f>
        <v>25.799999999999997</v>
      </c>
    </row>
    <row r="302" spans="1:10">
      <c r="A302" s="103" t="s">
        <v>303</v>
      </c>
      <c r="B302" s="577" t="s">
        <v>336</v>
      </c>
      <c r="C302" s="578"/>
      <c r="D302" s="578"/>
      <c r="E302" s="578"/>
      <c r="F302" s="579"/>
      <c r="G302" s="90" t="s">
        <v>151</v>
      </c>
      <c r="H302" s="91">
        <v>1</v>
      </c>
      <c r="I302" s="92">
        <v>1.52</v>
      </c>
      <c r="J302" s="93">
        <f t="shared" si="40"/>
        <v>1.52</v>
      </c>
    </row>
    <row r="303" spans="1:10">
      <c r="A303" s="103">
        <v>280007</v>
      </c>
      <c r="B303" s="577" t="s">
        <v>301</v>
      </c>
      <c r="C303" s="578"/>
      <c r="D303" s="578"/>
      <c r="E303" s="578"/>
      <c r="F303" s="579"/>
      <c r="G303" s="90" t="s">
        <v>85</v>
      </c>
      <c r="H303" s="91">
        <v>5</v>
      </c>
      <c r="I303" s="92">
        <v>27.24</v>
      </c>
      <c r="J303" s="93">
        <f t="shared" si="40"/>
        <v>136.19999999999999</v>
      </c>
    </row>
    <row r="304" spans="1:10">
      <c r="A304" s="103">
        <v>280014</v>
      </c>
      <c r="B304" s="577" t="s">
        <v>104</v>
      </c>
      <c r="C304" s="578"/>
      <c r="D304" s="578"/>
      <c r="E304" s="578"/>
      <c r="F304" s="579"/>
      <c r="G304" s="90" t="s">
        <v>85</v>
      </c>
      <c r="H304" s="91">
        <v>5</v>
      </c>
      <c r="I304" s="92">
        <v>33.200000000000003</v>
      </c>
      <c r="J304" s="93">
        <f t="shared" si="40"/>
        <v>166</v>
      </c>
    </row>
    <row r="305" spans="1:10">
      <c r="A305" s="555" t="s">
        <v>83</v>
      </c>
      <c r="B305" s="556"/>
      <c r="C305" s="556"/>
      <c r="D305" s="556"/>
      <c r="E305" s="556"/>
      <c r="F305" s="556"/>
      <c r="G305" s="557"/>
      <c r="H305" s="558">
        <f>SUM(J298:J304)</f>
        <v>345</v>
      </c>
      <c r="I305" s="597"/>
      <c r="J305" s="598"/>
    </row>
    <row r="306" spans="1:10">
      <c r="A306" s="561" t="s">
        <v>446</v>
      </c>
      <c r="B306" s="559"/>
      <c r="C306" s="559"/>
      <c r="D306" s="559"/>
      <c r="E306" s="559"/>
      <c r="F306" s="559"/>
      <c r="G306" s="562"/>
      <c r="H306" s="563">
        <f>H305*J8</f>
        <v>77.521500000000003</v>
      </c>
      <c r="I306" s="564"/>
      <c r="J306" s="565"/>
    </row>
    <row r="307" spans="1:10" ht="15.75" thickBot="1">
      <c r="A307" s="566" t="s">
        <v>84</v>
      </c>
      <c r="B307" s="567"/>
      <c r="C307" s="567"/>
      <c r="D307" s="567"/>
      <c r="E307" s="567"/>
      <c r="F307" s="567"/>
      <c r="G307" s="568"/>
      <c r="H307" s="569">
        <f>SUM(H305:H306)</f>
        <v>422.5215</v>
      </c>
      <c r="I307" s="570"/>
      <c r="J307" s="571"/>
    </row>
    <row r="308" spans="1:10">
      <c r="A308" s="449" t="s">
        <v>337</v>
      </c>
      <c r="B308" s="621" t="s">
        <v>527</v>
      </c>
      <c r="C308" s="622"/>
      <c r="D308" s="622"/>
      <c r="E308" s="622"/>
      <c r="F308" s="623"/>
      <c r="G308" s="446" t="s">
        <v>151</v>
      </c>
      <c r="H308" s="624"/>
      <c r="I308" s="625"/>
      <c r="J308" s="626"/>
    </row>
    <row r="309" spans="1:10">
      <c r="A309" s="103" t="s">
        <v>294</v>
      </c>
      <c r="B309" s="577" t="s">
        <v>305</v>
      </c>
      <c r="C309" s="578"/>
      <c r="D309" s="578"/>
      <c r="E309" s="578"/>
      <c r="F309" s="579"/>
      <c r="G309" s="90" t="s">
        <v>151</v>
      </c>
      <c r="H309" s="91">
        <v>1</v>
      </c>
      <c r="I309" s="92">
        <v>29</v>
      </c>
      <c r="J309" s="93">
        <f t="shared" ref="J309:J312" si="41">ROUND(H309*I309,2)</f>
        <v>29</v>
      </c>
    </row>
    <row r="310" spans="1:10">
      <c r="A310" s="103" t="s">
        <v>294</v>
      </c>
      <c r="B310" s="577" t="s">
        <v>304</v>
      </c>
      <c r="C310" s="578"/>
      <c r="D310" s="578"/>
      <c r="E310" s="578"/>
      <c r="F310" s="579"/>
      <c r="G310" s="90" t="s">
        <v>151</v>
      </c>
      <c r="H310" s="91">
        <v>1</v>
      </c>
      <c r="I310" s="92">
        <v>5.5</v>
      </c>
      <c r="J310" s="93">
        <f t="shared" si="41"/>
        <v>5.5</v>
      </c>
    </row>
    <row r="311" spans="1:10">
      <c r="A311" s="103">
        <v>280007</v>
      </c>
      <c r="B311" s="577" t="s">
        <v>301</v>
      </c>
      <c r="C311" s="578"/>
      <c r="D311" s="578"/>
      <c r="E311" s="578"/>
      <c r="F311" s="579"/>
      <c r="G311" s="90" t="s">
        <v>85</v>
      </c>
      <c r="H311" s="91">
        <v>0.3</v>
      </c>
      <c r="I311" s="92">
        <v>27.24</v>
      </c>
      <c r="J311" s="93">
        <f t="shared" si="41"/>
        <v>8.17</v>
      </c>
    </row>
    <row r="312" spans="1:10">
      <c r="A312" s="103">
        <v>280014</v>
      </c>
      <c r="B312" s="577" t="s">
        <v>104</v>
      </c>
      <c r="C312" s="578"/>
      <c r="D312" s="578"/>
      <c r="E312" s="578"/>
      <c r="F312" s="579"/>
      <c r="G312" s="90" t="s">
        <v>85</v>
      </c>
      <c r="H312" s="91">
        <v>0.3</v>
      </c>
      <c r="I312" s="92">
        <v>33.200000000000003</v>
      </c>
      <c r="J312" s="93">
        <f t="shared" si="41"/>
        <v>9.9600000000000009</v>
      </c>
    </row>
    <row r="313" spans="1:10">
      <c r="A313" s="555" t="s">
        <v>83</v>
      </c>
      <c r="B313" s="556"/>
      <c r="C313" s="556"/>
      <c r="D313" s="556"/>
      <c r="E313" s="556"/>
      <c r="F313" s="556"/>
      <c r="G313" s="557"/>
      <c r="H313" s="558">
        <f>SUM(J309:J312)</f>
        <v>52.63</v>
      </c>
      <c r="I313" s="597"/>
      <c r="J313" s="598"/>
    </row>
    <row r="314" spans="1:10">
      <c r="A314" s="561" t="s">
        <v>446</v>
      </c>
      <c r="B314" s="559"/>
      <c r="C314" s="559"/>
      <c r="D314" s="559"/>
      <c r="E314" s="559"/>
      <c r="F314" s="559"/>
      <c r="G314" s="562"/>
      <c r="H314" s="563">
        <f>H313*J8</f>
        <v>11.825961000000001</v>
      </c>
      <c r="I314" s="564"/>
      <c r="J314" s="565"/>
    </row>
    <row r="315" spans="1:10" ht="15.75" thickBot="1">
      <c r="A315" s="566" t="s">
        <v>84</v>
      </c>
      <c r="B315" s="567"/>
      <c r="C315" s="567"/>
      <c r="D315" s="567"/>
      <c r="E315" s="567"/>
      <c r="F315" s="567"/>
      <c r="G315" s="568"/>
      <c r="H315" s="569">
        <f>SUM(H313:H314)</f>
        <v>64.455961000000002</v>
      </c>
      <c r="I315" s="570"/>
      <c r="J315" s="571"/>
    </row>
    <row r="316" spans="1:10">
      <c r="A316" s="87">
        <v>171523</v>
      </c>
      <c r="B316" s="585" t="s">
        <v>306</v>
      </c>
      <c r="C316" s="586"/>
      <c r="D316" s="586"/>
      <c r="E316" s="586"/>
      <c r="F316" s="587"/>
      <c r="G316" s="88" t="s">
        <v>151</v>
      </c>
      <c r="H316" s="582" t="s">
        <v>480</v>
      </c>
      <c r="I316" s="583"/>
      <c r="J316" s="584"/>
    </row>
    <row r="317" spans="1:10">
      <c r="A317" s="103" t="s">
        <v>307</v>
      </c>
      <c r="B317" s="577" t="s">
        <v>306</v>
      </c>
      <c r="C317" s="578"/>
      <c r="D317" s="578"/>
      <c r="E317" s="578"/>
      <c r="F317" s="579"/>
      <c r="G317" s="90" t="s">
        <v>151</v>
      </c>
      <c r="H317" s="91">
        <v>1</v>
      </c>
      <c r="I317" s="92">
        <v>9.65</v>
      </c>
      <c r="J317" s="93">
        <f t="shared" ref="J317:J319" si="42">ROUND(H317*I317,2)</f>
        <v>9.65</v>
      </c>
    </row>
    <row r="318" spans="1:10">
      <c r="A318" s="103">
        <v>280007</v>
      </c>
      <c r="B318" s="577" t="s">
        <v>301</v>
      </c>
      <c r="C318" s="578"/>
      <c r="D318" s="578"/>
      <c r="E318" s="578"/>
      <c r="F318" s="579"/>
      <c r="G318" s="90" t="s">
        <v>85</v>
      </c>
      <c r="H318" s="91">
        <v>0.37</v>
      </c>
      <c r="I318" s="92">
        <v>27.24</v>
      </c>
      <c r="J318" s="93">
        <f>ROUND(H318*I318,2)-0.01</f>
        <v>10.07</v>
      </c>
    </row>
    <row r="319" spans="1:10">
      <c r="A319" s="103">
        <v>280014</v>
      </c>
      <c r="B319" s="577" t="s">
        <v>104</v>
      </c>
      <c r="C319" s="578"/>
      <c r="D319" s="578"/>
      <c r="E319" s="578"/>
      <c r="F319" s="579"/>
      <c r="G319" s="90" t="s">
        <v>85</v>
      </c>
      <c r="H319" s="91">
        <v>0.37</v>
      </c>
      <c r="I319" s="92">
        <v>33.200000000000003</v>
      </c>
      <c r="J319" s="93">
        <f t="shared" si="42"/>
        <v>12.28</v>
      </c>
    </row>
    <row r="320" spans="1:10">
      <c r="A320" s="555" t="s">
        <v>83</v>
      </c>
      <c r="B320" s="556"/>
      <c r="C320" s="556"/>
      <c r="D320" s="556"/>
      <c r="E320" s="556"/>
      <c r="F320" s="556"/>
      <c r="G320" s="557"/>
      <c r="H320" s="558">
        <f>SUM(J317:J319)</f>
        <v>32</v>
      </c>
      <c r="I320" s="597"/>
      <c r="J320" s="598"/>
    </row>
    <row r="321" spans="1:10">
      <c r="A321" s="561" t="s">
        <v>446</v>
      </c>
      <c r="B321" s="559"/>
      <c r="C321" s="559"/>
      <c r="D321" s="559"/>
      <c r="E321" s="559"/>
      <c r="F321" s="559"/>
      <c r="G321" s="562"/>
      <c r="H321" s="563">
        <f>H320*J8</f>
        <v>7.1904000000000003</v>
      </c>
      <c r="I321" s="564"/>
      <c r="J321" s="565"/>
    </row>
    <row r="322" spans="1:10" ht="15.75" thickBot="1">
      <c r="A322" s="566" t="s">
        <v>84</v>
      </c>
      <c r="B322" s="567"/>
      <c r="C322" s="567"/>
      <c r="D322" s="567"/>
      <c r="E322" s="567"/>
      <c r="F322" s="567"/>
      <c r="G322" s="568"/>
      <c r="H322" s="569">
        <f>SUM(H320:H321)</f>
        <v>39.190399999999997</v>
      </c>
      <c r="I322" s="570"/>
      <c r="J322" s="571"/>
    </row>
    <row r="323" spans="1:10">
      <c r="A323" s="87">
        <v>170332</v>
      </c>
      <c r="B323" s="585" t="s">
        <v>308</v>
      </c>
      <c r="C323" s="586"/>
      <c r="D323" s="586"/>
      <c r="E323" s="586"/>
      <c r="F323" s="587"/>
      <c r="G323" s="88" t="s">
        <v>151</v>
      </c>
      <c r="H323" s="582" t="s">
        <v>464</v>
      </c>
      <c r="I323" s="583"/>
      <c r="J323" s="584"/>
    </row>
    <row r="324" spans="1:10">
      <c r="A324" s="103" t="s">
        <v>309</v>
      </c>
      <c r="B324" s="577" t="s">
        <v>308</v>
      </c>
      <c r="C324" s="578"/>
      <c r="D324" s="578"/>
      <c r="E324" s="578"/>
      <c r="F324" s="579"/>
      <c r="G324" s="90" t="s">
        <v>151</v>
      </c>
      <c r="H324" s="91">
        <v>1</v>
      </c>
      <c r="I324" s="92">
        <v>11.5</v>
      </c>
      <c r="J324" s="93">
        <f t="shared" ref="J324:J326" si="43">ROUND(H324*I324,2)</f>
        <v>11.5</v>
      </c>
    </row>
    <row r="325" spans="1:10">
      <c r="A325" s="103">
        <v>280007</v>
      </c>
      <c r="B325" s="577" t="s">
        <v>301</v>
      </c>
      <c r="C325" s="578"/>
      <c r="D325" s="578"/>
      <c r="E325" s="578"/>
      <c r="F325" s="579"/>
      <c r="G325" s="90" t="s">
        <v>85</v>
      </c>
      <c r="H325" s="91">
        <v>0.21</v>
      </c>
      <c r="I325" s="92">
        <v>27.24</v>
      </c>
      <c r="J325" s="93">
        <f t="shared" si="43"/>
        <v>5.72</v>
      </c>
    </row>
    <row r="326" spans="1:10">
      <c r="A326" s="103">
        <v>280014</v>
      </c>
      <c r="B326" s="577" t="s">
        <v>104</v>
      </c>
      <c r="C326" s="578"/>
      <c r="D326" s="578"/>
      <c r="E326" s="578"/>
      <c r="F326" s="579"/>
      <c r="G326" s="90" t="s">
        <v>85</v>
      </c>
      <c r="H326" s="91">
        <v>0.21</v>
      </c>
      <c r="I326" s="92">
        <v>33.200000000000003</v>
      </c>
      <c r="J326" s="93">
        <f t="shared" si="43"/>
        <v>6.97</v>
      </c>
    </row>
    <row r="327" spans="1:10">
      <c r="A327" s="555" t="s">
        <v>83</v>
      </c>
      <c r="B327" s="556"/>
      <c r="C327" s="556"/>
      <c r="D327" s="556"/>
      <c r="E327" s="556"/>
      <c r="F327" s="556"/>
      <c r="G327" s="557"/>
      <c r="H327" s="558">
        <f>SUM(J324:J326)</f>
        <v>24.189999999999998</v>
      </c>
      <c r="I327" s="597"/>
      <c r="J327" s="598"/>
    </row>
    <row r="328" spans="1:10">
      <c r="A328" s="561" t="s">
        <v>446</v>
      </c>
      <c r="B328" s="559"/>
      <c r="C328" s="559"/>
      <c r="D328" s="559"/>
      <c r="E328" s="559"/>
      <c r="F328" s="559"/>
      <c r="G328" s="562"/>
      <c r="H328" s="563">
        <f>H327*J8</f>
        <v>5.4354930000000001</v>
      </c>
      <c r="I328" s="564"/>
      <c r="J328" s="565"/>
    </row>
    <row r="329" spans="1:10" ht="15.75" thickBot="1">
      <c r="A329" s="566" t="s">
        <v>84</v>
      </c>
      <c r="B329" s="567"/>
      <c r="C329" s="567"/>
      <c r="D329" s="567"/>
      <c r="E329" s="567"/>
      <c r="F329" s="567"/>
      <c r="G329" s="568"/>
      <c r="H329" s="569">
        <f>SUM(H327:H328)</f>
        <v>29.625492999999999</v>
      </c>
      <c r="I329" s="570"/>
      <c r="J329" s="571"/>
    </row>
    <row r="330" spans="1:10" ht="15.75" thickBot="1">
      <c r="A330" s="615" t="s">
        <v>112</v>
      </c>
      <c r="B330" s="616"/>
      <c r="C330" s="616"/>
      <c r="D330" s="616"/>
      <c r="E330" s="616"/>
      <c r="F330" s="616"/>
      <c r="G330" s="616"/>
      <c r="H330" s="616"/>
      <c r="I330" s="616"/>
      <c r="J330" s="617"/>
    </row>
    <row r="331" spans="1:10">
      <c r="A331" s="272" t="s">
        <v>234</v>
      </c>
      <c r="B331" s="585" t="s">
        <v>125</v>
      </c>
      <c r="C331" s="586"/>
      <c r="D331" s="586"/>
      <c r="E331" s="586"/>
      <c r="F331" s="587"/>
      <c r="G331" s="88" t="s">
        <v>69</v>
      </c>
      <c r="H331" s="582" t="s">
        <v>465</v>
      </c>
      <c r="I331" s="583"/>
      <c r="J331" s="584"/>
    </row>
    <row r="332" spans="1:10">
      <c r="A332" s="103" t="s">
        <v>311</v>
      </c>
      <c r="B332" s="577" t="s">
        <v>310</v>
      </c>
      <c r="C332" s="578"/>
      <c r="D332" s="578"/>
      <c r="E332" s="578"/>
      <c r="F332" s="579"/>
      <c r="G332" s="90" t="s">
        <v>69</v>
      </c>
      <c r="H332" s="91">
        <v>0.68</v>
      </c>
      <c r="I332" s="92">
        <v>256.31</v>
      </c>
      <c r="J332" s="93">
        <f>ROUND(H332*I332,2)</f>
        <v>174.29</v>
      </c>
    </row>
    <row r="333" spans="1:10">
      <c r="A333" s="103" t="s">
        <v>312</v>
      </c>
      <c r="B333" s="577" t="s">
        <v>125</v>
      </c>
      <c r="C333" s="578"/>
      <c r="D333" s="578"/>
      <c r="E333" s="578"/>
      <c r="F333" s="579"/>
      <c r="G333" s="90" t="s">
        <v>69</v>
      </c>
      <c r="H333" s="91">
        <v>1</v>
      </c>
      <c r="I333" s="92">
        <v>185.67</v>
      </c>
      <c r="J333" s="93">
        <f>ROUND(H333*I333,2)-0.01</f>
        <v>185.66</v>
      </c>
    </row>
    <row r="334" spans="1:10">
      <c r="A334" s="103">
        <v>280002</v>
      </c>
      <c r="B334" s="577" t="s">
        <v>260</v>
      </c>
      <c r="C334" s="578"/>
      <c r="D334" s="578"/>
      <c r="E334" s="578"/>
      <c r="F334" s="579"/>
      <c r="G334" s="90" t="s">
        <v>85</v>
      </c>
      <c r="H334" s="91">
        <v>1.2</v>
      </c>
      <c r="I334" s="92">
        <v>26.37</v>
      </c>
      <c r="J334" s="93">
        <f t="shared" ref="J334" si="44">ROUND(H334*I334,2)</f>
        <v>31.64</v>
      </c>
    </row>
    <row r="335" spans="1:10">
      <c r="A335" s="103">
        <v>280013</v>
      </c>
      <c r="B335" s="577" t="s">
        <v>101</v>
      </c>
      <c r="C335" s="578"/>
      <c r="D335" s="578"/>
      <c r="E335" s="578"/>
      <c r="F335" s="579"/>
      <c r="G335" s="90" t="s">
        <v>85</v>
      </c>
      <c r="H335" s="91">
        <v>3.9</v>
      </c>
      <c r="I335" s="92">
        <v>32.21</v>
      </c>
      <c r="J335" s="93">
        <f>ROUND(H335*I335,2)-0.01</f>
        <v>125.61</v>
      </c>
    </row>
    <row r="336" spans="1:10">
      <c r="A336" s="103">
        <v>280023</v>
      </c>
      <c r="B336" s="577" t="s">
        <v>107</v>
      </c>
      <c r="C336" s="578"/>
      <c r="D336" s="578"/>
      <c r="E336" s="578"/>
      <c r="F336" s="579"/>
      <c r="G336" s="90" t="s">
        <v>85</v>
      </c>
      <c r="H336" s="91">
        <v>0.3</v>
      </c>
      <c r="I336" s="92">
        <v>32.75</v>
      </c>
      <c r="J336" s="93">
        <f>ROUND(H336*I336,2)-0.01</f>
        <v>9.82</v>
      </c>
    </row>
    <row r="337" spans="1:10">
      <c r="A337" s="555" t="s">
        <v>83</v>
      </c>
      <c r="B337" s="556"/>
      <c r="C337" s="556"/>
      <c r="D337" s="556"/>
      <c r="E337" s="556"/>
      <c r="F337" s="556"/>
      <c r="G337" s="557"/>
      <c r="H337" s="558">
        <f>SUM(J332:J336)</f>
        <v>527.02</v>
      </c>
      <c r="I337" s="597"/>
      <c r="J337" s="598"/>
    </row>
    <row r="338" spans="1:10">
      <c r="A338" s="561" t="s">
        <v>446</v>
      </c>
      <c r="B338" s="559"/>
      <c r="C338" s="559"/>
      <c r="D338" s="559"/>
      <c r="E338" s="559"/>
      <c r="F338" s="559"/>
      <c r="G338" s="562"/>
      <c r="H338" s="563">
        <f>H337*J8</f>
        <v>118.42139400000001</v>
      </c>
      <c r="I338" s="564"/>
      <c r="J338" s="565"/>
    </row>
    <row r="339" spans="1:10" ht="15.75" thickBot="1">
      <c r="A339" s="566" t="s">
        <v>84</v>
      </c>
      <c r="B339" s="567"/>
      <c r="C339" s="567"/>
      <c r="D339" s="567"/>
      <c r="E339" s="567"/>
      <c r="F339" s="567"/>
      <c r="G339" s="568"/>
      <c r="H339" s="569">
        <f>SUM(H337:H338)</f>
        <v>645.44139399999995</v>
      </c>
      <c r="I339" s="570"/>
      <c r="J339" s="571"/>
    </row>
    <row r="340" spans="1:10">
      <c r="A340" s="273" t="s">
        <v>331</v>
      </c>
      <c r="B340" s="580" t="s">
        <v>330</v>
      </c>
      <c r="C340" s="581"/>
      <c r="D340" s="581"/>
      <c r="E340" s="581"/>
      <c r="F340" s="581"/>
      <c r="G340" s="88" t="s">
        <v>69</v>
      </c>
      <c r="H340" s="582" t="s">
        <v>466</v>
      </c>
      <c r="I340" s="583"/>
      <c r="J340" s="584"/>
    </row>
    <row r="341" spans="1:10">
      <c r="A341" s="89" t="s">
        <v>332</v>
      </c>
      <c r="B341" s="577" t="s">
        <v>330</v>
      </c>
      <c r="C341" s="578"/>
      <c r="D341" s="578"/>
      <c r="E341" s="578"/>
      <c r="F341" s="579"/>
      <c r="G341" s="90" t="s">
        <v>69</v>
      </c>
      <c r="H341" s="91">
        <v>1</v>
      </c>
      <c r="I341" s="92">
        <v>166.94</v>
      </c>
      <c r="J341" s="93">
        <f>H341*I341-0.01</f>
        <v>166.93</v>
      </c>
    </row>
    <row r="342" spans="1:10">
      <c r="A342" s="89">
        <v>110142</v>
      </c>
      <c r="B342" s="577" t="s">
        <v>333</v>
      </c>
      <c r="C342" s="578"/>
      <c r="D342" s="578"/>
      <c r="E342" s="578"/>
      <c r="F342" s="579"/>
      <c r="G342" s="90" t="s">
        <v>68</v>
      </c>
      <c r="H342" s="91">
        <v>0.05</v>
      </c>
      <c r="I342" s="92">
        <v>528.57000000000005</v>
      </c>
      <c r="J342" s="93">
        <f>H342*I342-0.01</f>
        <v>26.418500000000002</v>
      </c>
    </row>
    <row r="343" spans="1:10">
      <c r="A343" s="89">
        <v>280004</v>
      </c>
      <c r="B343" s="577" t="s">
        <v>352</v>
      </c>
      <c r="C343" s="578"/>
      <c r="D343" s="578"/>
      <c r="E343" s="578"/>
      <c r="F343" s="579"/>
      <c r="G343" s="90" t="s">
        <v>85</v>
      </c>
      <c r="H343" s="91">
        <v>3</v>
      </c>
      <c r="I343" s="92">
        <v>26.77</v>
      </c>
      <c r="J343" s="93">
        <f t="shared" ref="J343:J344" si="45">H343*I343</f>
        <v>80.31</v>
      </c>
    </row>
    <row r="344" spans="1:10">
      <c r="A344" s="89">
        <v>280023</v>
      </c>
      <c r="B344" s="618" t="s">
        <v>107</v>
      </c>
      <c r="C344" s="619"/>
      <c r="D344" s="619"/>
      <c r="E344" s="619"/>
      <c r="F344" s="620"/>
      <c r="G344" s="90" t="s">
        <v>85</v>
      </c>
      <c r="H344" s="91">
        <v>3</v>
      </c>
      <c r="I344" s="92">
        <v>32.75</v>
      </c>
      <c r="J344" s="93">
        <f t="shared" si="45"/>
        <v>98.25</v>
      </c>
    </row>
    <row r="345" spans="1:10">
      <c r="A345" s="555" t="s">
        <v>83</v>
      </c>
      <c r="B345" s="556"/>
      <c r="C345" s="556"/>
      <c r="D345" s="556"/>
      <c r="E345" s="556"/>
      <c r="F345" s="556"/>
      <c r="G345" s="557"/>
      <c r="H345" s="558">
        <f>SUM(J341:J344)</f>
        <v>371.9085</v>
      </c>
      <c r="I345" s="559"/>
      <c r="J345" s="560"/>
    </row>
    <row r="346" spans="1:10">
      <c r="A346" s="561" t="s">
        <v>446</v>
      </c>
      <c r="B346" s="559"/>
      <c r="C346" s="559"/>
      <c r="D346" s="559"/>
      <c r="E346" s="559"/>
      <c r="F346" s="559"/>
      <c r="G346" s="562"/>
      <c r="H346" s="563">
        <f>H345*J8</f>
        <v>83.567839950000007</v>
      </c>
      <c r="I346" s="564"/>
      <c r="J346" s="565"/>
    </row>
    <row r="347" spans="1:10" ht="15.75" thickBot="1">
      <c r="A347" s="566" t="s">
        <v>84</v>
      </c>
      <c r="B347" s="567"/>
      <c r="C347" s="567"/>
      <c r="D347" s="567"/>
      <c r="E347" s="567"/>
      <c r="F347" s="567"/>
      <c r="G347" s="568"/>
      <c r="H347" s="569">
        <f>SUM(H345:H346)</f>
        <v>455.47633995000001</v>
      </c>
      <c r="I347" s="570"/>
      <c r="J347" s="571"/>
    </row>
    <row r="348" spans="1:10">
      <c r="A348" s="272" t="s">
        <v>321</v>
      </c>
      <c r="B348" s="585" t="s">
        <v>320</v>
      </c>
      <c r="C348" s="586"/>
      <c r="D348" s="586"/>
      <c r="E348" s="586"/>
      <c r="F348" s="587"/>
      <c r="G348" s="88" t="s">
        <v>69</v>
      </c>
      <c r="H348" s="582" t="s">
        <v>467</v>
      </c>
      <c r="I348" s="583"/>
      <c r="J348" s="584"/>
    </row>
    <row r="349" spans="1:10">
      <c r="A349" s="103" t="s">
        <v>323</v>
      </c>
      <c r="B349" s="577" t="s">
        <v>322</v>
      </c>
      <c r="C349" s="578"/>
      <c r="D349" s="578"/>
      <c r="E349" s="578"/>
      <c r="F349" s="579"/>
      <c r="G349" s="90" t="s">
        <v>325</v>
      </c>
      <c r="H349" s="91">
        <v>1</v>
      </c>
      <c r="I349" s="92">
        <v>149.15</v>
      </c>
      <c r="J349" s="93">
        <f>ROUND(H349*I349,2)-0.01</f>
        <v>149.14000000000001</v>
      </c>
    </row>
    <row r="350" spans="1:10">
      <c r="A350" s="103" t="s">
        <v>324</v>
      </c>
      <c r="B350" s="577" t="s">
        <v>389</v>
      </c>
      <c r="C350" s="578"/>
      <c r="D350" s="578"/>
      <c r="E350" s="578"/>
      <c r="F350" s="579"/>
      <c r="G350" s="90" t="s">
        <v>69</v>
      </c>
      <c r="H350" s="91">
        <v>1.05</v>
      </c>
      <c r="I350" s="92">
        <v>430.11</v>
      </c>
      <c r="J350" s="93">
        <f>ROUND(H350*I350,2)-0.01</f>
        <v>451.61</v>
      </c>
    </row>
    <row r="351" spans="1:10">
      <c r="A351" s="103">
        <v>280002</v>
      </c>
      <c r="B351" s="577" t="s">
        <v>275</v>
      </c>
      <c r="C351" s="578"/>
      <c r="D351" s="578"/>
      <c r="E351" s="578"/>
      <c r="F351" s="579"/>
      <c r="G351" s="90" t="s">
        <v>85</v>
      </c>
      <c r="H351" s="91">
        <v>3.5</v>
      </c>
      <c r="I351" s="92">
        <v>26.77</v>
      </c>
      <c r="J351" s="93">
        <f>ROUND(H351*I351,2)-0.01</f>
        <v>93.69</v>
      </c>
    </row>
    <row r="352" spans="1:10">
      <c r="A352" s="103">
        <v>280013</v>
      </c>
      <c r="B352" s="577" t="s">
        <v>107</v>
      </c>
      <c r="C352" s="578"/>
      <c r="D352" s="578"/>
      <c r="E352" s="578"/>
      <c r="F352" s="579"/>
      <c r="G352" s="90" t="s">
        <v>85</v>
      </c>
      <c r="H352" s="91">
        <v>3.5</v>
      </c>
      <c r="I352" s="92">
        <v>32.75</v>
      </c>
      <c r="J352" s="93">
        <f>ROUND(H352*I352,2)-0.01</f>
        <v>114.61999999999999</v>
      </c>
    </row>
    <row r="353" spans="1:10">
      <c r="A353" s="555" t="s">
        <v>83</v>
      </c>
      <c r="B353" s="556"/>
      <c r="C353" s="556"/>
      <c r="D353" s="556"/>
      <c r="E353" s="556"/>
      <c r="F353" s="556"/>
      <c r="G353" s="557"/>
      <c r="H353" s="558">
        <f>SUM(J349:J352)</f>
        <v>809.06000000000006</v>
      </c>
      <c r="I353" s="597"/>
      <c r="J353" s="598"/>
    </row>
    <row r="354" spans="1:10">
      <c r="A354" s="561" t="s">
        <v>446</v>
      </c>
      <c r="B354" s="559"/>
      <c r="C354" s="559"/>
      <c r="D354" s="559"/>
      <c r="E354" s="559"/>
      <c r="F354" s="559"/>
      <c r="G354" s="562"/>
      <c r="H354" s="563">
        <f>H353*J8</f>
        <v>181.79578200000003</v>
      </c>
      <c r="I354" s="564"/>
      <c r="J354" s="565"/>
    </row>
    <row r="355" spans="1:10" ht="15.75" thickBot="1">
      <c r="A355" s="566" t="s">
        <v>84</v>
      </c>
      <c r="B355" s="567"/>
      <c r="C355" s="567"/>
      <c r="D355" s="567"/>
      <c r="E355" s="567"/>
      <c r="F355" s="567"/>
      <c r="G355" s="568"/>
      <c r="H355" s="569">
        <f>SUM(H353:H354)</f>
        <v>990.85578200000009</v>
      </c>
      <c r="I355" s="570"/>
      <c r="J355" s="571"/>
    </row>
    <row r="356" spans="1:10">
      <c r="A356" s="87">
        <v>1002260</v>
      </c>
      <c r="B356" s="585" t="s">
        <v>317</v>
      </c>
      <c r="C356" s="586"/>
      <c r="D356" s="586"/>
      <c r="E356" s="586"/>
      <c r="F356" s="587"/>
      <c r="G356" s="88" t="s">
        <v>151</v>
      </c>
      <c r="H356" s="582" t="s">
        <v>468</v>
      </c>
      <c r="I356" s="583"/>
      <c r="J356" s="584"/>
    </row>
    <row r="357" spans="1:10">
      <c r="A357" s="103" t="s">
        <v>315</v>
      </c>
      <c r="B357" s="577" t="s">
        <v>314</v>
      </c>
      <c r="C357" s="578"/>
      <c r="D357" s="578"/>
      <c r="E357" s="578"/>
      <c r="F357" s="579"/>
      <c r="G357" s="90" t="s">
        <v>151</v>
      </c>
      <c r="H357" s="91">
        <v>3</v>
      </c>
      <c r="I357" s="92">
        <v>17.91</v>
      </c>
      <c r="J357" s="93">
        <f>ROUND(H357*I357,2)-0.01</f>
        <v>53.72</v>
      </c>
    </row>
    <row r="358" spans="1:10">
      <c r="A358" s="103" t="s">
        <v>316</v>
      </c>
      <c r="B358" s="577" t="s">
        <v>313</v>
      </c>
      <c r="C358" s="578"/>
      <c r="D358" s="578"/>
      <c r="E358" s="578"/>
      <c r="F358" s="579"/>
      <c r="G358" s="90" t="s">
        <v>151</v>
      </c>
      <c r="H358" s="91">
        <v>1</v>
      </c>
      <c r="I358" s="92">
        <v>104.74</v>
      </c>
      <c r="J358" s="93">
        <f>ROUND(H358*I358,2)</f>
        <v>104.74</v>
      </c>
    </row>
    <row r="359" spans="1:10">
      <c r="A359" s="103">
        <v>280002</v>
      </c>
      <c r="B359" s="577" t="s">
        <v>260</v>
      </c>
      <c r="C359" s="578"/>
      <c r="D359" s="578"/>
      <c r="E359" s="578"/>
      <c r="F359" s="579"/>
      <c r="G359" s="90" t="s">
        <v>85</v>
      </c>
      <c r="H359" s="91">
        <v>3</v>
      </c>
      <c r="I359" s="92">
        <v>26.37</v>
      </c>
      <c r="J359" s="93">
        <f t="shared" ref="J359:J360" si="46">ROUND(H359*I359,2)</f>
        <v>79.11</v>
      </c>
    </row>
    <row r="360" spans="1:10">
      <c r="A360" s="103">
        <v>280013</v>
      </c>
      <c r="B360" s="577" t="s">
        <v>101</v>
      </c>
      <c r="C360" s="578"/>
      <c r="D360" s="578"/>
      <c r="E360" s="578"/>
      <c r="F360" s="579"/>
      <c r="G360" s="90" t="s">
        <v>85</v>
      </c>
      <c r="H360" s="91">
        <v>3</v>
      </c>
      <c r="I360" s="92">
        <v>32.21</v>
      </c>
      <c r="J360" s="93">
        <f t="shared" si="46"/>
        <v>96.63</v>
      </c>
    </row>
    <row r="361" spans="1:10">
      <c r="A361" s="555" t="s">
        <v>83</v>
      </c>
      <c r="B361" s="556"/>
      <c r="C361" s="556"/>
      <c r="D361" s="556"/>
      <c r="E361" s="556"/>
      <c r="F361" s="556"/>
      <c r="G361" s="557"/>
      <c r="H361" s="558">
        <f>SUM(J357:J360)</f>
        <v>334.2</v>
      </c>
      <c r="I361" s="597"/>
      <c r="J361" s="598"/>
    </row>
    <row r="362" spans="1:10">
      <c r="A362" s="561" t="s">
        <v>446</v>
      </c>
      <c r="B362" s="559"/>
      <c r="C362" s="559"/>
      <c r="D362" s="559"/>
      <c r="E362" s="559"/>
      <c r="F362" s="559"/>
      <c r="G362" s="562"/>
      <c r="H362" s="563">
        <f>H361*J8</f>
        <v>75.094740000000002</v>
      </c>
      <c r="I362" s="564"/>
      <c r="J362" s="565"/>
    </row>
    <row r="363" spans="1:10" ht="15.75" thickBot="1">
      <c r="A363" s="566" t="s">
        <v>84</v>
      </c>
      <c r="B363" s="567"/>
      <c r="C363" s="567"/>
      <c r="D363" s="567"/>
      <c r="E363" s="567"/>
      <c r="F363" s="567"/>
      <c r="G363" s="568"/>
      <c r="H363" s="569">
        <f>SUM(H361:H362)</f>
        <v>409.29473999999999</v>
      </c>
      <c r="I363" s="570"/>
      <c r="J363" s="571"/>
    </row>
    <row r="364" spans="1:10">
      <c r="A364" s="87">
        <v>120733</v>
      </c>
      <c r="B364" s="585" t="s">
        <v>345</v>
      </c>
      <c r="C364" s="586"/>
      <c r="D364" s="586"/>
      <c r="E364" s="586"/>
      <c r="F364" s="587"/>
      <c r="G364" s="88" t="s">
        <v>69</v>
      </c>
      <c r="H364" s="582" t="s">
        <v>481</v>
      </c>
      <c r="I364" s="583"/>
      <c r="J364" s="584"/>
    </row>
    <row r="365" spans="1:10">
      <c r="A365" s="103" t="s">
        <v>350</v>
      </c>
      <c r="B365" s="577" t="s">
        <v>348</v>
      </c>
      <c r="C365" s="578"/>
      <c r="D365" s="578"/>
      <c r="E365" s="578"/>
      <c r="F365" s="579"/>
      <c r="G365" s="90" t="s">
        <v>347</v>
      </c>
      <c r="H365" s="91">
        <v>1</v>
      </c>
      <c r="I365" s="92">
        <v>2.99</v>
      </c>
      <c r="J365" s="93">
        <f t="shared" ref="J365:J368" si="47">ROUND(H365*I365,2)</f>
        <v>2.99</v>
      </c>
    </row>
    <row r="366" spans="1:10">
      <c r="A366" s="103" t="s">
        <v>351</v>
      </c>
      <c r="B366" s="577" t="s">
        <v>349</v>
      </c>
      <c r="C366" s="578"/>
      <c r="D366" s="578"/>
      <c r="E366" s="578"/>
      <c r="F366" s="579"/>
      <c r="G366" s="90" t="s">
        <v>69</v>
      </c>
      <c r="H366" s="91">
        <v>1.04</v>
      </c>
      <c r="I366" s="92">
        <v>856.08</v>
      </c>
      <c r="J366" s="93">
        <f>ROUND(H366*I366,2)-0.01</f>
        <v>890.31000000000006</v>
      </c>
    </row>
    <row r="367" spans="1:10">
      <c r="A367" s="103">
        <v>280023</v>
      </c>
      <c r="B367" s="577" t="s">
        <v>107</v>
      </c>
      <c r="C367" s="578"/>
      <c r="D367" s="578"/>
      <c r="E367" s="578"/>
      <c r="F367" s="579"/>
      <c r="G367" s="90" t="s">
        <v>85</v>
      </c>
      <c r="H367" s="91">
        <v>0.8</v>
      </c>
      <c r="I367" s="92">
        <v>32.75</v>
      </c>
      <c r="J367" s="93">
        <f t="shared" si="47"/>
        <v>26.2</v>
      </c>
    </row>
    <row r="368" spans="1:10">
      <c r="A368" s="103">
        <v>280026</v>
      </c>
      <c r="B368" s="577" t="s">
        <v>102</v>
      </c>
      <c r="C368" s="578"/>
      <c r="D368" s="578"/>
      <c r="E368" s="578"/>
      <c r="F368" s="579"/>
      <c r="G368" s="90" t="s">
        <v>85</v>
      </c>
      <c r="H368" s="91">
        <v>0.8</v>
      </c>
      <c r="I368" s="92">
        <v>26.88</v>
      </c>
      <c r="J368" s="93">
        <f t="shared" si="47"/>
        <v>21.5</v>
      </c>
    </row>
    <row r="369" spans="1:10">
      <c r="A369" s="555" t="s">
        <v>83</v>
      </c>
      <c r="B369" s="556"/>
      <c r="C369" s="556"/>
      <c r="D369" s="556"/>
      <c r="E369" s="556"/>
      <c r="F369" s="556"/>
      <c r="G369" s="557"/>
      <c r="H369" s="558">
        <f>SUM(J365:J368)</f>
        <v>941.00000000000011</v>
      </c>
      <c r="I369" s="597"/>
      <c r="J369" s="598"/>
    </row>
    <row r="370" spans="1:10">
      <c r="A370" s="561" t="s">
        <v>446</v>
      </c>
      <c r="B370" s="559"/>
      <c r="C370" s="559"/>
      <c r="D370" s="559"/>
      <c r="E370" s="559"/>
      <c r="F370" s="559"/>
      <c r="G370" s="562"/>
      <c r="H370" s="563">
        <f>H369*J8</f>
        <v>211.44270000000003</v>
      </c>
      <c r="I370" s="564"/>
      <c r="J370" s="565"/>
    </row>
    <row r="371" spans="1:10" ht="15.75" thickBot="1">
      <c r="A371" s="566" t="s">
        <v>84</v>
      </c>
      <c r="B371" s="567"/>
      <c r="C371" s="567"/>
      <c r="D371" s="567"/>
      <c r="E371" s="567"/>
      <c r="F371" s="567"/>
      <c r="G371" s="568"/>
      <c r="H371" s="569">
        <f>SUM(H369:H370)</f>
        <v>1152.4427000000001</v>
      </c>
      <c r="I371" s="570"/>
      <c r="J371" s="571"/>
    </row>
    <row r="372" spans="1:10" ht="15.75" thickBot="1">
      <c r="A372" s="615" t="s">
        <v>132</v>
      </c>
      <c r="B372" s="616"/>
      <c r="C372" s="616"/>
      <c r="D372" s="616"/>
      <c r="E372" s="616"/>
      <c r="F372" s="616"/>
      <c r="G372" s="616"/>
      <c r="H372" s="616"/>
      <c r="I372" s="616"/>
      <c r="J372" s="617"/>
    </row>
    <row r="373" spans="1:10">
      <c r="A373" s="147">
        <v>150253</v>
      </c>
      <c r="B373" s="580" t="s">
        <v>391</v>
      </c>
      <c r="C373" s="581"/>
      <c r="D373" s="581"/>
      <c r="E373" s="581"/>
      <c r="F373" s="581"/>
      <c r="G373" s="148" t="s">
        <v>69</v>
      </c>
      <c r="H373" s="602" t="s">
        <v>469</v>
      </c>
      <c r="I373" s="603"/>
      <c r="J373" s="604"/>
    </row>
    <row r="374" spans="1:10">
      <c r="A374" s="149" t="s">
        <v>137</v>
      </c>
      <c r="B374" s="599" t="s">
        <v>134</v>
      </c>
      <c r="C374" s="600"/>
      <c r="D374" s="600"/>
      <c r="E374" s="600"/>
      <c r="F374" s="601"/>
      <c r="G374" s="150" t="s">
        <v>71</v>
      </c>
      <c r="H374" s="151">
        <v>0.5</v>
      </c>
      <c r="I374" s="152">
        <v>1.2</v>
      </c>
      <c r="J374" s="93">
        <f t="shared" ref="J374" si="48">ROUND(H374*I374,2)</f>
        <v>0.6</v>
      </c>
    </row>
    <row r="375" spans="1:10">
      <c r="A375" s="149" t="s">
        <v>138</v>
      </c>
      <c r="B375" s="599" t="s">
        <v>135</v>
      </c>
      <c r="C375" s="600"/>
      <c r="D375" s="600"/>
      <c r="E375" s="600"/>
      <c r="F375" s="601"/>
      <c r="G375" s="150" t="s">
        <v>96</v>
      </c>
      <c r="H375" s="151">
        <v>0.11</v>
      </c>
      <c r="I375" s="152">
        <v>47.41</v>
      </c>
      <c r="J375" s="93">
        <f>ROUND(H375*I375,2)-0.01</f>
        <v>5.21</v>
      </c>
    </row>
    <row r="376" spans="1:10">
      <c r="A376" s="149" t="s">
        <v>139</v>
      </c>
      <c r="B376" s="599" t="s">
        <v>136</v>
      </c>
      <c r="C376" s="600"/>
      <c r="D376" s="600"/>
      <c r="E376" s="600"/>
      <c r="F376" s="601"/>
      <c r="G376" s="150" t="s">
        <v>96</v>
      </c>
      <c r="H376" s="151">
        <v>0.05</v>
      </c>
      <c r="I376" s="152">
        <v>45.16</v>
      </c>
      <c r="J376" s="93">
        <f>ROUND(H376*I376,2)-0.01</f>
        <v>2.25</v>
      </c>
    </row>
    <row r="377" spans="1:10">
      <c r="A377" s="149" t="s">
        <v>140</v>
      </c>
      <c r="B377" s="594" t="s">
        <v>396</v>
      </c>
      <c r="C377" s="595"/>
      <c r="D377" s="595"/>
      <c r="E377" s="595"/>
      <c r="F377" s="596"/>
      <c r="G377" s="150" t="s">
        <v>96</v>
      </c>
      <c r="H377" s="151">
        <v>0.08</v>
      </c>
      <c r="I377" s="152">
        <v>89.2</v>
      </c>
      <c r="J377" s="93">
        <f>ROUND(H377*I377,2)-0.01</f>
        <v>7.13</v>
      </c>
    </row>
    <row r="378" spans="1:10">
      <c r="A378" s="149">
        <v>280024</v>
      </c>
      <c r="B378" s="599" t="s">
        <v>103</v>
      </c>
      <c r="C378" s="600"/>
      <c r="D378" s="600"/>
      <c r="E378" s="600"/>
      <c r="F378" s="601"/>
      <c r="G378" s="150" t="s">
        <v>85</v>
      </c>
      <c r="H378" s="151">
        <v>0.7</v>
      </c>
      <c r="I378" s="152">
        <v>34.380000000000003</v>
      </c>
      <c r="J378" s="93">
        <f>ROUND(H378*I378,2)-0.01</f>
        <v>24.06</v>
      </c>
    </row>
    <row r="379" spans="1:10">
      <c r="A379" s="149">
        <v>280026</v>
      </c>
      <c r="B379" s="608" t="s">
        <v>102</v>
      </c>
      <c r="C379" s="608"/>
      <c r="D379" s="608"/>
      <c r="E379" s="608"/>
      <c r="F379" s="608"/>
      <c r="G379" s="153" t="s">
        <v>85</v>
      </c>
      <c r="H379" s="151">
        <v>0.35</v>
      </c>
      <c r="I379" s="152">
        <v>26.88</v>
      </c>
      <c r="J379" s="93">
        <f>ROUND(H379*I379,2)-0.01</f>
        <v>9.4</v>
      </c>
    </row>
    <row r="380" spans="1:10">
      <c r="A380" s="605" t="s">
        <v>83</v>
      </c>
      <c r="B380" s="606"/>
      <c r="C380" s="606"/>
      <c r="D380" s="606"/>
      <c r="E380" s="606"/>
      <c r="F380" s="606"/>
      <c r="G380" s="607"/>
      <c r="H380" s="609">
        <f>SUM(J374:J379)</f>
        <v>48.65</v>
      </c>
      <c r="I380" s="610"/>
      <c r="J380" s="611"/>
    </row>
    <row r="381" spans="1:10">
      <c r="A381" s="561" t="s">
        <v>446</v>
      </c>
      <c r="B381" s="559"/>
      <c r="C381" s="559"/>
      <c r="D381" s="559"/>
      <c r="E381" s="559"/>
      <c r="F381" s="559"/>
      <c r="G381" s="562"/>
      <c r="H381" s="612">
        <f>H380*J8</f>
        <v>10.931655000000001</v>
      </c>
      <c r="I381" s="613"/>
      <c r="J381" s="614"/>
    </row>
    <row r="382" spans="1:10" ht="15.75" thickBot="1">
      <c r="A382" s="588" t="s">
        <v>84</v>
      </c>
      <c r="B382" s="589"/>
      <c r="C382" s="589"/>
      <c r="D382" s="589"/>
      <c r="E382" s="589"/>
      <c r="F382" s="589"/>
      <c r="G382" s="590"/>
      <c r="H382" s="591">
        <f>SUM(H380:H381)</f>
        <v>59.581654999999998</v>
      </c>
      <c r="I382" s="592"/>
      <c r="J382" s="593"/>
    </row>
    <row r="383" spans="1:10">
      <c r="A383" s="147">
        <v>150180</v>
      </c>
      <c r="B383" s="580" t="s">
        <v>397</v>
      </c>
      <c r="C383" s="581"/>
      <c r="D383" s="581"/>
      <c r="E383" s="581"/>
      <c r="F383" s="581"/>
      <c r="G383" s="148" t="s">
        <v>69</v>
      </c>
      <c r="H383" s="602" t="s">
        <v>470</v>
      </c>
      <c r="I383" s="603"/>
      <c r="J383" s="604"/>
    </row>
    <row r="384" spans="1:10">
      <c r="A384" s="149" t="s">
        <v>139</v>
      </c>
      <c r="B384" s="599" t="s">
        <v>136</v>
      </c>
      <c r="C384" s="600"/>
      <c r="D384" s="600"/>
      <c r="E384" s="600"/>
      <c r="F384" s="601"/>
      <c r="G384" s="150" t="s">
        <v>96</v>
      </c>
      <c r="H384" s="151">
        <v>0.05</v>
      </c>
      <c r="I384" s="152">
        <v>45.16</v>
      </c>
      <c r="J384" s="93">
        <f>ROUND(H384*I384,2)-0.01</f>
        <v>2.25</v>
      </c>
    </row>
    <row r="385" spans="1:10">
      <c r="A385" s="149" t="s">
        <v>137</v>
      </c>
      <c r="B385" s="599" t="s">
        <v>134</v>
      </c>
      <c r="C385" s="600"/>
      <c r="D385" s="600"/>
      <c r="E385" s="600"/>
      <c r="F385" s="601"/>
      <c r="G385" s="150" t="s">
        <v>71</v>
      </c>
      <c r="H385" s="151">
        <v>0.25</v>
      </c>
      <c r="I385" s="152">
        <v>1.2</v>
      </c>
      <c r="J385" s="93">
        <f t="shared" ref="J385:J387" si="49">ROUND(H385*I385,2)</f>
        <v>0.3</v>
      </c>
    </row>
    <row r="386" spans="1:10">
      <c r="A386" s="149" t="s">
        <v>140</v>
      </c>
      <c r="B386" s="594" t="s">
        <v>396</v>
      </c>
      <c r="C386" s="595"/>
      <c r="D386" s="595"/>
      <c r="E386" s="595"/>
      <c r="F386" s="596"/>
      <c r="G386" s="150" t="s">
        <v>96</v>
      </c>
      <c r="H386" s="151">
        <v>0.05</v>
      </c>
      <c r="I386" s="152">
        <v>89.2</v>
      </c>
      <c r="J386" s="93">
        <f t="shared" si="49"/>
        <v>4.46</v>
      </c>
    </row>
    <row r="387" spans="1:10">
      <c r="A387" s="149">
        <v>280024</v>
      </c>
      <c r="B387" s="599" t="s">
        <v>103</v>
      </c>
      <c r="C387" s="600"/>
      <c r="D387" s="600"/>
      <c r="E387" s="600"/>
      <c r="F387" s="601"/>
      <c r="G387" s="150" t="s">
        <v>85</v>
      </c>
      <c r="H387" s="151">
        <v>0.4</v>
      </c>
      <c r="I387" s="152">
        <v>34.380000000000003</v>
      </c>
      <c r="J387" s="93">
        <f t="shared" si="49"/>
        <v>13.75</v>
      </c>
    </row>
    <row r="388" spans="1:10">
      <c r="A388" s="149">
        <v>280026</v>
      </c>
      <c r="B388" s="608" t="s">
        <v>102</v>
      </c>
      <c r="C388" s="608"/>
      <c r="D388" s="608"/>
      <c r="E388" s="608"/>
      <c r="F388" s="608"/>
      <c r="G388" s="153" t="s">
        <v>85</v>
      </c>
      <c r="H388" s="151">
        <v>0.35</v>
      </c>
      <c r="I388" s="152">
        <v>26.88</v>
      </c>
      <c r="J388" s="93">
        <f>ROUND(H388*I388,2)-0.01</f>
        <v>9.4</v>
      </c>
    </row>
    <row r="389" spans="1:10">
      <c r="A389" s="605" t="s">
        <v>83</v>
      </c>
      <c r="B389" s="606"/>
      <c r="C389" s="606"/>
      <c r="D389" s="606"/>
      <c r="E389" s="606"/>
      <c r="F389" s="606"/>
      <c r="G389" s="607"/>
      <c r="H389" s="609">
        <f>SUM(J384:J388)</f>
        <v>30.159999999999997</v>
      </c>
      <c r="I389" s="610"/>
      <c r="J389" s="611"/>
    </row>
    <row r="390" spans="1:10">
      <c r="A390" s="561" t="s">
        <v>446</v>
      </c>
      <c r="B390" s="559"/>
      <c r="C390" s="559"/>
      <c r="D390" s="559"/>
      <c r="E390" s="559"/>
      <c r="F390" s="559"/>
      <c r="G390" s="562"/>
      <c r="H390" s="612">
        <f>H389*J8</f>
        <v>6.7769519999999996</v>
      </c>
      <c r="I390" s="613"/>
      <c r="J390" s="614"/>
    </row>
    <row r="391" spans="1:10" ht="15.75" thickBot="1">
      <c r="A391" s="588" t="s">
        <v>84</v>
      </c>
      <c r="B391" s="589"/>
      <c r="C391" s="589"/>
      <c r="D391" s="589"/>
      <c r="E391" s="589"/>
      <c r="F391" s="589"/>
      <c r="G391" s="590"/>
      <c r="H391" s="591">
        <f>SUM(H389:H390)</f>
        <v>36.936951999999998</v>
      </c>
      <c r="I391" s="592"/>
      <c r="J391" s="593"/>
    </row>
    <row r="392" spans="1:10">
      <c r="A392" s="147">
        <v>150377</v>
      </c>
      <c r="B392" s="580" t="s">
        <v>133</v>
      </c>
      <c r="C392" s="581"/>
      <c r="D392" s="581"/>
      <c r="E392" s="581"/>
      <c r="F392" s="581"/>
      <c r="G392" s="148" t="s">
        <v>69</v>
      </c>
      <c r="H392" s="602" t="s">
        <v>471</v>
      </c>
      <c r="I392" s="603"/>
      <c r="J392" s="604"/>
    </row>
    <row r="393" spans="1:10">
      <c r="A393" s="149" t="s">
        <v>143</v>
      </c>
      <c r="B393" s="599" t="s">
        <v>141</v>
      </c>
      <c r="C393" s="600"/>
      <c r="D393" s="600"/>
      <c r="E393" s="600"/>
      <c r="F393" s="601"/>
      <c r="G393" s="150" t="s">
        <v>71</v>
      </c>
      <c r="H393" s="151">
        <v>0.4</v>
      </c>
      <c r="I393" s="152">
        <v>1.2</v>
      </c>
      <c r="J393" s="93">
        <f t="shared" ref="J393:J396" si="50">ROUND(H393*I393,2)</f>
        <v>0.48</v>
      </c>
    </row>
    <row r="394" spans="1:10">
      <c r="A394" s="149" t="s">
        <v>93</v>
      </c>
      <c r="B394" s="599" t="s">
        <v>95</v>
      </c>
      <c r="C394" s="600"/>
      <c r="D394" s="600"/>
      <c r="E394" s="600"/>
      <c r="F394" s="601"/>
      <c r="G394" s="150" t="s">
        <v>96</v>
      </c>
      <c r="H394" s="151">
        <v>0.04</v>
      </c>
      <c r="I394" s="152">
        <v>131.88</v>
      </c>
      <c r="J394" s="93">
        <f>ROUND(H394*I394,2)-0.01</f>
        <v>5.2700000000000005</v>
      </c>
    </row>
    <row r="395" spans="1:10">
      <c r="A395" s="149" t="s">
        <v>92</v>
      </c>
      <c r="B395" s="599" t="s">
        <v>94</v>
      </c>
      <c r="C395" s="600"/>
      <c r="D395" s="600"/>
      <c r="E395" s="600"/>
      <c r="F395" s="601"/>
      <c r="G395" s="150" t="s">
        <v>96</v>
      </c>
      <c r="H395" s="151">
        <v>0.01</v>
      </c>
      <c r="I395" s="152">
        <v>55.31</v>
      </c>
      <c r="J395" s="93">
        <f t="shared" si="50"/>
        <v>0.55000000000000004</v>
      </c>
    </row>
    <row r="396" spans="1:10">
      <c r="A396" s="149" t="s">
        <v>144</v>
      </c>
      <c r="B396" s="594" t="s">
        <v>142</v>
      </c>
      <c r="C396" s="595"/>
      <c r="D396" s="595"/>
      <c r="E396" s="595"/>
      <c r="F396" s="596"/>
      <c r="G396" s="150" t="s">
        <v>96</v>
      </c>
      <c r="H396" s="151">
        <v>0.04</v>
      </c>
      <c r="I396" s="152">
        <v>168.5</v>
      </c>
      <c r="J396" s="93">
        <f t="shared" si="50"/>
        <v>6.74</v>
      </c>
    </row>
    <row r="397" spans="1:10">
      <c r="A397" s="149">
        <v>280024</v>
      </c>
      <c r="B397" s="599" t="s">
        <v>103</v>
      </c>
      <c r="C397" s="600"/>
      <c r="D397" s="600"/>
      <c r="E397" s="600"/>
      <c r="F397" s="601"/>
      <c r="G397" s="150" t="s">
        <v>85</v>
      </c>
      <c r="H397" s="151">
        <v>0.4</v>
      </c>
      <c r="I397" s="152">
        <v>34.380000000000003</v>
      </c>
      <c r="J397" s="93">
        <f>ROUND(H397*I397,2)</f>
        <v>13.75</v>
      </c>
    </row>
    <row r="398" spans="1:10">
      <c r="A398" s="149">
        <v>280026</v>
      </c>
      <c r="B398" s="608" t="s">
        <v>102</v>
      </c>
      <c r="C398" s="608"/>
      <c r="D398" s="608"/>
      <c r="E398" s="608"/>
      <c r="F398" s="608"/>
      <c r="G398" s="153" t="s">
        <v>85</v>
      </c>
      <c r="H398" s="151">
        <v>0.35</v>
      </c>
      <c r="I398" s="152">
        <v>26.88</v>
      </c>
      <c r="J398" s="93">
        <f>ROUND(H398*I398,2)-0.01</f>
        <v>9.4</v>
      </c>
    </row>
    <row r="399" spans="1:10">
      <c r="A399" s="605" t="s">
        <v>83</v>
      </c>
      <c r="B399" s="606"/>
      <c r="C399" s="606"/>
      <c r="D399" s="606"/>
      <c r="E399" s="606"/>
      <c r="F399" s="606"/>
      <c r="G399" s="607"/>
      <c r="H399" s="609">
        <f>SUM(J393:J398)</f>
        <v>36.19</v>
      </c>
      <c r="I399" s="610"/>
      <c r="J399" s="611"/>
    </row>
    <row r="400" spans="1:10">
      <c r="A400" s="561" t="s">
        <v>446</v>
      </c>
      <c r="B400" s="559"/>
      <c r="C400" s="559"/>
      <c r="D400" s="559"/>
      <c r="E400" s="559"/>
      <c r="F400" s="559"/>
      <c r="G400" s="562"/>
      <c r="H400" s="612">
        <f>H399*J8</f>
        <v>8.1318929999999998</v>
      </c>
      <c r="I400" s="613"/>
      <c r="J400" s="614"/>
    </row>
    <row r="401" spans="1:10" ht="15.75" thickBot="1">
      <c r="A401" s="588" t="s">
        <v>84</v>
      </c>
      <c r="B401" s="589"/>
      <c r="C401" s="589"/>
      <c r="D401" s="589"/>
      <c r="E401" s="589"/>
      <c r="F401" s="589"/>
      <c r="G401" s="590"/>
      <c r="H401" s="591">
        <f>SUM(H399:H400)</f>
        <v>44.321892999999996</v>
      </c>
      <c r="I401" s="592"/>
      <c r="J401" s="593"/>
    </row>
    <row r="402" spans="1:10">
      <c r="A402" s="147">
        <v>150207</v>
      </c>
      <c r="B402" s="580" t="s">
        <v>341</v>
      </c>
      <c r="C402" s="581"/>
      <c r="D402" s="581"/>
      <c r="E402" s="581"/>
      <c r="F402" s="581"/>
      <c r="G402" s="148" t="s">
        <v>69</v>
      </c>
      <c r="H402" s="602" t="s">
        <v>472</v>
      </c>
      <c r="I402" s="603"/>
      <c r="J402" s="604"/>
    </row>
    <row r="403" spans="1:10">
      <c r="A403" s="149" t="s">
        <v>343</v>
      </c>
      <c r="B403" s="594" t="s">
        <v>341</v>
      </c>
      <c r="C403" s="595"/>
      <c r="D403" s="595"/>
      <c r="E403" s="595"/>
      <c r="F403" s="596"/>
      <c r="G403" s="150" t="s">
        <v>96</v>
      </c>
      <c r="H403" s="151">
        <v>8.3299999999999999E-2</v>
      </c>
      <c r="I403" s="152">
        <v>94.13</v>
      </c>
      <c r="J403" s="93">
        <f t="shared" ref="J403" si="51">ROUND(H403*I403,2)</f>
        <v>7.84</v>
      </c>
    </row>
    <row r="404" spans="1:10">
      <c r="A404" s="149">
        <v>280024</v>
      </c>
      <c r="B404" s="599" t="s">
        <v>103</v>
      </c>
      <c r="C404" s="600"/>
      <c r="D404" s="600"/>
      <c r="E404" s="600"/>
      <c r="F404" s="601"/>
      <c r="G404" s="150" t="s">
        <v>85</v>
      </c>
      <c r="H404" s="151">
        <v>0.35</v>
      </c>
      <c r="I404" s="152">
        <v>34.380000000000003</v>
      </c>
      <c r="J404" s="93">
        <f>ROUND(H404*I404,2)</f>
        <v>12.03</v>
      </c>
    </row>
    <row r="405" spans="1:10">
      <c r="A405" s="149">
        <v>280026</v>
      </c>
      <c r="B405" s="608" t="s">
        <v>102</v>
      </c>
      <c r="C405" s="608"/>
      <c r="D405" s="608"/>
      <c r="E405" s="608"/>
      <c r="F405" s="608"/>
      <c r="G405" s="153" t="s">
        <v>85</v>
      </c>
      <c r="H405" s="151">
        <v>0.3</v>
      </c>
      <c r="I405" s="152">
        <v>26.88</v>
      </c>
      <c r="J405" s="93">
        <f t="shared" ref="J405" si="52">ROUND(H405*I405,2)</f>
        <v>8.06</v>
      </c>
    </row>
    <row r="406" spans="1:10">
      <c r="A406" s="605" t="s">
        <v>83</v>
      </c>
      <c r="B406" s="606"/>
      <c r="C406" s="606"/>
      <c r="D406" s="606"/>
      <c r="E406" s="606"/>
      <c r="F406" s="606"/>
      <c r="G406" s="607"/>
      <c r="H406" s="609">
        <f>SUM(J403:J405)</f>
        <v>27.93</v>
      </c>
      <c r="I406" s="610"/>
      <c r="J406" s="611"/>
    </row>
    <row r="407" spans="1:10">
      <c r="A407" s="561" t="s">
        <v>446</v>
      </c>
      <c r="B407" s="559"/>
      <c r="C407" s="559"/>
      <c r="D407" s="559"/>
      <c r="E407" s="559"/>
      <c r="F407" s="559"/>
      <c r="G407" s="562"/>
      <c r="H407" s="612">
        <f>H406*J8</f>
        <v>6.2758710000000004</v>
      </c>
      <c r="I407" s="613"/>
      <c r="J407" s="614"/>
    </row>
    <row r="408" spans="1:10" ht="15.75" thickBot="1">
      <c r="A408" s="588" t="s">
        <v>84</v>
      </c>
      <c r="B408" s="589"/>
      <c r="C408" s="589"/>
      <c r="D408" s="589"/>
      <c r="E408" s="589"/>
      <c r="F408" s="589"/>
      <c r="G408" s="590"/>
      <c r="H408" s="591">
        <f>SUM(H406:H407)</f>
        <v>34.205871000000002</v>
      </c>
      <c r="I408" s="592"/>
      <c r="J408" s="593"/>
    </row>
    <row r="409" spans="1:10" ht="15.75" thickBot="1">
      <c r="A409" s="632" t="s">
        <v>547</v>
      </c>
      <c r="B409" s="633"/>
      <c r="C409" s="633"/>
      <c r="D409" s="633"/>
      <c r="E409" s="633"/>
      <c r="F409" s="633"/>
      <c r="G409" s="633"/>
      <c r="H409" s="633"/>
      <c r="I409" s="633"/>
      <c r="J409" s="634"/>
    </row>
    <row r="410" spans="1:10">
      <c r="A410" s="445" t="s">
        <v>545</v>
      </c>
      <c r="B410" s="636" t="s">
        <v>499</v>
      </c>
      <c r="C410" s="637"/>
      <c r="D410" s="637"/>
      <c r="E410" s="637"/>
      <c r="F410" s="637"/>
      <c r="G410" s="446" t="s">
        <v>88</v>
      </c>
      <c r="H410" s="624"/>
      <c r="I410" s="625"/>
      <c r="J410" s="626"/>
    </row>
    <row r="411" spans="1:10" ht="30">
      <c r="A411" s="103" t="s">
        <v>548</v>
      </c>
      <c r="B411" s="577" t="s">
        <v>101</v>
      </c>
      <c r="C411" s="578"/>
      <c r="D411" s="578"/>
      <c r="E411" s="578"/>
      <c r="F411" s="579"/>
      <c r="G411" s="90" t="s">
        <v>85</v>
      </c>
      <c r="H411" s="91">
        <v>1.5</v>
      </c>
      <c r="I411" s="92">
        <v>32.21</v>
      </c>
      <c r="J411" s="93">
        <f t="shared" ref="J411:J417" si="53">ROUND(H411*I411,2)</f>
        <v>48.32</v>
      </c>
    </row>
    <row r="412" spans="1:10" ht="30">
      <c r="A412" s="103" t="s">
        <v>549</v>
      </c>
      <c r="B412" s="618" t="s">
        <v>102</v>
      </c>
      <c r="C412" s="619"/>
      <c r="D412" s="619"/>
      <c r="E412" s="619"/>
      <c r="F412" s="620"/>
      <c r="G412" s="90" t="s">
        <v>85</v>
      </c>
      <c r="H412" s="91">
        <v>2.5</v>
      </c>
      <c r="I412" s="92">
        <v>26.88</v>
      </c>
      <c r="J412" s="93">
        <f t="shared" si="53"/>
        <v>67.2</v>
      </c>
    </row>
    <row r="413" spans="1:10" ht="30">
      <c r="A413" s="103" t="s">
        <v>550</v>
      </c>
      <c r="B413" s="577" t="s">
        <v>551</v>
      </c>
      <c r="C413" s="578"/>
      <c r="D413" s="578"/>
      <c r="E413" s="578"/>
      <c r="F413" s="579"/>
      <c r="G413" s="90" t="s">
        <v>71</v>
      </c>
      <c r="H413" s="91">
        <v>1.1000000000000001</v>
      </c>
      <c r="I413" s="92">
        <v>214.87</v>
      </c>
      <c r="J413" s="93">
        <f t="shared" si="53"/>
        <v>236.36</v>
      </c>
    </row>
    <row r="414" spans="1:10" ht="30">
      <c r="A414" s="103" t="s">
        <v>552</v>
      </c>
      <c r="B414" s="618" t="s">
        <v>553</v>
      </c>
      <c r="C414" s="619"/>
      <c r="D414" s="619"/>
      <c r="E414" s="619"/>
      <c r="F414" s="620"/>
      <c r="G414" s="90" t="s">
        <v>554</v>
      </c>
      <c r="H414" s="91">
        <v>0.375</v>
      </c>
      <c r="I414" s="92">
        <v>270.02</v>
      </c>
      <c r="J414" s="93">
        <f t="shared" si="53"/>
        <v>101.26</v>
      </c>
    </row>
    <row r="415" spans="1:10" ht="30">
      <c r="A415" s="103" t="s">
        <v>555</v>
      </c>
      <c r="B415" s="618" t="s">
        <v>556</v>
      </c>
      <c r="C415" s="619"/>
      <c r="D415" s="619"/>
      <c r="E415" s="619"/>
      <c r="F415" s="620"/>
      <c r="G415" s="90" t="s">
        <v>347</v>
      </c>
      <c r="H415" s="91">
        <v>0.19</v>
      </c>
      <c r="I415" s="92">
        <v>20.399999999999999</v>
      </c>
      <c r="J415" s="93">
        <f t="shared" si="53"/>
        <v>3.88</v>
      </c>
    </row>
    <row r="416" spans="1:10" ht="30">
      <c r="A416" s="103" t="s">
        <v>557</v>
      </c>
      <c r="B416" s="618" t="s">
        <v>558</v>
      </c>
      <c r="C416" s="619"/>
      <c r="D416" s="619"/>
      <c r="E416" s="619"/>
      <c r="F416" s="620"/>
      <c r="G416" s="90" t="s">
        <v>347</v>
      </c>
      <c r="H416" s="91">
        <v>0.25</v>
      </c>
      <c r="I416" s="92">
        <v>22.45</v>
      </c>
      <c r="J416" s="93">
        <f t="shared" si="53"/>
        <v>5.61</v>
      </c>
    </row>
    <row r="417" spans="1:10" ht="30">
      <c r="A417" s="103" t="s">
        <v>559</v>
      </c>
      <c r="B417" s="577" t="s">
        <v>560</v>
      </c>
      <c r="C417" s="578"/>
      <c r="D417" s="578"/>
      <c r="E417" s="578"/>
      <c r="F417" s="579"/>
      <c r="G417" s="90" t="s">
        <v>71</v>
      </c>
      <c r="H417" s="91">
        <v>6</v>
      </c>
      <c r="I417" s="92">
        <v>7.54</v>
      </c>
      <c r="J417" s="93">
        <f t="shared" si="53"/>
        <v>45.24</v>
      </c>
    </row>
    <row r="418" spans="1:10">
      <c r="A418" s="103" t="s">
        <v>561</v>
      </c>
      <c r="B418" s="577" t="s">
        <v>562</v>
      </c>
      <c r="C418" s="578"/>
      <c r="D418" s="578"/>
      <c r="E418" s="578"/>
      <c r="F418" s="579"/>
      <c r="G418" s="90" t="s">
        <v>151</v>
      </c>
      <c r="H418" s="91">
        <v>1.5</v>
      </c>
      <c r="I418" s="92">
        <v>166.44</v>
      </c>
      <c r="J418" s="93">
        <f>ROUND(H418*I418,2)</f>
        <v>249.66</v>
      </c>
    </row>
    <row r="419" spans="1:10">
      <c r="A419" s="555" t="s">
        <v>83</v>
      </c>
      <c r="B419" s="556"/>
      <c r="C419" s="556"/>
      <c r="D419" s="556"/>
      <c r="E419" s="556"/>
      <c r="F419" s="556"/>
      <c r="G419" s="557"/>
      <c r="H419" s="558">
        <f>SUM(J411:J418)</f>
        <v>757.53</v>
      </c>
      <c r="I419" s="559"/>
      <c r="J419" s="560"/>
    </row>
    <row r="420" spans="1:10">
      <c r="A420" s="561" t="s">
        <v>446</v>
      </c>
      <c r="B420" s="559"/>
      <c r="C420" s="559"/>
      <c r="D420" s="559"/>
      <c r="E420" s="559"/>
      <c r="F420" s="559"/>
      <c r="G420" s="562"/>
      <c r="H420" s="563">
        <f>H419*J8</f>
        <v>170.21699100000001</v>
      </c>
      <c r="I420" s="564"/>
      <c r="J420" s="565"/>
    </row>
    <row r="421" spans="1:10" ht="15.75" thickBot="1">
      <c r="A421" s="566" t="s">
        <v>84</v>
      </c>
      <c r="B421" s="567"/>
      <c r="C421" s="567"/>
      <c r="D421" s="567"/>
      <c r="E421" s="567"/>
      <c r="F421" s="567"/>
      <c r="G421" s="568"/>
      <c r="H421" s="569">
        <f>SUM(H419:H420)</f>
        <v>927.74699099999998</v>
      </c>
      <c r="I421" s="570"/>
      <c r="J421" s="571"/>
    </row>
    <row r="422" spans="1:10">
      <c r="A422" s="87">
        <v>250585</v>
      </c>
      <c r="B422" s="580" t="s">
        <v>596</v>
      </c>
      <c r="C422" s="581"/>
      <c r="D422" s="581"/>
      <c r="E422" s="581"/>
      <c r="F422" s="581"/>
      <c r="G422" s="88" t="s">
        <v>69</v>
      </c>
      <c r="H422" s="582" t="s">
        <v>563</v>
      </c>
      <c r="I422" s="583"/>
      <c r="J422" s="584"/>
    </row>
    <row r="423" spans="1:10">
      <c r="A423" s="89">
        <v>280013</v>
      </c>
      <c r="B423" s="577" t="s">
        <v>101</v>
      </c>
      <c r="C423" s="578"/>
      <c r="D423" s="578"/>
      <c r="E423" s="578"/>
      <c r="F423" s="579"/>
      <c r="G423" s="90" t="s">
        <v>85</v>
      </c>
      <c r="H423" s="91">
        <v>1.5</v>
      </c>
      <c r="I423" s="92">
        <v>32.21</v>
      </c>
      <c r="J423" s="93">
        <f>ROUND(H423*I423,2)-0.01</f>
        <v>48.31</v>
      </c>
    </row>
    <row r="424" spans="1:10">
      <c r="A424" s="89">
        <v>280002</v>
      </c>
      <c r="B424" s="577" t="s">
        <v>260</v>
      </c>
      <c r="C424" s="578"/>
      <c r="D424" s="578"/>
      <c r="E424" s="578"/>
      <c r="F424" s="579"/>
      <c r="G424" s="90" t="s">
        <v>85</v>
      </c>
      <c r="H424" s="91">
        <v>1.1000000000000001</v>
      </c>
      <c r="I424" s="92">
        <v>26.37</v>
      </c>
      <c r="J424" s="93">
        <f>ROUND(H424*I424,2)-0.01</f>
        <v>29</v>
      </c>
    </row>
    <row r="425" spans="1:10">
      <c r="A425" s="89" t="s">
        <v>564</v>
      </c>
      <c r="B425" s="577" t="s">
        <v>565</v>
      </c>
      <c r="C425" s="578"/>
      <c r="D425" s="578"/>
      <c r="E425" s="578"/>
      <c r="F425" s="579"/>
      <c r="G425" s="90" t="s">
        <v>347</v>
      </c>
      <c r="H425" s="91">
        <v>0.11</v>
      </c>
      <c r="I425" s="92">
        <v>21.78</v>
      </c>
      <c r="J425" s="93">
        <f>ROUND(H425*I425,2)-0.01</f>
        <v>2.39</v>
      </c>
    </row>
    <row r="426" spans="1:10">
      <c r="A426" s="89" t="s">
        <v>566</v>
      </c>
      <c r="B426" s="577" t="s">
        <v>567</v>
      </c>
      <c r="C426" s="578"/>
      <c r="D426" s="578"/>
      <c r="E426" s="578"/>
      <c r="F426" s="579"/>
      <c r="G426" s="90" t="s">
        <v>71</v>
      </c>
      <c r="H426" s="91">
        <v>0.81</v>
      </c>
      <c r="I426" s="92">
        <v>115</v>
      </c>
      <c r="J426" s="93">
        <f>ROUND(H426*I426,2)</f>
        <v>93.15</v>
      </c>
    </row>
    <row r="427" spans="1:10">
      <c r="A427" s="89">
        <v>150210</v>
      </c>
      <c r="B427" s="577" t="s">
        <v>568</v>
      </c>
      <c r="C427" s="578"/>
      <c r="D427" s="578"/>
      <c r="E427" s="578"/>
      <c r="F427" s="579"/>
      <c r="G427" s="90" t="s">
        <v>69</v>
      </c>
      <c r="H427" s="91">
        <v>1.26</v>
      </c>
      <c r="I427" s="92">
        <v>52.58</v>
      </c>
      <c r="J427" s="93">
        <f t="shared" ref="J427" si="54">ROUND(H427*I427,2)</f>
        <v>66.25</v>
      </c>
    </row>
    <row r="428" spans="1:10">
      <c r="A428" s="555" t="s">
        <v>83</v>
      </c>
      <c r="B428" s="556"/>
      <c r="C428" s="556"/>
      <c r="D428" s="556"/>
      <c r="E428" s="556"/>
      <c r="F428" s="556"/>
      <c r="G428" s="557"/>
      <c r="H428" s="558">
        <f>SUM(J423:J427)</f>
        <v>239.10000000000002</v>
      </c>
      <c r="I428" s="559"/>
      <c r="J428" s="560"/>
    </row>
    <row r="429" spans="1:10">
      <c r="A429" s="561" t="s">
        <v>446</v>
      </c>
      <c r="B429" s="559"/>
      <c r="C429" s="559"/>
      <c r="D429" s="559"/>
      <c r="E429" s="559"/>
      <c r="F429" s="559"/>
      <c r="G429" s="562"/>
      <c r="H429" s="563">
        <f>H428*J8</f>
        <v>53.725770000000004</v>
      </c>
      <c r="I429" s="564"/>
      <c r="J429" s="565"/>
    </row>
    <row r="430" spans="1:10" ht="15.75" thickBot="1">
      <c r="A430" s="566" t="s">
        <v>84</v>
      </c>
      <c r="B430" s="567"/>
      <c r="C430" s="567"/>
      <c r="D430" s="567"/>
      <c r="E430" s="567"/>
      <c r="F430" s="567"/>
      <c r="G430" s="568"/>
      <c r="H430" s="569">
        <f>SUM(H428:H429)</f>
        <v>292.82577000000003</v>
      </c>
      <c r="I430" s="570"/>
      <c r="J430" s="571"/>
    </row>
    <row r="431" spans="1:10">
      <c r="A431" s="447" t="s">
        <v>500</v>
      </c>
      <c r="B431" s="572" t="s">
        <v>524</v>
      </c>
      <c r="C431" s="573"/>
      <c r="D431" s="573"/>
      <c r="E431" s="573"/>
      <c r="F431" s="573"/>
      <c r="G431" s="212" t="s">
        <v>68</v>
      </c>
      <c r="H431" s="574" t="s">
        <v>569</v>
      </c>
      <c r="I431" s="575"/>
      <c r="J431" s="576"/>
    </row>
    <row r="432" spans="1:10">
      <c r="A432" s="275" t="s">
        <v>570</v>
      </c>
      <c r="B432" s="577" t="s">
        <v>571</v>
      </c>
      <c r="C432" s="578"/>
      <c r="D432" s="578"/>
      <c r="E432" s="578"/>
      <c r="F432" s="579"/>
      <c r="G432" s="90" t="s">
        <v>85</v>
      </c>
      <c r="H432" s="91">
        <v>0.39</v>
      </c>
      <c r="I432" s="92">
        <v>31.2</v>
      </c>
      <c r="J432" s="93">
        <f>ROUND(H432*I432,2)-0.01</f>
        <v>12.16</v>
      </c>
    </row>
    <row r="433" spans="1:10">
      <c r="A433" s="275" t="s">
        <v>406</v>
      </c>
      <c r="B433" s="577" t="s">
        <v>102</v>
      </c>
      <c r="C433" s="578"/>
      <c r="D433" s="578"/>
      <c r="E433" s="578"/>
      <c r="F433" s="579"/>
      <c r="G433" s="90" t="s">
        <v>85</v>
      </c>
      <c r="H433" s="91">
        <v>10.5</v>
      </c>
      <c r="I433" s="92">
        <v>26.88</v>
      </c>
      <c r="J433" s="93">
        <f t="shared" ref="J433:J436" si="55">ROUND(H433*I433,2)</f>
        <v>282.24</v>
      </c>
    </row>
    <row r="434" spans="1:10">
      <c r="A434" s="275" t="s">
        <v>572</v>
      </c>
      <c r="B434" s="577" t="s">
        <v>107</v>
      </c>
      <c r="C434" s="578"/>
      <c r="D434" s="578"/>
      <c r="E434" s="578"/>
      <c r="F434" s="579"/>
      <c r="G434" s="90" t="s">
        <v>85</v>
      </c>
      <c r="H434" s="91">
        <v>1.65</v>
      </c>
      <c r="I434" s="92">
        <v>32.75</v>
      </c>
      <c r="J434" s="93">
        <f>ROUND(H434*I434,2)-0.01</f>
        <v>54.03</v>
      </c>
    </row>
    <row r="435" spans="1:10">
      <c r="A435" s="275" t="s">
        <v>166</v>
      </c>
      <c r="B435" s="577" t="s">
        <v>169</v>
      </c>
      <c r="C435" s="578"/>
      <c r="D435" s="578"/>
      <c r="E435" s="578"/>
      <c r="F435" s="579"/>
      <c r="G435" s="90" t="s">
        <v>68</v>
      </c>
      <c r="H435" s="91">
        <v>0.84</v>
      </c>
      <c r="I435" s="92">
        <v>218.45</v>
      </c>
      <c r="J435" s="93">
        <f>ROUND(H435*I435,2)-0.01</f>
        <v>183.49</v>
      </c>
    </row>
    <row r="436" spans="1:10">
      <c r="A436" s="275" t="s">
        <v>573</v>
      </c>
      <c r="B436" s="577" t="s">
        <v>574</v>
      </c>
      <c r="C436" s="578"/>
      <c r="D436" s="578"/>
      <c r="E436" s="578"/>
      <c r="F436" s="579"/>
      <c r="G436" s="90" t="s">
        <v>85</v>
      </c>
      <c r="H436" s="91">
        <v>0.39</v>
      </c>
      <c r="I436" s="92">
        <v>2.73</v>
      </c>
      <c r="J436" s="93">
        <f t="shared" si="55"/>
        <v>1.06</v>
      </c>
    </row>
    <row r="437" spans="1:10">
      <c r="A437" s="448" t="s">
        <v>575</v>
      </c>
      <c r="B437" s="627" t="s">
        <v>576</v>
      </c>
      <c r="C437" s="628"/>
      <c r="D437" s="628"/>
      <c r="E437" s="628"/>
      <c r="F437" s="629"/>
      <c r="G437" s="223" t="s">
        <v>85</v>
      </c>
      <c r="H437" s="224">
        <v>0.65</v>
      </c>
      <c r="I437" s="225">
        <v>2.1800000000000002</v>
      </c>
      <c r="J437" s="226">
        <f>ROUND(H437*I437,2)-0.01</f>
        <v>1.41</v>
      </c>
    </row>
    <row r="438" spans="1:10">
      <c r="A438" s="275" t="s">
        <v>167</v>
      </c>
      <c r="B438" s="577" t="s">
        <v>168</v>
      </c>
      <c r="C438" s="578"/>
      <c r="D438" s="578"/>
      <c r="E438" s="578"/>
      <c r="F438" s="579"/>
      <c r="G438" s="90" t="s">
        <v>170</v>
      </c>
      <c r="H438" s="91">
        <v>6.44</v>
      </c>
      <c r="I438" s="92">
        <v>52.25</v>
      </c>
      <c r="J438" s="93">
        <f t="shared" ref="J438:J439" si="56">ROUND(H438*I438,2)</f>
        <v>336.49</v>
      </c>
    </row>
    <row r="439" spans="1:10">
      <c r="A439" s="275" t="s">
        <v>165</v>
      </c>
      <c r="B439" s="577" t="s">
        <v>577</v>
      </c>
      <c r="C439" s="578"/>
      <c r="D439" s="578"/>
      <c r="E439" s="578"/>
      <c r="F439" s="579"/>
      <c r="G439" s="90" t="s">
        <v>68</v>
      </c>
      <c r="H439" s="91">
        <v>0.87</v>
      </c>
      <c r="I439" s="92">
        <v>85</v>
      </c>
      <c r="J439" s="93">
        <f t="shared" si="56"/>
        <v>73.95</v>
      </c>
    </row>
    <row r="440" spans="1:10">
      <c r="A440" s="555" t="s">
        <v>83</v>
      </c>
      <c r="B440" s="556"/>
      <c r="C440" s="556"/>
      <c r="D440" s="556"/>
      <c r="E440" s="556"/>
      <c r="F440" s="556"/>
      <c r="G440" s="557"/>
      <c r="H440" s="558">
        <f>SUM(J432:J439)</f>
        <v>944.83</v>
      </c>
      <c r="I440" s="559"/>
      <c r="J440" s="560"/>
    </row>
    <row r="441" spans="1:10">
      <c r="A441" s="561" t="s">
        <v>446</v>
      </c>
      <c r="B441" s="559"/>
      <c r="C441" s="559"/>
      <c r="D441" s="559"/>
      <c r="E441" s="559"/>
      <c r="F441" s="559"/>
      <c r="G441" s="562"/>
      <c r="H441" s="563">
        <f>H440*J8</f>
        <v>212.30330100000003</v>
      </c>
      <c r="I441" s="564"/>
      <c r="J441" s="565"/>
    </row>
    <row r="442" spans="1:10" ht="15.75" thickBot="1">
      <c r="A442" s="566" t="s">
        <v>84</v>
      </c>
      <c r="B442" s="567"/>
      <c r="C442" s="567"/>
      <c r="D442" s="567"/>
      <c r="E442" s="567"/>
      <c r="F442" s="567"/>
      <c r="G442" s="568"/>
      <c r="H442" s="569">
        <f>SUM(H440:H441)</f>
        <v>1157.1333010000001</v>
      </c>
      <c r="I442" s="570"/>
      <c r="J442" s="571"/>
    </row>
    <row r="443" spans="1:10">
      <c r="A443" s="445" t="s">
        <v>546</v>
      </c>
      <c r="B443" s="621" t="s">
        <v>503</v>
      </c>
      <c r="C443" s="622"/>
      <c r="D443" s="622"/>
      <c r="E443" s="622"/>
      <c r="F443" s="623"/>
      <c r="G443" s="446" t="s">
        <v>151</v>
      </c>
      <c r="H443" s="624"/>
      <c r="I443" s="625"/>
      <c r="J443" s="626"/>
    </row>
    <row r="444" spans="1:10">
      <c r="A444" s="89" t="s">
        <v>294</v>
      </c>
      <c r="B444" s="577" t="s">
        <v>503</v>
      </c>
      <c r="C444" s="578"/>
      <c r="D444" s="578"/>
      <c r="E444" s="578"/>
      <c r="F444" s="579"/>
      <c r="G444" s="90" t="s">
        <v>151</v>
      </c>
      <c r="H444" s="91">
        <v>1</v>
      </c>
      <c r="I444" s="92">
        <v>480</v>
      </c>
      <c r="J444" s="93">
        <f t="shared" ref="J444:J445" si="57">ROUND(H444*I444,2)</f>
        <v>480</v>
      </c>
    </row>
    <row r="445" spans="1:10">
      <c r="A445" s="89">
        <v>280020</v>
      </c>
      <c r="B445" s="577" t="s">
        <v>402</v>
      </c>
      <c r="C445" s="578"/>
      <c r="D445" s="578"/>
      <c r="E445" s="578"/>
      <c r="F445" s="579"/>
      <c r="G445" s="90" t="s">
        <v>85</v>
      </c>
      <c r="H445" s="91">
        <v>0.22450000000000001</v>
      </c>
      <c r="I445" s="92">
        <v>31.27</v>
      </c>
      <c r="J445" s="93">
        <f t="shared" si="57"/>
        <v>7.02</v>
      </c>
    </row>
    <row r="446" spans="1:10">
      <c r="A446" s="555" t="s">
        <v>83</v>
      </c>
      <c r="B446" s="556"/>
      <c r="C446" s="556"/>
      <c r="D446" s="556"/>
      <c r="E446" s="556"/>
      <c r="F446" s="556"/>
      <c r="G446" s="557"/>
      <c r="H446" s="558">
        <f>SUM(J444:J445)</f>
        <v>487.02</v>
      </c>
      <c r="I446" s="559"/>
      <c r="J446" s="560"/>
    </row>
    <row r="447" spans="1:10">
      <c r="A447" s="561" t="s">
        <v>446</v>
      </c>
      <c r="B447" s="559"/>
      <c r="C447" s="559"/>
      <c r="D447" s="559"/>
      <c r="E447" s="559"/>
      <c r="F447" s="559"/>
      <c r="G447" s="562"/>
      <c r="H447" s="563">
        <f>H446*J8</f>
        <v>109.43339400000001</v>
      </c>
      <c r="I447" s="564"/>
      <c r="J447" s="565"/>
    </row>
    <row r="448" spans="1:10" ht="15.75" thickBot="1">
      <c r="A448" s="566" t="s">
        <v>84</v>
      </c>
      <c r="B448" s="567"/>
      <c r="C448" s="567"/>
      <c r="D448" s="567"/>
      <c r="E448" s="567"/>
      <c r="F448" s="567"/>
      <c r="G448" s="568"/>
      <c r="H448" s="569">
        <f>SUM(H446:H447)</f>
        <v>596.453394</v>
      </c>
      <c r="I448" s="570"/>
      <c r="J448" s="571"/>
    </row>
    <row r="449" spans="1:10" ht="27.6" customHeight="1">
      <c r="A449" s="274" t="s">
        <v>506</v>
      </c>
      <c r="B449" s="572" t="s">
        <v>578</v>
      </c>
      <c r="C449" s="573"/>
      <c r="D449" s="573"/>
      <c r="E449" s="573"/>
      <c r="F449" s="573"/>
      <c r="G449" s="212" t="s">
        <v>69</v>
      </c>
      <c r="H449" s="574" t="s">
        <v>579</v>
      </c>
      <c r="I449" s="575"/>
      <c r="J449" s="576"/>
    </row>
    <row r="450" spans="1:10">
      <c r="A450" s="89">
        <v>280013</v>
      </c>
      <c r="B450" s="577" t="s">
        <v>101</v>
      </c>
      <c r="C450" s="578"/>
      <c r="D450" s="578"/>
      <c r="E450" s="578"/>
      <c r="F450" s="579"/>
      <c r="G450" s="90" t="s">
        <v>85</v>
      </c>
      <c r="H450" s="91">
        <v>0.9</v>
      </c>
      <c r="I450" s="92">
        <v>32.21</v>
      </c>
      <c r="J450" s="93">
        <f>ROUND(H450*I450,2)-0.01</f>
        <v>28.979999999999997</v>
      </c>
    </row>
    <row r="451" spans="1:10">
      <c r="A451" s="89">
        <v>280002</v>
      </c>
      <c r="B451" s="577" t="s">
        <v>260</v>
      </c>
      <c r="C451" s="578"/>
      <c r="D451" s="578"/>
      <c r="E451" s="578"/>
      <c r="F451" s="579"/>
      <c r="G451" s="90" t="s">
        <v>85</v>
      </c>
      <c r="H451" s="91">
        <v>0.9</v>
      </c>
      <c r="I451" s="92">
        <v>26.37</v>
      </c>
      <c r="J451" s="93">
        <f t="shared" ref="J451:J453" si="58">ROUND(H451*I451,2)</f>
        <v>23.73</v>
      </c>
    </row>
    <row r="452" spans="1:10">
      <c r="A452" s="89" t="s">
        <v>265</v>
      </c>
      <c r="B452" s="577" t="s">
        <v>558</v>
      </c>
      <c r="C452" s="578"/>
      <c r="D452" s="578"/>
      <c r="E452" s="578"/>
      <c r="F452" s="579"/>
      <c r="G452" s="90" t="s">
        <v>347</v>
      </c>
      <c r="H452" s="91">
        <v>7.0000000000000007E-2</v>
      </c>
      <c r="I452" s="92">
        <v>22.45</v>
      </c>
      <c r="J452" s="93">
        <f t="shared" si="58"/>
        <v>1.57</v>
      </c>
    </row>
    <row r="453" spans="1:10">
      <c r="A453" s="89" t="s">
        <v>580</v>
      </c>
      <c r="B453" s="577" t="s">
        <v>581</v>
      </c>
      <c r="C453" s="578"/>
      <c r="D453" s="578"/>
      <c r="E453" s="578"/>
      <c r="F453" s="579"/>
      <c r="G453" s="90" t="s">
        <v>71</v>
      </c>
      <c r="H453" s="91">
        <v>8.9999999999999993E-3</v>
      </c>
      <c r="I453" s="92">
        <v>239.07</v>
      </c>
      <c r="J453" s="93">
        <f t="shared" si="58"/>
        <v>2.15</v>
      </c>
    </row>
    <row r="454" spans="1:10">
      <c r="A454" s="89" t="s">
        <v>582</v>
      </c>
      <c r="B454" s="577" t="s">
        <v>583</v>
      </c>
      <c r="C454" s="578"/>
      <c r="D454" s="578"/>
      <c r="E454" s="578"/>
      <c r="F454" s="579"/>
      <c r="G454" s="90" t="s">
        <v>554</v>
      </c>
      <c r="H454" s="91">
        <v>5.0999999999999997E-2</v>
      </c>
      <c r="I454" s="92">
        <v>232.52</v>
      </c>
      <c r="J454" s="93">
        <f>ROUND(H454*I454,2)-0.01</f>
        <v>11.85</v>
      </c>
    </row>
    <row r="455" spans="1:10">
      <c r="A455" s="89" t="s">
        <v>584</v>
      </c>
      <c r="B455" s="577" t="s">
        <v>585</v>
      </c>
      <c r="C455" s="578"/>
      <c r="D455" s="578"/>
      <c r="E455" s="578"/>
      <c r="F455" s="579"/>
      <c r="G455" s="90" t="s">
        <v>554</v>
      </c>
      <c r="H455" s="91">
        <v>0.03</v>
      </c>
      <c r="I455" s="92">
        <v>631.57000000000005</v>
      </c>
      <c r="J455" s="93">
        <f>ROUND(H455*I455,2)-0.01</f>
        <v>18.939999999999998</v>
      </c>
    </row>
    <row r="456" spans="1:10">
      <c r="A456" s="555" t="s">
        <v>83</v>
      </c>
      <c r="B456" s="556"/>
      <c r="C456" s="556"/>
      <c r="D456" s="556"/>
      <c r="E456" s="556"/>
      <c r="F456" s="556"/>
      <c r="G456" s="557"/>
      <c r="H456" s="558">
        <f>SUM(J450:J455)</f>
        <v>87.219999999999985</v>
      </c>
      <c r="I456" s="559"/>
      <c r="J456" s="560"/>
    </row>
    <row r="457" spans="1:10">
      <c r="A457" s="561" t="s">
        <v>446</v>
      </c>
      <c r="B457" s="559"/>
      <c r="C457" s="559"/>
      <c r="D457" s="559"/>
      <c r="E457" s="559"/>
      <c r="F457" s="559"/>
      <c r="G457" s="562"/>
      <c r="H457" s="563">
        <f>H456*J8</f>
        <v>19.598333999999998</v>
      </c>
      <c r="I457" s="564"/>
      <c r="J457" s="565"/>
    </row>
    <row r="458" spans="1:10" ht="15.75" thickBot="1">
      <c r="A458" s="566" t="s">
        <v>84</v>
      </c>
      <c r="B458" s="567"/>
      <c r="C458" s="567"/>
      <c r="D458" s="567"/>
      <c r="E458" s="567"/>
      <c r="F458" s="567"/>
      <c r="G458" s="568"/>
      <c r="H458" s="569">
        <f>SUM(H456:H457)</f>
        <v>106.81833399999998</v>
      </c>
      <c r="I458" s="570"/>
      <c r="J458" s="571"/>
    </row>
    <row r="459" spans="1:10">
      <c r="A459" s="272" t="s">
        <v>494</v>
      </c>
      <c r="B459" s="638" t="s">
        <v>633</v>
      </c>
      <c r="C459" s="639"/>
      <c r="D459" s="639"/>
      <c r="E459" s="639"/>
      <c r="F459" s="639"/>
      <c r="G459" s="88" t="s">
        <v>69</v>
      </c>
      <c r="H459" s="582" t="s">
        <v>634</v>
      </c>
      <c r="I459" s="583"/>
      <c r="J459" s="584"/>
    </row>
    <row r="460" spans="1:10">
      <c r="A460" s="89">
        <v>280028</v>
      </c>
      <c r="B460" s="577" t="s">
        <v>105</v>
      </c>
      <c r="C460" s="578"/>
      <c r="D460" s="578"/>
      <c r="E460" s="578"/>
      <c r="F460" s="579"/>
      <c r="G460" s="90" t="s">
        <v>85</v>
      </c>
      <c r="H460" s="91">
        <v>0.14000000000000001</v>
      </c>
      <c r="I460" s="92">
        <v>32.14</v>
      </c>
      <c r="J460" s="93">
        <f>ROUND(H460*I460,2)-0.01</f>
        <v>4.49</v>
      </c>
    </row>
    <row r="461" spans="1:10">
      <c r="A461" s="89">
        <v>280026</v>
      </c>
      <c r="B461" s="577" t="s">
        <v>102</v>
      </c>
      <c r="C461" s="578"/>
      <c r="D461" s="578"/>
      <c r="E461" s="578"/>
      <c r="F461" s="579"/>
      <c r="G461" s="90" t="s">
        <v>85</v>
      </c>
      <c r="H461" s="91">
        <v>0.14000000000000001</v>
      </c>
      <c r="I461" s="92">
        <v>26.88</v>
      </c>
      <c r="J461" s="93">
        <f t="shared" ref="J461:J464" si="59">ROUND(H461*I461,2)</f>
        <v>3.76</v>
      </c>
    </row>
    <row r="462" spans="1:10">
      <c r="A462" s="89" t="s">
        <v>635</v>
      </c>
      <c r="B462" s="577" t="s">
        <v>636</v>
      </c>
      <c r="C462" s="578"/>
      <c r="D462" s="578"/>
      <c r="E462" s="578"/>
      <c r="F462" s="579"/>
      <c r="G462" s="90" t="s">
        <v>71</v>
      </c>
      <c r="H462" s="91">
        <v>0.83</v>
      </c>
      <c r="I462" s="92">
        <v>39.93</v>
      </c>
      <c r="J462" s="93">
        <f t="shared" si="59"/>
        <v>33.14</v>
      </c>
    </row>
    <row r="463" spans="1:10">
      <c r="A463" s="89" t="s">
        <v>637</v>
      </c>
      <c r="B463" s="577" t="s">
        <v>638</v>
      </c>
      <c r="C463" s="578"/>
      <c r="D463" s="578"/>
      <c r="E463" s="578"/>
      <c r="F463" s="579"/>
      <c r="G463" s="90" t="s">
        <v>639</v>
      </c>
      <c r="H463" s="91">
        <v>1.4</v>
      </c>
      <c r="I463" s="92">
        <v>1.02</v>
      </c>
      <c r="J463" s="93">
        <f>ROUND(H463*I463,2)-0.01</f>
        <v>1.42</v>
      </c>
    </row>
    <row r="464" spans="1:10">
      <c r="A464" s="89" t="s">
        <v>640</v>
      </c>
      <c r="B464" s="618" t="s">
        <v>641</v>
      </c>
      <c r="C464" s="619"/>
      <c r="D464" s="619"/>
      <c r="E464" s="619"/>
      <c r="F464" s="620"/>
      <c r="G464" s="450" t="s">
        <v>639</v>
      </c>
      <c r="H464" s="91">
        <v>1.4</v>
      </c>
      <c r="I464" s="92">
        <v>1.65</v>
      </c>
      <c r="J464" s="93">
        <f t="shared" si="59"/>
        <v>2.31</v>
      </c>
    </row>
    <row r="465" spans="1:10">
      <c r="A465" s="89" t="s">
        <v>97</v>
      </c>
      <c r="B465" s="618" t="s">
        <v>98</v>
      </c>
      <c r="C465" s="619"/>
      <c r="D465" s="619"/>
      <c r="E465" s="619"/>
      <c r="F465" s="620"/>
      <c r="G465" s="450" t="s">
        <v>82</v>
      </c>
      <c r="H465" s="91">
        <v>0.01</v>
      </c>
      <c r="I465" s="92">
        <v>16.66</v>
      </c>
      <c r="J465" s="93">
        <f>ROUND(H465*I465,2)-0.01</f>
        <v>0.16</v>
      </c>
    </row>
    <row r="466" spans="1:10">
      <c r="A466" s="89" t="s">
        <v>100</v>
      </c>
      <c r="B466" s="618" t="s">
        <v>642</v>
      </c>
      <c r="C466" s="619"/>
      <c r="D466" s="619"/>
      <c r="E466" s="619"/>
      <c r="F466" s="620"/>
      <c r="G466" s="450" t="s">
        <v>639</v>
      </c>
      <c r="H466" s="91">
        <v>1.4</v>
      </c>
      <c r="I466" s="92">
        <v>0.81</v>
      </c>
      <c r="J466" s="93">
        <f>ROUND(H466*I466,2)-0.01</f>
        <v>1.1199999999999999</v>
      </c>
    </row>
    <row r="467" spans="1:10">
      <c r="A467" s="555" t="s">
        <v>83</v>
      </c>
      <c r="B467" s="556"/>
      <c r="C467" s="556"/>
      <c r="D467" s="556"/>
      <c r="E467" s="556"/>
      <c r="F467" s="556"/>
      <c r="G467" s="557"/>
      <c r="H467" s="558">
        <f>SUM(J460:J466)</f>
        <v>46.4</v>
      </c>
      <c r="I467" s="559"/>
      <c r="J467" s="560"/>
    </row>
    <row r="468" spans="1:10">
      <c r="A468" s="561" t="s">
        <v>446</v>
      </c>
      <c r="B468" s="559"/>
      <c r="C468" s="559"/>
      <c r="D468" s="559"/>
      <c r="E468" s="559"/>
      <c r="F468" s="559"/>
      <c r="G468" s="562"/>
      <c r="H468" s="563">
        <f>H467*J8</f>
        <v>10.426080000000001</v>
      </c>
      <c r="I468" s="564"/>
      <c r="J468" s="565"/>
    </row>
    <row r="469" spans="1:10" ht="15.75" thickBot="1">
      <c r="A469" s="566" t="s">
        <v>84</v>
      </c>
      <c r="B469" s="567"/>
      <c r="C469" s="567"/>
      <c r="D469" s="567"/>
      <c r="E469" s="567"/>
      <c r="F469" s="567"/>
      <c r="G469" s="568"/>
      <c r="H469" s="569">
        <f>SUM(H467:H468)</f>
        <v>56.826079999999997</v>
      </c>
      <c r="I469" s="570"/>
      <c r="J469" s="571"/>
    </row>
    <row r="470" spans="1:10">
      <c r="A470" s="272" t="s">
        <v>496</v>
      </c>
      <c r="B470" s="638" t="s">
        <v>643</v>
      </c>
      <c r="C470" s="639"/>
      <c r="D470" s="639"/>
      <c r="E470" s="639"/>
      <c r="F470" s="639"/>
      <c r="G470" s="88" t="s">
        <v>88</v>
      </c>
      <c r="H470" s="582" t="s">
        <v>644</v>
      </c>
      <c r="I470" s="583"/>
      <c r="J470" s="584"/>
    </row>
    <row r="471" spans="1:10">
      <c r="A471" s="89">
        <v>280028</v>
      </c>
      <c r="B471" s="577" t="s">
        <v>105</v>
      </c>
      <c r="C471" s="578"/>
      <c r="D471" s="578"/>
      <c r="E471" s="578"/>
      <c r="F471" s="579"/>
      <c r="G471" s="90" t="s">
        <v>85</v>
      </c>
      <c r="H471" s="91">
        <v>0.12</v>
      </c>
      <c r="I471" s="92">
        <v>32.14</v>
      </c>
      <c r="J471" s="93">
        <f>ROUND(H471*I471,2)-0.01</f>
        <v>3.85</v>
      </c>
    </row>
    <row r="472" spans="1:10">
      <c r="A472" s="89">
        <v>280026</v>
      </c>
      <c r="B472" s="577" t="s">
        <v>102</v>
      </c>
      <c r="C472" s="578"/>
      <c r="D472" s="578"/>
      <c r="E472" s="578"/>
      <c r="F472" s="579"/>
      <c r="G472" s="90" t="s">
        <v>85</v>
      </c>
      <c r="H472" s="91">
        <v>0.12</v>
      </c>
      <c r="I472" s="92">
        <v>26.88</v>
      </c>
      <c r="J472" s="93">
        <f>ROUND(H472*I472,2)-0.01</f>
        <v>3.22</v>
      </c>
    </row>
    <row r="473" spans="1:10">
      <c r="A473" s="89" t="s">
        <v>99</v>
      </c>
      <c r="B473" s="577" t="s">
        <v>645</v>
      </c>
      <c r="C473" s="578"/>
      <c r="D473" s="578"/>
      <c r="E473" s="578"/>
      <c r="F473" s="579"/>
      <c r="G473" s="90" t="s">
        <v>646</v>
      </c>
      <c r="H473" s="91">
        <v>0.5</v>
      </c>
      <c r="I473" s="92">
        <v>1.02</v>
      </c>
      <c r="J473" s="93">
        <f t="shared" ref="J473:J474" si="60">ROUND(H473*I473,2)</f>
        <v>0.51</v>
      </c>
    </row>
    <row r="474" spans="1:10">
      <c r="A474" s="89" t="s">
        <v>647</v>
      </c>
      <c r="B474" s="577" t="s">
        <v>643</v>
      </c>
      <c r="C474" s="578"/>
      <c r="D474" s="578"/>
      <c r="E474" s="578"/>
      <c r="F474" s="579"/>
      <c r="G474" s="90" t="s">
        <v>646</v>
      </c>
      <c r="H474" s="91">
        <v>1.04</v>
      </c>
      <c r="I474" s="92">
        <v>16.07</v>
      </c>
      <c r="J474" s="93">
        <f t="shared" si="60"/>
        <v>16.71</v>
      </c>
    </row>
    <row r="475" spans="1:10">
      <c r="A475" s="451" t="s">
        <v>648</v>
      </c>
      <c r="B475" s="430" t="s">
        <v>649</v>
      </c>
      <c r="C475" s="430" t="s">
        <v>650</v>
      </c>
      <c r="D475" s="430"/>
      <c r="E475" s="430"/>
      <c r="F475" s="430"/>
      <c r="G475" s="90" t="s">
        <v>639</v>
      </c>
      <c r="H475" s="452">
        <v>0.5</v>
      </c>
      <c r="I475" s="453">
        <v>0.77</v>
      </c>
      <c r="J475" s="93">
        <f>ROUND(H475*I475,2)-0.01</f>
        <v>0.38</v>
      </c>
    </row>
    <row r="476" spans="1:10">
      <c r="A476" s="451" t="s">
        <v>97</v>
      </c>
      <c r="B476" s="430" t="s">
        <v>651</v>
      </c>
      <c r="C476" s="430"/>
      <c r="D476" s="430"/>
      <c r="E476" s="430"/>
      <c r="F476" s="430"/>
      <c r="G476" s="90" t="s">
        <v>347</v>
      </c>
      <c r="H476" s="452">
        <v>0.01</v>
      </c>
      <c r="I476" s="453">
        <v>16.66</v>
      </c>
      <c r="J476" s="93">
        <f>ROUND(H476*I476,2)-0.01</f>
        <v>0.16</v>
      </c>
    </row>
    <row r="477" spans="1:10">
      <c r="A477" s="555" t="s">
        <v>83</v>
      </c>
      <c r="B477" s="556"/>
      <c r="C477" s="556"/>
      <c r="D477" s="556"/>
      <c r="E477" s="556"/>
      <c r="F477" s="556"/>
      <c r="G477" s="557"/>
      <c r="H477" s="558">
        <f>SUM(J471:J476)</f>
        <v>24.83</v>
      </c>
      <c r="I477" s="559"/>
      <c r="J477" s="560"/>
    </row>
    <row r="478" spans="1:10">
      <c r="A478" s="561" t="s">
        <v>446</v>
      </c>
      <c r="B478" s="559"/>
      <c r="C478" s="559"/>
      <c r="D478" s="559"/>
      <c r="E478" s="559"/>
      <c r="F478" s="559"/>
      <c r="G478" s="562"/>
      <c r="H478" s="563">
        <f>H477*J8</f>
        <v>5.5793010000000001</v>
      </c>
      <c r="I478" s="564"/>
      <c r="J478" s="565"/>
    </row>
    <row r="479" spans="1:10" ht="15.75" thickBot="1">
      <c r="A479" s="566" t="s">
        <v>84</v>
      </c>
      <c r="B479" s="567"/>
      <c r="C479" s="567"/>
      <c r="D479" s="567"/>
      <c r="E479" s="567"/>
      <c r="F479" s="567"/>
      <c r="G479" s="568"/>
      <c r="H479" s="569">
        <f>SUM(H477:H478)</f>
        <v>30.409300999999999</v>
      </c>
      <c r="I479" s="570"/>
      <c r="J479" s="571"/>
    </row>
    <row r="480" spans="1:10">
      <c r="A480" s="87">
        <v>150491</v>
      </c>
      <c r="B480" s="638" t="s">
        <v>586</v>
      </c>
      <c r="C480" s="639"/>
      <c r="D480" s="639"/>
      <c r="E480" s="639"/>
      <c r="F480" s="639"/>
      <c r="G480" s="88" t="s">
        <v>69</v>
      </c>
      <c r="H480" s="582" t="s">
        <v>587</v>
      </c>
      <c r="I480" s="583"/>
      <c r="J480" s="584"/>
    </row>
    <row r="481" spans="1:10">
      <c r="A481" s="89">
        <v>280024</v>
      </c>
      <c r="B481" s="577" t="s">
        <v>103</v>
      </c>
      <c r="C481" s="578"/>
      <c r="D481" s="578"/>
      <c r="E481" s="578"/>
      <c r="F481" s="579"/>
      <c r="G481" s="90" t="s">
        <v>85</v>
      </c>
      <c r="H481" s="91">
        <v>0.8</v>
      </c>
      <c r="I481" s="92">
        <v>34.36</v>
      </c>
      <c r="J481" s="93">
        <f>ROUND(H481*I481,2)</f>
        <v>27.49</v>
      </c>
    </row>
    <row r="482" spans="1:10">
      <c r="A482" s="89">
        <v>280026</v>
      </c>
      <c r="B482" s="577" t="s">
        <v>102</v>
      </c>
      <c r="C482" s="578"/>
      <c r="D482" s="578"/>
      <c r="E482" s="578"/>
      <c r="F482" s="579"/>
      <c r="G482" s="90" t="s">
        <v>85</v>
      </c>
      <c r="H482" s="91">
        <v>0.8</v>
      </c>
      <c r="I482" s="92">
        <v>26.88</v>
      </c>
      <c r="J482" s="93">
        <f t="shared" ref="J482:J485" si="61">ROUND(H482*I482,2)</f>
        <v>21.5</v>
      </c>
    </row>
    <row r="483" spans="1:10">
      <c r="A483" s="89" t="s">
        <v>588</v>
      </c>
      <c r="B483" s="577" t="s">
        <v>589</v>
      </c>
      <c r="C483" s="578"/>
      <c r="D483" s="578"/>
      <c r="E483" s="578"/>
      <c r="F483" s="579"/>
      <c r="G483" s="90" t="s">
        <v>71</v>
      </c>
      <c r="H483" s="91">
        <v>0.5</v>
      </c>
      <c r="I483" s="92">
        <v>3.45</v>
      </c>
      <c r="J483" s="93">
        <f t="shared" si="61"/>
        <v>1.73</v>
      </c>
    </row>
    <row r="484" spans="1:10">
      <c r="A484" s="89" t="s">
        <v>92</v>
      </c>
      <c r="B484" s="577" t="s">
        <v>94</v>
      </c>
      <c r="C484" s="578"/>
      <c r="D484" s="578"/>
      <c r="E484" s="578"/>
      <c r="F484" s="579"/>
      <c r="G484" s="90" t="s">
        <v>96</v>
      </c>
      <c r="H484" s="91">
        <v>0.01</v>
      </c>
      <c r="I484" s="92">
        <v>55.31</v>
      </c>
      <c r="J484" s="93">
        <f t="shared" si="61"/>
        <v>0.55000000000000004</v>
      </c>
    </row>
    <row r="485" spans="1:10">
      <c r="A485" s="89" t="s">
        <v>93</v>
      </c>
      <c r="B485" s="577" t="s">
        <v>95</v>
      </c>
      <c r="C485" s="578"/>
      <c r="D485" s="578"/>
      <c r="E485" s="578"/>
      <c r="F485" s="579"/>
      <c r="G485" s="90" t="s">
        <v>96</v>
      </c>
      <c r="H485" s="91">
        <v>0.06</v>
      </c>
      <c r="I485" s="92">
        <v>131.88</v>
      </c>
      <c r="J485" s="93">
        <f t="shared" si="61"/>
        <v>7.91</v>
      </c>
    </row>
    <row r="486" spans="1:10">
      <c r="A486" s="555" t="s">
        <v>83</v>
      </c>
      <c r="B486" s="556"/>
      <c r="C486" s="556"/>
      <c r="D486" s="556"/>
      <c r="E486" s="556"/>
      <c r="F486" s="556"/>
      <c r="G486" s="557"/>
      <c r="H486" s="558">
        <f>SUM(J481:J485)</f>
        <v>59.179999999999993</v>
      </c>
      <c r="I486" s="559"/>
      <c r="J486" s="560"/>
    </row>
    <row r="487" spans="1:10">
      <c r="A487" s="561" t="s">
        <v>446</v>
      </c>
      <c r="B487" s="559"/>
      <c r="C487" s="559"/>
      <c r="D487" s="559"/>
      <c r="E487" s="559"/>
      <c r="F487" s="559"/>
      <c r="G487" s="562"/>
      <c r="H487" s="563">
        <f>H486*J8</f>
        <v>13.297745999999998</v>
      </c>
      <c r="I487" s="564"/>
      <c r="J487" s="565"/>
    </row>
    <row r="488" spans="1:10" ht="15.75" thickBot="1">
      <c r="A488" s="566" t="s">
        <v>84</v>
      </c>
      <c r="B488" s="567"/>
      <c r="C488" s="567"/>
      <c r="D488" s="567"/>
      <c r="E488" s="567"/>
      <c r="F488" s="567"/>
      <c r="G488" s="568"/>
      <c r="H488" s="569">
        <f>SUM(H486:H487)</f>
        <v>72.477745999999996</v>
      </c>
      <c r="I488" s="570"/>
      <c r="J488" s="571"/>
    </row>
    <row r="489" spans="1:10">
      <c r="A489" s="272" t="s">
        <v>508</v>
      </c>
      <c r="B489" s="580" t="s">
        <v>509</v>
      </c>
      <c r="C489" s="581"/>
      <c r="D489" s="581"/>
      <c r="E489" s="581"/>
      <c r="F489" s="581"/>
      <c r="G489" s="88" t="s">
        <v>88</v>
      </c>
      <c r="H489" s="582" t="s">
        <v>590</v>
      </c>
      <c r="I489" s="583"/>
      <c r="J489" s="584"/>
    </row>
    <row r="490" spans="1:10">
      <c r="A490" s="89" t="s">
        <v>591</v>
      </c>
      <c r="B490" s="577" t="s">
        <v>592</v>
      </c>
      <c r="C490" s="578"/>
      <c r="D490" s="578"/>
      <c r="E490" s="578"/>
      <c r="F490" s="579"/>
      <c r="G490" s="90" t="s">
        <v>593</v>
      </c>
      <c r="H490" s="91">
        <v>0.5</v>
      </c>
      <c r="I490" s="92">
        <v>106.66</v>
      </c>
      <c r="J490" s="93">
        <f t="shared" ref="J490:J493" si="62">ROUND(H490*I490,2)</f>
        <v>53.33</v>
      </c>
    </row>
    <row r="491" spans="1:10">
      <c r="A491" s="89">
        <v>280006</v>
      </c>
      <c r="B491" s="577" t="s">
        <v>594</v>
      </c>
      <c r="C491" s="578"/>
      <c r="D491" s="578"/>
      <c r="E491" s="578"/>
      <c r="F491" s="579"/>
      <c r="G491" s="90" t="s">
        <v>85</v>
      </c>
      <c r="H491" s="91">
        <v>0.5</v>
      </c>
      <c r="I491" s="92">
        <v>32.54</v>
      </c>
      <c r="J491" s="93">
        <f t="shared" si="62"/>
        <v>16.27</v>
      </c>
    </row>
    <row r="492" spans="1:10">
      <c r="A492" s="89">
        <v>280023</v>
      </c>
      <c r="B492" s="577" t="s">
        <v>107</v>
      </c>
      <c r="C492" s="578"/>
      <c r="D492" s="578"/>
      <c r="E492" s="578"/>
      <c r="F492" s="579"/>
      <c r="G492" s="90" t="s">
        <v>85</v>
      </c>
      <c r="H492" s="91">
        <v>0.3</v>
      </c>
      <c r="I492" s="92">
        <v>32.75</v>
      </c>
      <c r="J492" s="93">
        <f>ROUND(H492*I492,2)-0.01</f>
        <v>9.82</v>
      </c>
    </row>
    <row r="493" spans="1:10">
      <c r="A493" s="89">
        <v>280026</v>
      </c>
      <c r="B493" s="577" t="s">
        <v>102</v>
      </c>
      <c r="C493" s="578"/>
      <c r="D493" s="578"/>
      <c r="E493" s="578"/>
      <c r="F493" s="579"/>
      <c r="G493" s="90" t="s">
        <v>85</v>
      </c>
      <c r="H493" s="91">
        <v>0.8</v>
      </c>
      <c r="I493" s="92">
        <v>26.88</v>
      </c>
      <c r="J493" s="93">
        <f t="shared" si="62"/>
        <v>21.5</v>
      </c>
    </row>
    <row r="494" spans="1:10">
      <c r="A494" s="555" t="s">
        <v>83</v>
      </c>
      <c r="B494" s="556"/>
      <c r="C494" s="556"/>
      <c r="D494" s="556"/>
      <c r="E494" s="556"/>
      <c r="F494" s="556"/>
      <c r="G494" s="557"/>
      <c r="H494" s="558">
        <f>SUM(J490:J493)</f>
        <v>100.91999999999999</v>
      </c>
      <c r="I494" s="559"/>
      <c r="J494" s="560"/>
    </row>
    <row r="495" spans="1:10">
      <c r="A495" s="561" t="s">
        <v>446</v>
      </c>
      <c r="B495" s="559"/>
      <c r="C495" s="559"/>
      <c r="D495" s="559"/>
      <c r="E495" s="559"/>
      <c r="F495" s="559"/>
      <c r="G495" s="562"/>
      <c r="H495" s="563">
        <f>H494*J8</f>
        <v>22.676723999999997</v>
      </c>
      <c r="I495" s="564"/>
      <c r="J495" s="565"/>
    </row>
    <row r="496" spans="1:10" ht="15.75" thickBot="1">
      <c r="A496" s="566" t="s">
        <v>84</v>
      </c>
      <c r="B496" s="567"/>
      <c r="C496" s="567"/>
      <c r="D496" s="567"/>
      <c r="E496" s="567"/>
      <c r="F496" s="567"/>
      <c r="G496" s="568"/>
      <c r="H496" s="569">
        <f>SUM(H494:H495)</f>
        <v>123.59672399999998</v>
      </c>
      <c r="I496" s="570"/>
      <c r="J496" s="571"/>
    </row>
    <row r="497" spans="1:10">
      <c r="A497" s="87">
        <v>270220</v>
      </c>
      <c r="B497" s="640" t="s">
        <v>512</v>
      </c>
      <c r="C497" s="641"/>
      <c r="D497" s="641"/>
      <c r="E497" s="641"/>
      <c r="F497" s="641"/>
      <c r="G497" s="88" t="s">
        <v>69</v>
      </c>
      <c r="H497" s="582" t="s">
        <v>595</v>
      </c>
      <c r="I497" s="583"/>
      <c r="J497" s="584"/>
    </row>
    <row r="498" spans="1:10">
      <c r="A498" s="89">
        <v>280026</v>
      </c>
      <c r="B498" s="577" t="s">
        <v>102</v>
      </c>
      <c r="C498" s="578"/>
      <c r="D498" s="578"/>
      <c r="E498" s="578"/>
      <c r="F498" s="579"/>
      <c r="G498" s="90" t="s">
        <v>85</v>
      </c>
      <c r="H498" s="91">
        <v>0.4</v>
      </c>
      <c r="I498" s="92">
        <v>26.88</v>
      </c>
      <c r="J498" s="93">
        <f>ROUND(H498*I498,2)</f>
        <v>10.75</v>
      </c>
    </row>
    <row r="499" spans="1:10">
      <c r="A499" s="555" t="s">
        <v>83</v>
      </c>
      <c r="B499" s="556"/>
      <c r="C499" s="556"/>
      <c r="D499" s="556"/>
      <c r="E499" s="556"/>
      <c r="F499" s="556"/>
      <c r="G499" s="557"/>
      <c r="H499" s="558">
        <f>SUM(J498:J498)</f>
        <v>10.75</v>
      </c>
      <c r="I499" s="559"/>
      <c r="J499" s="560"/>
    </row>
    <row r="500" spans="1:10">
      <c r="A500" s="561" t="s">
        <v>446</v>
      </c>
      <c r="B500" s="559"/>
      <c r="C500" s="559"/>
      <c r="D500" s="559"/>
      <c r="E500" s="559"/>
      <c r="F500" s="559"/>
      <c r="G500" s="562"/>
      <c r="H500" s="563">
        <f>H499*J8</f>
        <v>2.4155250000000001</v>
      </c>
      <c r="I500" s="564"/>
      <c r="J500" s="565"/>
    </row>
    <row r="501" spans="1:10" ht="15.75" thickBot="1">
      <c r="A501" s="566" t="s">
        <v>84</v>
      </c>
      <c r="B501" s="567"/>
      <c r="C501" s="567"/>
      <c r="D501" s="567"/>
      <c r="E501" s="567"/>
      <c r="F501" s="567"/>
      <c r="G501" s="568"/>
      <c r="H501" s="569">
        <f>SUM(H499:H500)</f>
        <v>13.165525000000001</v>
      </c>
      <c r="I501" s="570"/>
      <c r="J501" s="571"/>
    </row>
  </sheetData>
  <mergeCells count="710">
    <mergeCell ref="A48:G48"/>
    <mergeCell ref="H48:J48"/>
    <mergeCell ref="A49:G49"/>
    <mergeCell ref="H49:J49"/>
    <mergeCell ref="A50:G50"/>
    <mergeCell ref="H50:J50"/>
    <mergeCell ref="B41:F41"/>
    <mergeCell ref="H41:J41"/>
    <mergeCell ref="B42:F42"/>
    <mergeCell ref="B43:F43"/>
    <mergeCell ref="B44:F44"/>
    <mergeCell ref="B45:F45"/>
    <mergeCell ref="B46:F46"/>
    <mergeCell ref="B47:F47"/>
    <mergeCell ref="A40:G40"/>
    <mergeCell ref="H40:J40"/>
    <mergeCell ref="B22:F22"/>
    <mergeCell ref="B23:F23"/>
    <mergeCell ref="B24:F24"/>
    <mergeCell ref="B33:F33"/>
    <mergeCell ref="B34:F34"/>
    <mergeCell ref="B35:F35"/>
    <mergeCell ref="B36:F36"/>
    <mergeCell ref="B30:F30"/>
    <mergeCell ref="H30:J30"/>
    <mergeCell ref="B31:F31"/>
    <mergeCell ref="B32:F32"/>
    <mergeCell ref="B37:F37"/>
    <mergeCell ref="A38:G38"/>
    <mergeCell ref="H38:J38"/>
    <mergeCell ref="A39:G39"/>
    <mergeCell ref="H39:J39"/>
    <mergeCell ref="B20:F20"/>
    <mergeCell ref="H20:J20"/>
    <mergeCell ref="B21:F21"/>
    <mergeCell ref="B25:F25"/>
    <mergeCell ref="A26:G26"/>
    <mergeCell ref="H26:J26"/>
    <mergeCell ref="A27:G27"/>
    <mergeCell ref="H27:J27"/>
    <mergeCell ref="A28:G28"/>
    <mergeCell ref="H28:J28"/>
    <mergeCell ref="A14:J14"/>
    <mergeCell ref="B15:F15"/>
    <mergeCell ref="H15:J15"/>
    <mergeCell ref="B16:F16"/>
    <mergeCell ref="A17:G17"/>
    <mergeCell ref="H17:J17"/>
    <mergeCell ref="A18:G18"/>
    <mergeCell ref="H18:J18"/>
    <mergeCell ref="A19:G19"/>
    <mergeCell ref="H19:J19"/>
    <mergeCell ref="B497:F497"/>
    <mergeCell ref="H497:J497"/>
    <mergeCell ref="B498:F498"/>
    <mergeCell ref="A499:G499"/>
    <mergeCell ref="H499:J499"/>
    <mergeCell ref="A500:G500"/>
    <mergeCell ref="H500:J500"/>
    <mergeCell ref="A501:G501"/>
    <mergeCell ref="H501:J501"/>
    <mergeCell ref="B491:F491"/>
    <mergeCell ref="B492:F492"/>
    <mergeCell ref="B493:F493"/>
    <mergeCell ref="A494:G494"/>
    <mergeCell ref="H494:J494"/>
    <mergeCell ref="A495:G495"/>
    <mergeCell ref="H495:J495"/>
    <mergeCell ref="A496:G496"/>
    <mergeCell ref="H496:J496"/>
    <mergeCell ref="A486:G486"/>
    <mergeCell ref="H486:J486"/>
    <mergeCell ref="A487:G487"/>
    <mergeCell ref="H487:J487"/>
    <mergeCell ref="A488:G488"/>
    <mergeCell ref="H488:J488"/>
    <mergeCell ref="B489:F489"/>
    <mergeCell ref="H489:J489"/>
    <mergeCell ref="B490:F490"/>
    <mergeCell ref="A458:G458"/>
    <mergeCell ref="H458:J458"/>
    <mergeCell ref="B480:F480"/>
    <mergeCell ref="H480:J480"/>
    <mergeCell ref="B481:F481"/>
    <mergeCell ref="B482:F482"/>
    <mergeCell ref="B483:F483"/>
    <mergeCell ref="B484:F484"/>
    <mergeCell ref="B485:F485"/>
    <mergeCell ref="B459:F459"/>
    <mergeCell ref="H459:J459"/>
    <mergeCell ref="B460:F460"/>
    <mergeCell ref="B461:F461"/>
    <mergeCell ref="B462:F462"/>
    <mergeCell ref="B464:F464"/>
    <mergeCell ref="B465:F465"/>
    <mergeCell ref="B466:F466"/>
    <mergeCell ref="A467:G467"/>
    <mergeCell ref="H467:J467"/>
    <mergeCell ref="A468:G468"/>
    <mergeCell ref="H468:J468"/>
    <mergeCell ref="A469:G469"/>
    <mergeCell ref="H469:J469"/>
    <mergeCell ref="B470:F470"/>
    <mergeCell ref="B451:F451"/>
    <mergeCell ref="B452:F452"/>
    <mergeCell ref="B453:F453"/>
    <mergeCell ref="B454:F454"/>
    <mergeCell ref="B455:F455"/>
    <mergeCell ref="A456:G456"/>
    <mergeCell ref="H456:J456"/>
    <mergeCell ref="A457:G457"/>
    <mergeCell ref="H457:J457"/>
    <mergeCell ref="A446:G446"/>
    <mergeCell ref="H446:J446"/>
    <mergeCell ref="A447:G447"/>
    <mergeCell ref="H447:J447"/>
    <mergeCell ref="A448:G448"/>
    <mergeCell ref="H448:J448"/>
    <mergeCell ref="B449:F449"/>
    <mergeCell ref="H449:J449"/>
    <mergeCell ref="B450:F450"/>
    <mergeCell ref="H440:J440"/>
    <mergeCell ref="A441:G441"/>
    <mergeCell ref="H441:J441"/>
    <mergeCell ref="A442:G442"/>
    <mergeCell ref="H442:J442"/>
    <mergeCell ref="B443:F443"/>
    <mergeCell ref="H443:J443"/>
    <mergeCell ref="B444:F444"/>
    <mergeCell ref="B445:F445"/>
    <mergeCell ref="B432:F432"/>
    <mergeCell ref="B433:F433"/>
    <mergeCell ref="B434:F434"/>
    <mergeCell ref="B435:F435"/>
    <mergeCell ref="B436:F436"/>
    <mergeCell ref="B437:F437"/>
    <mergeCell ref="B438:F438"/>
    <mergeCell ref="B439:F439"/>
    <mergeCell ref="A440:G440"/>
    <mergeCell ref="A409:J409"/>
    <mergeCell ref="H419:J419"/>
    <mergeCell ref="B413:F413"/>
    <mergeCell ref="B414:F414"/>
    <mergeCell ref="B410:F410"/>
    <mergeCell ref="H410:J410"/>
    <mergeCell ref="B431:F431"/>
    <mergeCell ref="H431:J431"/>
    <mergeCell ref="A429:G429"/>
    <mergeCell ref="H429:J429"/>
    <mergeCell ref="A430:G430"/>
    <mergeCell ref="H430:J430"/>
    <mergeCell ref="H421:J421"/>
    <mergeCell ref="B422:F422"/>
    <mergeCell ref="H422:J422"/>
    <mergeCell ref="B423:F423"/>
    <mergeCell ref="B424:F424"/>
    <mergeCell ref="B425:F425"/>
    <mergeCell ref="B426:F426"/>
    <mergeCell ref="B427:F427"/>
    <mergeCell ref="A428:G428"/>
    <mergeCell ref="H428:J428"/>
    <mergeCell ref="A420:G420"/>
    <mergeCell ref="H420:J420"/>
    <mergeCell ref="A421:G421"/>
    <mergeCell ref="B411:F411"/>
    <mergeCell ref="B412:F412"/>
    <mergeCell ref="B415:F415"/>
    <mergeCell ref="B416:F416"/>
    <mergeCell ref="B417:F417"/>
    <mergeCell ref="B418:F418"/>
    <mergeCell ref="A419:G419"/>
    <mergeCell ref="B211:F211"/>
    <mergeCell ref="B203:F203"/>
    <mergeCell ref="B204:F204"/>
    <mergeCell ref="H216:J216"/>
    <mergeCell ref="H217:J217"/>
    <mergeCell ref="B219:F219"/>
    <mergeCell ref="B212:F212"/>
    <mergeCell ref="B228:F228"/>
    <mergeCell ref="H228:J228"/>
    <mergeCell ref="B210:F210"/>
    <mergeCell ref="H210:J210"/>
    <mergeCell ref="A225:G225"/>
    <mergeCell ref="H225:J225"/>
    <mergeCell ref="A226:G226"/>
    <mergeCell ref="H226:J226"/>
    <mergeCell ref="B213:F213"/>
    <mergeCell ref="A218:G218"/>
    <mergeCell ref="H218:J218"/>
    <mergeCell ref="A217:G217"/>
    <mergeCell ref="B214:F214"/>
    <mergeCell ref="B215:F215"/>
    <mergeCell ref="A216:G216"/>
    <mergeCell ref="A249:G249"/>
    <mergeCell ref="H249:J249"/>
    <mergeCell ref="A227:G227"/>
    <mergeCell ref="H227:J227"/>
    <mergeCell ref="H219:J219"/>
    <mergeCell ref="B202:F202"/>
    <mergeCell ref="A407:G407"/>
    <mergeCell ref="H407:J407"/>
    <mergeCell ref="B405:F405"/>
    <mergeCell ref="A406:G406"/>
    <mergeCell ref="H406:J406"/>
    <mergeCell ref="A207:G207"/>
    <mergeCell ref="H207:J207"/>
    <mergeCell ref="A208:G208"/>
    <mergeCell ref="H208:J208"/>
    <mergeCell ref="A209:G209"/>
    <mergeCell ref="H209:J209"/>
    <mergeCell ref="H250:J250"/>
    <mergeCell ref="B246:F246"/>
    <mergeCell ref="B247:F247"/>
    <mergeCell ref="B248:F248"/>
    <mergeCell ref="A337:G337"/>
    <mergeCell ref="H323:J323"/>
    <mergeCell ref="H322:J322"/>
    <mergeCell ref="B312:F312"/>
    <mergeCell ref="B331:F331"/>
    <mergeCell ref="H331:J331"/>
    <mergeCell ref="H269:J269"/>
    <mergeCell ref="H270:J270"/>
    <mergeCell ref="H329:J329"/>
    <mergeCell ref="H328:J328"/>
    <mergeCell ref="H327:J327"/>
    <mergeCell ref="H307:J307"/>
    <mergeCell ref="B324:F324"/>
    <mergeCell ref="A320:G320"/>
    <mergeCell ref="H320:J320"/>
    <mergeCell ref="A313:G313"/>
    <mergeCell ref="H313:J313"/>
    <mergeCell ref="A321:G321"/>
    <mergeCell ref="H321:J321"/>
    <mergeCell ref="A322:G322"/>
    <mergeCell ref="A315:G315"/>
    <mergeCell ref="H295:J295"/>
    <mergeCell ref="B285:F285"/>
    <mergeCell ref="B286:F286"/>
    <mergeCell ref="B288:F288"/>
    <mergeCell ref="B292:F292"/>
    <mergeCell ref="H293:J293"/>
    <mergeCell ref="B332:F332"/>
    <mergeCell ref="B220:F220"/>
    <mergeCell ref="B221:F221"/>
    <mergeCell ref="B222:F222"/>
    <mergeCell ref="B223:F223"/>
    <mergeCell ref="B224:F224"/>
    <mergeCell ref="B266:F266"/>
    <mergeCell ref="B267:F267"/>
    <mergeCell ref="A268:G268"/>
    <mergeCell ref="A234:G234"/>
    <mergeCell ref="A251:G251"/>
    <mergeCell ref="B272:F272"/>
    <mergeCell ref="B273:F273"/>
    <mergeCell ref="B274:F274"/>
    <mergeCell ref="B252:F252"/>
    <mergeCell ref="A269:G269"/>
    <mergeCell ref="A270:G270"/>
    <mergeCell ref="B318:F318"/>
    <mergeCell ref="B319:F319"/>
    <mergeCell ref="A328:G328"/>
    <mergeCell ref="A327:G327"/>
    <mergeCell ref="A329:G329"/>
    <mergeCell ref="B325:F325"/>
    <mergeCell ref="B323:F323"/>
    <mergeCell ref="B392:F392"/>
    <mergeCell ref="H392:J392"/>
    <mergeCell ref="B379:F379"/>
    <mergeCell ref="A380:G380"/>
    <mergeCell ref="H380:J380"/>
    <mergeCell ref="H391:J391"/>
    <mergeCell ref="B385:F385"/>
    <mergeCell ref="A381:G381"/>
    <mergeCell ref="H381:J381"/>
    <mergeCell ref="H389:J389"/>
    <mergeCell ref="A382:G382"/>
    <mergeCell ref="H382:J382"/>
    <mergeCell ref="B383:F383"/>
    <mergeCell ref="H383:J383"/>
    <mergeCell ref="B384:F384"/>
    <mergeCell ref="A390:G390"/>
    <mergeCell ref="H390:J390"/>
    <mergeCell ref="A391:G391"/>
    <mergeCell ref="B386:F386"/>
    <mergeCell ref="B387:F387"/>
    <mergeCell ref="B388:F388"/>
    <mergeCell ref="B131:F131"/>
    <mergeCell ref="A132:G132"/>
    <mergeCell ref="B129:F129"/>
    <mergeCell ref="B130:F130"/>
    <mergeCell ref="B161:F161"/>
    <mergeCell ref="B148:F148"/>
    <mergeCell ref="A149:G149"/>
    <mergeCell ref="B374:F374"/>
    <mergeCell ref="B375:F375"/>
    <mergeCell ref="B169:F169"/>
    <mergeCell ref="B206:F206"/>
    <mergeCell ref="B196:F196"/>
    <mergeCell ref="B197:F197"/>
    <mergeCell ref="A198:G198"/>
    <mergeCell ref="B193:F193"/>
    <mergeCell ref="B230:F230"/>
    <mergeCell ref="B231:F231"/>
    <mergeCell ref="B245:F245"/>
    <mergeCell ref="A250:G250"/>
    <mergeCell ref="B333:F333"/>
    <mergeCell ref="A296:J296"/>
    <mergeCell ref="B297:F297"/>
    <mergeCell ref="H297:J297"/>
    <mergeCell ref="B298:F298"/>
    <mergeCell ref="B139:F139"/>
    <mergeCell ref="A144:G144"/>
    <mergeCell ref="H144:J144"/>
    <mergeCell ref="A142:G142"/>
    <mergeCell ref="H142:J142"/>
    <mergeCell ref="A143:G143"/>
    <mergeCell ref="H143:J143"/>
    <mergeCell ref="B162:F162"/>
    <mergeCell ref="B163:F163"/>
    <mergeCell ref="B145:F145"/>
    <mergeCell ref="H145:J145"/>
    <mergeCell ref="B146:F146"/>
    <mergeCell ref="B147:F147"/>
    <mergeCell ref="B179:F179"/>
    <mergeCell ref="A180:G180"/>
    <mergeCell ref="B189:F189"/>
    <mergeCell ref="A190:G190"/>
    <mergeCell ref="H149:J149"/>
    <mergeCell ref="A150:G150"/>
    <mergeCell ref="A158:G158"/>
    <mergeCell ref="H158:J158"/>
    <mergeCell ref="A159:G159"/>
    <mergeCell ref="H159:J159"/>
    <mergeCell ref="B160:F160"/>
    <mergeCell ref="H160:J160"/>
    <mergeCell ref="A151:G151"/>
    <mergeCell ref="H151:J151"/>
    <mergeCell ref="A157:G157"/>
    <mergeCell ref="H157:J157"/>
    <mergeCell ref="H150:J150"/>
    <mergeCell ref="B152:F152"/>
    <mergeCell ref="H152:J152"/>
    <mergeCell ref="B153:F153"/>
    <mergeCell ref="H193:J193"/>
    <mergeCell ref="B194:F194"/>
    <mergeCell ref="B195:F195"/>
    <mergeCell ref="B154:F154"/>
    <mergeCell ref="B155:F155"/>
    <mergeCell ref="B156:F156"/>
    <mergeCell ref="H164:J164"/>
    <mergeCell ref="A165:G165"/>
    <mergeCell ref="H165:J165"/>
    <mergeCell ref="A166:G166"/>
    <mergeCell ref="H166:J166"/>
    <mergeCell ref="H190:J190"/>
    <mergeCell ref="B172:F172"/>
    <mergeCell ref="A173:G173"/>
    <mergeCell ref="H173:J173"/>
    <mergeCell ref="A174:G174"/>
    <mergeCell ref="H174:J174"/>
    <mergeCell ref="A175:G175"/>
    <mergeCell ref="H175:J175"/>
    <mergeCell ref="B176:F176"/>
    <mergeCell ref="H176:J176"/>
    <mergeCell ref="A183:J183"/>
    <mergeCell ref="B177:F177"/>
    <mergeCell ref="B178:F178"/>
    <mergeCell ref="H198:J198"/>
    <mergeCell ref="B205:F205"/>
    <mergeCell ref="A191:G191"/>
    <mergeCell ref="H191:J191"/>
    <mergeCell ref="A192:G192"/>
    <mergeCell ref="H192:J192"/>
    <mergeCell ref="H181:J181"/>
    <mergeCell ref="A182:G182"/>
    <mergeCell ref="A164:G164"/>
    <mergeCell ref="H182:J182"/>
    <mergeCell ref="B184:F184"/>
    <mergeCell ref="H184:J184"/>
    <mergeCell ref="B185:F185"/>
    <mergeCell ref="B186:F186"/>
    <mergeCell ref="B187:F187"/>
    <mergeCell ref="B188:F188"/>
    <mergeCell ref="H180:J180"/>
    <mergeCell ref="A181:G181"/>
    <mergeCell ref="A199:G199"/>
    <mergeCell ref="H199:J199"/>
    <mergeCell ref="A200:G200"/>
    <mergeCell ref="H200:J200"/>
    <mergeCell ref="B201:F201"/>
    <mergeCell ref="H201:J201"/>
    <mergeCell ref="B126:F126"/>
    <mergeCell ref="B127:F127"/>
    <mergeCell ref="B128:F128"/>
    <mergeCell ref="H251:J251"/>
    <mergeCell ref="A271:J271"/>
    <mergeCell ref="H132:J132"/>
    <mergeCell ref="A133:G133"/>
    <mergeCell ref="H133:J133"/>
    <mergeCell ref="H135:J135"/>
    <mergeCell ref="B136:F136"/>
    <mergeCell ref="B137:F137"/>
    <mergeCell ref="B140:F140"/>
    <mergeCell ref="B141:F141"/>
    <mergeCell ref="B138:F138"/>
    <mergeCell ref="H245:J245"/>
    <mergeCell ref="B239:F239"/>
    <mergeCell ref="B240:F240"/>
    <mergeCell ref="B241:F241"/>
    <mergeCell ref="B232:F232"/>
    <mergeCell ref="A233:G233"/>
    <mergeCell ref="H233:J233"/>
    <mergeCell ref="A134:G134"/>
    <mergeCell ref="H134:J134"/>
    <mergeCell ref="B135:F135"/>
    <mergeCell ref="B74:F74"/>
    <mergeCell ref="B81:F81"/>
    <mergeCell ref="B118:F118"/>
    <mergeCell ref="B117:F117"/>
    <mergeCell ref="H125:J125"/>
    <mergeCell ref="A122:G122"/>
    <mergeCell ref="B120:F120"/>
    <mergeCell ref="B121:F121"/>
    <mergeCell ref="H122:J122"/>
    <mergeCell ref="B79:F79"/>
    <mergeCell ref="A116:J116"/>
    <mergeCell ref="B125:F125"/>
    <mergeCell ref="B86:F86"/>
    <mergeCell ref="H86:J86"/>
    <mergeCell ref="B87:F87"/>
    <mergeCell ref="B88:F88"/>
    <mergeCell ref="B89:F89"/>
    <mergeCell ref="B90:F90"/>
    <mergeCell ref="B91:F91"/>
    <mergeCell ref="A92:G92"/>
    <mergeCell ref="H92:J92"/>
    <mergeCell ref="A93:G93"/>
    <mergeCell ref="H93:J93"/>
    <mergeCell ref="A94:G94"/>
    <mergeCell ref="A61:G61"/>
    <mergeCell ref="H61:J61"/>
    <mergeCell ref="B57:F57"/>
    <mergeCell ref="H57:J57"/>
    <mergeCell ref="A71:J71"/>
    <mergeCell ref="H117:J117"/>
    <mergeCell ref="H78:J78"/>
    <mergeCell ref="H83:J83"/>
    <mergeCell ref="A83:G83"/>
    <mergeCell ref="H79:J79"/>
    <mergeCell ref="H72:J72"/>
    <mergeCell ref="A84:G84"/>
    <mergeCell ref="H84:J84"/>
    <mergeCell ref="B80:F80"/>
    <mergeCell ref="B82:F82"/>
    <mergeCell ref="A85:G85"/>
    <mergeCell ref="H85:J85"/>
    <mergeCell ref="B72:F72"/>
    <mergeCell ref="B73:F73"/>
    <mergeCell ref="B75:F75"/>
    <mergeCell ref="A78:G78"/>
    <mergeCell ref="A76:G76"/>
    <mergeCell ref="A77:G77"/>
    <mergeCell ref="H77:J77"/>
    <mergeCell ref="H54:J54"/>
    <mergeCell ref="B52:F52"/>
    <mergeCell ref="B53:F53"/>
    <mergeCell ref="A55:G55"/>
    <mergeCell ref="H55:J55"/>
    <mergeCell ref="B58:F58"/>
    <mergeCell ref="B59:F59"/>
    <mergeCell ref="A60:G60"/>
    <mergeCell ref="H60:J60"/>
    <mergeCell ref="A69:G69"/>
    <mergeCell ref="H69:J69"/>
    <mergeCell ref="A70:G70"/>
    <mergeCell ref="H70:J70"/>
    <mergeCell ref="A68:G68"/>
    <mergeCell ref="H68:J68"/>
    <mergeCell ref="B64:F64"/>
    <mergeCell ref="H64:J64"/>
    <mergeCell ref="B65:F65"/>
    <mergeCell ref="B66:F66"/>
    <mergeCell ref="B67:F67"/>
    <mergeCell ref="A5:J5"/>
    <mergeCell ref="A6:J6"/>
    <mergeCell ref="A11:J11"/>
    <mergeCell ref="A12:J12"/>
    <mergeCell ref="B13:F13"/>
    <mergeCell ref="A56:G56"/>
    <mergeCell ref="H56:J56"/>
    <mergeCell ref="A54:G54"/>
    <mergeCell ref="B229:F229"/>
    <mergeCell ref="A51:J51"/>
    <mergeCell ref="H52:J52"/>
    <mergeCell ref="B171:F171"/>
    <mergeCell ref="B167:F167"/>
    <mergeCell ref="H167:J167"/>
    <mergeCell ref="B168:F168"/>
    <mergeCell ref="B170:F170"/>
    <mergeCell ref="H76:J76"/>
    <mergeCell ref="A62:G62"/>
    <mergeCell ref="H62:J62"/>
    <mergeCell ref="B119:F119"/>
    <mergeCell ref="A123:G123"/>
    <mergeCell ref="H123:J123"/>
    <mergeCell ref="A124:G124"/>
    <mergeCell ref="H124:J124"/>
    <mergeCell ref="H234:J234"/>
    <mergeCell ref="A235:G235"/>
    <mergeCell ref="A244:G244"/>
    <mergeCell ref="A236:J236"/>
    <mergeCell ref="H243:J243"/>
    <mergeCell ref="H242:J242"/>
    <mergeCell ref="B237:F237"/>
    <mergeCell ref="H237:J237"/>
    <mergeCell ref="B238:F238"/>
    <mergeCell ref="A243:G243"/>
    <mergeCell ref="H244:J244"/>
    <mergeCell ref="H235:J235"/>
    <mergeCell ref="A242:G242"/>
    <mergeCell ref="H252:J252"/>
    <mergeCell ref="B253:F253"/>
    <mergeCell ref="B254:F254"/>
    <mergeCell ref="B255:F255"/>
    <mergeCell ref="B256:F256"/>
    <mergeCell ref="B257:F257"/>
    <mergeCell ref="B258:F258"/>
    <mergeCell ref="B259:F259"/>
    <mergeCell ref="H268:J268"/>
    <mergeCell ref="B260:F260"/>
    <mergeCell ref="B261:F261"/>
    <mergeCell ref="B262:F262"/>
    <mergeCell ref="B263:F263"/>
    <mergeCell ref="B264:F264"/>
    <mergeCell ref="B265:F265"/>
    <mergeCell ref="B291:F291"/>
    <mergeCell ref="A294:G294"/>
    <mergeCell ref="A293:G293"/>
    <mergeCell ref="B287:F287"/>
    <mergeCell ref="A295:G295"/>
    <mergeCell ref="H294:J294"/>
    <mergeCell ref="B289:F289"/>
    <mergeCell ref="B290:F290"/>
    <mergeCell ref="B299:F299"/>
    <mergeCell ref="B334:F334"/>
    <mergeCell ref="H356:J356"/>
    <mergeCell ref="B351:F351"/>
    <mergeCell ref="H346:J346"/>
    <mergeCell ref="A346:G346"/>
    <mergeCell ref="A363:G363"/>
    <mergeCell ref="B357:F357"/>
    <mergeCell ref="B358:F358"/>
    <mergeCell ref="H355:J355"/>
    <mergeCell ref="A354:G354"/>
    <mergeCell ref="B335:F335"/>
    <mergeCell ref="B336:F336"/>
    <mergeCell ref="A338:G338"/>
    <mergeCell ref="H338:J338"/>
    <mergeCell ref="A339:G339"/>
    <mergeCell ref="H339:J339"/>
    <mergeCell ref="B349:F349"/>
    <mergeCell ref="H340:J340"/>
    <mergeCell ref="H348:J348"/>
    <mergeCell ref="A353:G353"/>
    <mergeCell ref="H353:J353"/>
    <mergeCell ref="B341:F341"/>
    <mergeCell ref="B393:F393"/>
    <mergeCell ref="A401:G401"/>
    <mergeCell ref="H401:J401"/>
    <mergeCell ref="B308:F308"/>
    <mergeCell ref="H308:J308"/>
    <mergeCell ref="B309:F309"/>
    <mergeCell ref="H337:J337"/>
    <mergeCell ref="A330:J330"/>
    <mergeCell ref="A389:G389"/>
    <mergeCell ref="B368:F368"/>
    <mergeCell ref="A369:G369"/>
    <mergeCell ref="H369:J369"/>
    <mergeCell ref="B378:F378"/>
    <mergeCell ref="A370:G370"/>
    <mergeCell ref="H370:J370"/>
    <mergeCell ref="B373:F373"/>
    <mergeCell ref="H373:J373"/>
    <mergeCell ref="H371:J371"/>
    <mergeCell ref="H363:J363"/>
    <mergeCell ref="H354:J354"/>
    <mergeCell ref="B356:F356"/>
    <mergeCell ref="A371:G371"/>
    <mergeCell ref="B376:F376"/>
    <mergeCell ref="B377:F377"/>
    <mergeCell ref="B304:F304"/>
    <mergeCell ref="A305:G305"/>
    <mergeCell ref="H305:J305"/>
    <mergeCell ref="A306:G306"/>
    <mergeCell ref="H306:J306"/>
    <mergeCell ref="B350:F350"/>
    <mergeCell ref="A361:G361"/>
    <mergeCell ref="H361:J361"/>
    <mergeCell ref="B359:F359"/>
    <mergeCell ref="B360:F360"/>
    <mergeCell ref="B348:F348"/>
    <mergeCell ref="B352:F352"/>
    <mergeCell ref="A355:G355"/>
    <mergeCell ref="A347:G347"/>
    <mergeCell ref="H347:J347"/>
    <mergeCell ref="B340:F340"/>
    <mergeCell ref="B342:F342"/>
    <mergeCell ref="B343:F343"/>
    <mergeCell ref="B316:F316"/>
    <mergeCell ref="H316:J316"/>
    <mergeCell ref="B317:F317"/>
    <mergeCell ref="B326:F326"/>
    <mergeCell ref="H315:J315"/>
    <mergeCell ref="A314:G314"/>
    <mergeCell ref="A1:J4"/>
    <mergeCell ref="B300:F300"/>
    <mergeCell ref="B301:F301"/>
    <mergeCell ref="B302:F302"/>
    <mergeCell ref="B303:F303"/>
    <mergeCell ref="H272:J272"/>
    <mergeCell ref="B404:F404"/>
    <mergeCell ref="B402:F402"/>
    <mergeCell ref="H402:J402"/>
    <mergeCell ref="A399:G399"/>
    <mergeCell ref="B398:F398"/>
    <mergeCell ref="H399:J399"/>
    <mergeCell ref="A400:G400"/>
    <mergeCell ref="H400:J400"/>
    <mergeCell ref="A372:J372"/>
    <mergeCell ref="A362:G362"/>
    <mergeCell ref="B394:F394"/>
    <mergeCell ref="B395:F395"/>
    <mergeCell ref="B396:F396"/>
    <mergeCell ref="B397:F397"/>
    <mergeCell ref="H362:J362"/>
    <mergeCell ref="B344:F344"/>
    <mergeCell ref="A345:G345"/>
    <mergeCell ref="H345:J345"/>
    <mergeCell ref="B275:F275"/>
    <mergeCell ref="B276:F276"/>
    <mergeCell ref="H281:J281"/>
    <mergeCell ref="A282:G282"/>
    <mergeCell ref="H282:J282"/>
    <mergeCell ref="A283:G283"/>
    <mergeCell ref="H283:J283"/>
    <mergeCell ref="B284:F284"/>
    <mergeCell ref="H284:J284"/>
    <mergeCell ref="B277:F277"/>
    <mergeCell ref="B280:F280"/>
    <mergeCell ref="A281:G281"/>
    <mergeCell ref="B278:F278"/>
    <mergeCell ref="B279:F279"/>
    <mergeCell ref="H314:J314"/>
    <mergeCell ref="B310:F310"/>
    <mergeCell ref="A307:G307"/>
    <mergeCell ref="B311:F311"/>
    <mergeCell ref="A478:G478"/>
    <mergeCell ref="H478:J478"/>
    <mergeCell ref="A479:G479"/>
    <mergeCell ref="H479:J479"/>
    <mergeCell ref="B463:F463"/>
    <mergeCell ref="H470:J470"/>
    <mergeCell ref="B471:F471"/>
    <mergeCell ref="B472:F472"/>
    <mergeCell ref="B473:F473"/>
    <mergeCell ref="B474:F474"/>
    <mergeCell ref="A477:G477"/>
    <mergeCell ref="H477:J477"/>
    <mergeCell ref="B364:F364"/>
    <mergeCell ref="B366:F366"/>
    <mergeCell ref="B367:F367"/>
    <mergeCell ref="H364:J364"/>
    <mergeCell ref="B365:F365"/>
    <mergeCell ref="A408:G408"/>
    <mergeCell ref="H408:J408"/>
    <mergeCell ref="B403:F403"/>
    <mergeCell ref="H94:J94"/>
    <mergeCell ref="B95:F95"/>
    <mergeCell ref="H95:J95"/>
    <mergeCell ref="B96:F96"/>
    <mergeCell ref="B97:F97"/>
    <mergeCell ref="B98:F98"/>
    <mergeCell ref="A99:G99"/>
    <mergeCell ref="H99:J99"/>
    <mergeCell ref="A100:G100"/>
    <mergeCell ref="H100:J100"/>
    <mergeCell ref="A101:G101"/>
    <mergeCell ref="H101:J101"/>
    <mergeCell ref="B102:F102"/>
    <mergeCell ref="H102:J102"/>
    <mergeCell ref="B103:F103"/>
    <mergeCell ref="B104:F104"/>
    <mergeCell ref="B105:F105"/>
    <mergeCell ref="A106:G106"/>
    <mergeCell ref="H106:J106"/>
    <mergeCell ref="A113:G113"/>
    <mergeCell ref="H113:J113"/>
    <mergeCell ref="A114:G114"/>
    <mergeCell ref="H114:J114"/>
    <mergeCell ref="A115:G115"/>
    <mergeCell ref="H115:J115"/>
    <mergeCell ref="A107:G107"/>
    <mergeCell ref="H107:J107"/>
    <mergeCell ref="A108:G108"/>
    <mergeCell ref="H108:J108"/>
    <mergeCell ref="B109:F109"/>
    <mergeCell ref="H109:J109"/>
    <mergeCell ref="B110:F110"/>
    <mergeCell ref="B111:F111"/>
    <mergeCell ref="B112:F112"/>
  </mergeCells>
  <phoneticPr fontId="48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3</vt:i4>
      </vt:variant>
    </vt:vector>
  </HeadingPairs>
  <TitlesOfParts>
    <vt:vector size="10" baseType="lpstr">
      <vt:lpstr>RESUMO</vt:lpstr>
      <vt:lpstr>Itens Maior Relevância</vt:lpstr>
      <vt:lpstr>PLAN</vt:lpstr>
      <vt:lpstr>M.CÁLCULO</vt:lpstr>
      <vt:lpstr>CRON</vt:lpstr>
      <vt:lpstr>BDI</vt:lpstr>
      <vt:lpstr>CPU</vt:lpstr>
      <vt:lpstr>BDI!Area_de_impressao</vt:lpstr>
      <vt:lpstr>CPU!Area_de_impressao</vt:lpstr>
      <vt:lpstr>M.CÁLCULO!Area_de_impressao</vt:lpstr>
    </vt:vector>
  </TitlesOfParts>
  <Company>Prefeitura Municipal de Breves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Municipal de Obras</dc:creator>
  <cp:lastModifiedBy>Diob</cp:lastModifiedBy>
  <cp:lastPrinted>2026-05-12T13:33:00Z</cp:lastPrinted>
  <dcterms:created xsi:type="dcterms:W3CDTF">2009-05-20T10:57:26Z</dcterms:created>
  <dcterms:modified xsi:type="dcterms:W3CDTF">2026-05-12T15:29:11Z</dcterms:modified>
</cp:coreProperties>
</file>