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ye\OneDrive\Documentos\SEMED\Construção da Ampliação da Escola Lawton\PLANILHA ORÇAMENTÁRIA\"/>
    </mc:Choice>
  </mc:AlternateContent>
  <xr:revisionPtr revIDLastSave="0" documentId="13_ncr:1_{7BAB237C-99BA-41E9-8517-CFC4BAE2A2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" sheetId="11" r:id="rId1"/>
    <sheet name="Itens Maior Relevância" sheetId="10" r:id="rId2"/>
    <sheet name="PLAN" sheetId="9" r:id="rId3"/>
    <sheet name="M.CÁLCULO" sheetId="3" r:id="rId4"/>
    <sheet name="CRON" sheetId="2" r:id="rId5"/>
    <sheet name="BDI" sheetId="4" r:id="rId6"/>
    <sheet name="CPU" sheetId="7" r:id="rId7"/>
  </sheets>
  <definedNames>
    <definedName name="_xlnm.Print_Area" localSheetId="5">BDI!$B$1:$E$42</definedName>
    <definedName name="_xlnm.Print_Area" localSheetId="6">CPU!$A$1:$J$599</definedName>
    <definedName name="_xlnm.Print_Area" localSheetId="3">M.CÁLCULO!$A$1:$F$93</definedName>
    <definedName name="_xlnm.Print_Area" localSheetId="2">PLAN!$A$1:$I$92</definedName>
  </definedNames>
  <calcPr calcId="191029"/>
</workbook>
</file>

<file path=xl/calcChain.xml><?xml version="1.0" encoding="utf-8"?>
<calcChain xmlns="http://schemas.openxmlformats.org/spreadsheetml/2006/main">
  <c r="J591" i="7" l="1"/>
  <c r="J592" i="7" s="1"/>
  <c r="J582" i="7"/>
  <c r="J583" i="7" s="1"/>
  <c r="J573" i="7"/>
  <c r="J574" i="7"/>
  <c r="J564" i="7"/>
  <c r="J565" i="7" s="1"/>
  <c r="J555" i="7"/>
  <c r="J556" i="7" s="1"/>
  <c r="J546" i="7"/>
  <c r="J547" i="7"/>
  <c r="J538" i="7"/>
  <c r="J539" i="7" s="1"/>
  <c r="J530" i="7"/>
  <c r="J531" i="7" s="1"/>
  <c r="J521" i="7"/>
  <c r="J522" i="7" s="1"/>
  <c r="J512" i="7"/>
  <c r="J513" i="7"/>
  <c r="J503" i="7"/>
  <c r="J504" i="7"/>
  <c r="J494" i="7"/>
  <c r="J495" i="7"/>
  <c r="J485" i="7"/>
  <c r="J486" i="7"/>
  <c r="J476" i="7"/>
  <c r="J477" i="7"/>
  <c r="J467" i="7"/>
  <c r="J468" i="7" s="1"/>
  <c r="J458" i="7"/>
  <c r="J459" i="7" s="1"/>
  <c r="J449" i="7"/>
  <c r="J450" i="7"/>
  <c r="J440" i="7"/>
  <c r="J441" i="7" s="1"/>
  <c r="J431" i="7"/>
  <c r="J432" i="7" s="1"/>
  <c r="J422" i="7"/>
  <c r="J423" i="7" s="1"/>
  <c r="J413" i="7"/>
  <c r="J414" i="7" s="1"/>
  <c r="J404" i="7"/>
  <c r="J405" i="7" s="1"/>
  <c r="J396" i="7"/>
  <c r="J397" i="7"/>
  <c r="J388" i="7"/>
  <c r="J379" i="7"/>
  <c r="J380" i="7"/>
  <c r="J389" i="7"/>
  <c r="J372" i="7"/>
  <c r="J373" i="7" s="1"/>
  <c r="J365" i="7"/>
  <c r="J366" i="7"/>
  <c r="G59" i="9"/>
  <c r="H59" i="9" s="1"/>
  <c r="J357" i="7"/>
  <c r="J358" i="7" s="1"/>
  <c r="J598" i="7"/>
  <c r="J599" i="7"/>
  <c r="J348" i="7"/>
  <c r="J349" i="7" s="1"/>
  <c r="J340" i="7"/>
  <c r="J341" i="7"/>
  <c r="J329" i="7"/>
  <c r="J330" i="7"/>
  <c r="J317" i="7"/>
  <c r="J318" i="7"/>
  <c r="J308" i="7"/>
  <c r="J309" i="7" s="1"/>
  <c r="J297" i="7"/>
  <c r="J298" i="7" s="1"/>
  <c r="J288" i="7"/>
  <c r="J289" i="7"/>
  <c r="J278" i="7"/>
  <c r="J279" i="7" s="1"/>
  <c r="J269" i="7"/>
  <c r="J270" i="7"/>
  <c r="J260" i="7"/>
  <c r="J261" i="7" s="1"/>
  <c r="J252" i="7"/>
  <c r="J253" i="7"/>
  <c r="J242" i="7"/>
  <c r="J243" i="7" s="1"/>
  <c r="J234" i="7"/>
  <c r="J235" i="7" s="1"/>
  <c r="J225" i="7"/>
  <c r="J226" i="7"/>
  <c r="J216" i="7"/>
  <c r="J217" i="7" s="1"/>
  <c r="J207" i="7"/>
  <c r="J208" i="7"/>
  <c r="J198" i="7"/>
  <c r="J199" i="7" s="1"/>
  <c r="J187" i="7"/>
  <c r="J188" i="7" s="1"/>
  <c r="J178" i="7"/>
  <c r="J179" i="7" s="1"/>
  <c r="J169" i="7"/>
  <c r="J170" i="7" s="1"/>
  <c r="J160" i="7"/>
  <c r="J161" i="7" s="1"/>
  <c r="J151" i="7"/>
  <c r="J152" i="7"/>
  <c r="J140" i="7"/>
  <c r="J141" i="7"/>
  <c r="J132" i="7"/>
  <c r="J133" i="7" s="1"/>
  <c r="J122" i="7"/>
  <c r="J123" i="7" s="1"/>
  <c r="J114" i="7"/>
  <c r="J115" i="7" s="1"/>
  <c r="J105" i="7"/>
  <c r="J106" i="7"/>
  <c r="J97" i="7"/>
  <c r="J98" i="7"/>
  <c r="J89" i="7"/>
  <c r="J90" i="7"/>
  <c r="J81" i="7"/>
  <c r="J82" i="7"/>
  <c r="J70" i="7"/>
  <c r="J71" i="7"/>
  <c r="J63" i="7"/>
  <c r="J64" i="7" s="1"/>
  <c r="J56" i="7"/>
  <c r="J57" i="7"/>
  <c r="J43" i="7"/>
  <c r="J44" i="7" s="1"/>
  <c r="J22" i="7"/>
  <c r="J23" i="7" s="1"/>
  <c r="B11" i="2" l="1"/>
  <c r="G88" i="9" l="1"/>
  <c r="H88" i="9" s="1"/>
  <c r="H87" i="9" s="1"/>
  <c r="G35" i="9"/>
  <c r="H35" i="9" s="1"/>
  <c r="G67" i="9"/>
  <c r="H67" i="9" s="1"/>
  <c r="G61" i="9"/>
  <c r="H61" i="9" s="1"/>
  <c r="G55" i="9"/>
  <c r="H55" i="9" s="1"/>
  <c r="G49" i="9"/>
  <c r="H49" i="9" s="1"/>
  <c r="G42" i="9"/>
  <c r="H42" i="9" s="1"/>
  <c r="G80" i="9"/>
  <c r="H80" i="9" s="1"/>
  <c r="G81" i="9"/>
  <c r="H81" i="9" s="1"/>
  <c r="G24" i="9"/>
  <c r="H24" i="9" s="1"/>
  <c r="G20" i="9"/>
  <c r="H20" i="9" s="1"/>
  <c r="G16" i="9"/>
  <c r="H16" i="9" s="1"/>
  <c r="G17" i="9"/>
  <c r="C24" i="11" l="1"/>
  <c r="D37" i="2"/>
  <c r="B11" i="11"/>
  <c r="G14" i="9"/>
  <c r="H14" i="9" s="1"/>
  <c r="G13" i="9"/>
  <c r="H13" i="9" s="1"/>
  <c r="G12" i="9"/>
  <c r="H12" i="9" s="1"/>
  <c r="H11" i="9" l="1"/>
  <c r="C11" i="11" s="1"/>
  <c r="D11" i="2" l="1"/>
  <c r="F11" i="2" l="1"/>
  <c r="G78" i="9"/>
  <c r="G83" i="9"/>
  <c r="H83" i="9" s="1"/>
  <c r="G84" i="9"/>
  <c r="H84" i="9" s="1"/>
  <c r="G85" i="9"/>
  <c r="H85" i="9" s="1"/>
  <c r="G86" i="9"/>
  <c r="H86" i="9" s="1"/>
  <c r="G82" i="9"/>
  <c r="H82" i="9" s="1"/>
  <c r="A13" i="11"/>
  <c r="L37" i="2" l="1"/>
  <c r="E17" i="4" l="1"/>
  <c r="F15" i="10"/>
  <c r="F16" i="10" l="1"/>
  <c r="F17" i="10"/>
  <c r="G45" i="9"/>
  <c r="H45" i="9" s="1"/>
  <c r="G44" i="9"/>
  <c r="H44" i="9" s="1"/>
  <c r="G79" i="9" l="1"/>
  <c r="H79" i="9" s="1"/>
  <c r="H78" i="9"/>
  <c r="G77" i="9"/>
  <c r="H77" i="9" s="1"/>
  <c r="G76" i="9"/>
  <c r="H76" i="9" s="1"/>
  <c r="G75" i="9"/>
  <c r="H75" i="9" s="1"/>
  <c r="G74" i="9"/>
  <c r="H74" i="9" s="1"/>
  <c r="G73" i="9"/>
  <c r="H73" i="9" s="1"/>
  <c r="G72" i="9"/>
  <c r="H72" i="9" s="1"/>
  <c r="G71" i="9"/>
  <c r="H71" i="9" s="1"/>
  <c r="G70" i="9"/>
  <c r="H70" i="9" s="1"/>
  <c r="G69" i="9"/>
  <c r="H69" i="9" s="1"/>
  <c r="G68" i="9"/>
  <c r="H68" i="9" s="1"/>
  <c r="G37" i="9" l="1"/>
  <c r="H37" i="9" s="1"/>
  <c r="G60" i="9" l="1"/>
  <c r="H60" i="9" s="1"/>
  <c r="G66" i="9"/>
  <c r="H66" i="9" s="1"/>
  <c r="G64" i="9" l="1"/>
  <c r="H64" i="9" s="1"/>
  <c r="G57" i="9" l="1"/>
  <c r="H57" i="9" s="1"/>
  <c r="G40" i="9" l="1"/>
  <c r="H40" i="9" s="1"/>
  <c r="L41" i="2" l="1"/>
  <c r="J41" i="2"/>
  <c r="H41" i="2"/>
  <c r="F41" i="2"/>
  <c r="G65" i="9"/>
  <c r="H65" i="9" s="1"/>
  <c r="G63" i="9"/>
  <c r="H63" i="9" s="1"/>
  <c r="G62" i="9"/>
  <c r="G48" i="9"/>
  <c r="H48" i="9" s="1"/>
  <c r="G39" i="9"/>
  <c r="H39" i="9" s="1"/>
  <c r="G33" i="9"/>
  <c r="H33" i="9" s="1"/>
  <c r="G32" i="9"/>
  <c r="H32" i="9" s="1"/>
  <c r="G31" i="9"/>
  <c r="H31" i="9" s="1"/>
  <c r="G30" i="9"/>
  <c r="H30" i="9" s="1"/>
  <c r="G28" i="9"/>
  <c r="H28" i="9" s="1"/>
  <c r="G27" i="9"/>
  <c r="H27" i="9" s="1"/>
  <c r="H26" i="9" l="1"/>
  <c r="H38" i="9"/>
  <c r="H29" i="9"/>
  <c r="H62" i="9"/>
  <c r="G47" i="9"/>
  <c r="H47" i="9" s="1"/>
  <c r="D25" i="2" l="1"/>
  <c r="L25" i="2" s="1"/>
  <c r="C18" i="11"/>
  <c r="D21" i="2"/>
  <c r="L21" i="2" s="1"/>
  <c r="C16" i="11"/>
  <c r="D19" i="2"/>
  <c r="C15" i="11"/>
  <c r="E24" i="4"/>
  <c r="E32" i="4" l="1"/>
  <c r="E31" i="4"/>
  <c r="G56" i="9" l="1"/>
  <c r="H56" i="9" s="1"/>
  <c r="H58" i="9" l="1"/>
  <c r="C23" i="11" s="1"/>
  <c r="H54" i="9"/>
  <c r="C22" i="11" l="1"/>
  <c r="D33" i="2"/>
  <c r="L33" i="2" s="1"/>
  <c r="D35" i="2"/>
  <c r="G50" i="9"/>
  <c r="H50" i="9" s="1"/>
  <c r="G53" i="9"/>
  <c r="H53" i="9" s="1"/>
  <c r="G52" i="9"/>
  <c r="H52" i="9" s="1"/>
  <c r="G22" i="9"/>
  <c r="H22" i="9" s="1"/>
  <c r="H35" i="2" l="1"/>
  <c r="J35" i="2"/>
  <c r="H51" i="9"/>
  <c r="H46" i="9"/>
  <c r="G43" i="9"/>
  <c r="H43" i="9" s="1"/>
  <c r="D29" i="2" l="1"/>
  <c r="C20" i="11"/>
  <c r="D31" i="2"/>
  <c r="C21" i="11"/>
  <c r="H41" i="9"/>
  <c r="G36" i="9"/>
  <c r="G19" i="9"/>
  <c r="H19" i="9" s="1"/>
  <c r="D27" i="2" l="1"/>
  <c r="C19" i="11"/>
  <c r="J31" i="2"/>
  <c r="H31" i="2"/>
  <c r="F29" i="2"/>
  <c r="H29" i="2"/>
  <c r="H36" i="9"/>
  <c r="J27" i="2" l="1"/>
  <c r="L27" i="2"/>
  <c r="L42" i="2" s="1"/>
  <c r="H34" i="9"/>
  <c r="D23" i="2" l="1"/>
  <c r="C17" i="11"/>
  <c r="H19" i="2"/>
  <c r="J19" i="2"/>
  <c r="J23" i="2" l="1"/>
  <c r="J42" i="2" s="1"/>
  <c r="H23" i="2"/>
  <c r="G21" i="9"/>
  <c r="H17" i="9" l="1"/>
  <c r="H21" i="9"/>
  <c r="H18" i="9" l="1"/>
  <c r="H15" i="9"/>
  <c r="D13" i="2" l="1"/>
  <c r="C12" i="11"/>
  <c r="D15" i="2"/>
  <c r="C13" i="11"/>
  <c r="G25" i="9"/>
  <c r="H25" i="9" s="1"/>
  <c r="H23" i="9" l="1"/>
  <c r="F13" i="2"/>
  <c r="F15" i="2"/>
  <c r="H89" i="9" l="1"/>
  <c r="I83" i="9" s="1"/>
  <c r="D17" i="2"/>
  <c r="C14" i="11"/>
  <c r="C25" i="11" s="1"/>
  <c r="I25" i="9"/>
  <c r="I59" i="9"/>
  <c r="I16" i="9"/>
  <c r="I42" i="9"/>
  <c r="I49" i="9"/>
  <c r="I55" i="9"/>
  <c r="I61" i="9"/>
  <c r="I6" i="9"/>
  <c r="I24" i="9"/>
  <c r="I23" i="9" s="1"/>
  <c r="I67" i="9"/>
  <c r="I20" i="9"/>
  <c r="I81" i="9"/>
  <c r="I80" i="9"/>
  <c r="I88" i="9"/>
  <c r="I87" i="9" s="1"/>
  <c r="I35" i="9"/>
  <c r="I13" i="9"/>
  <c r="I12" i="9"/>
  <c r="I14" i="9"/>
  <c r="I82" i="9"/>
  <c r="I84" i="9"/>
  <c r="I44" i="9"/>
  <c r="I45" i="9"/>
  <c r="I72" i="9"/>
  <c r="I69" i="9"/>
  <c r="I75" i="9"/>
  <c r="I70" i="9"/>
  <c r="I73" i="9"/>
  <c r="I76" i="9"/>
  <c r="I78" i="9"/>
  <c r="I71" i="9"/>
  <c r="I74" i="9"/>
  <c r="I79" i="9"/>
  <c r="I77" i="9"/>
  <c r="I37" i="9"/>
  <c r="I66" i="9"/>
  <c r="I60" i="9"/>
  <c r="I64" i="9"/>
  <c r="I57" i="9"/>
  <c r="I40" i="9"/>
  <c r="I27" i="9"/>
  <c r="I32" i="9"/>
  <c r="I48" i="9"/>
  <c r="I65" i="9"/>
  <c r="I30" i="9"/>
  <c r="I28" i="9"/>
  <c r="I33" i="9"/>
  <c r="I47" i="9"/>
  <c r="I62" i="9"/>
  <c r="I56" i="9"/>
  <c r="I53" i="9"/>
  <c r="I22" i="9"/>
  <c r="I52" i="9"/>
  <c r="I51" i="9" s="1"/>
  <c r="I50" i="9"/>
  <c r="I43" i="9"/>
  <c r="I19" i="9"/>
  <c r="I36" i="9"/>
  <c r="E15" i="10" s="1"/>
  <c r="I21" i="9"/>
  <c r="E16" i="10" s="1"/>
  <c r="I17" i="9"/>
  <c r="I68" i="9" l="1"/>
  <c r="F17" i="2"/>
  <c r="F42" i="2" s="1"/>
  <c r="H17" i="2"/>
  <c r="H42" i="2" s="1"/>
  <c r="D39" i="2"/>
  <c r="C37" i="2" s="1"/>
  <c r="D23" i="11"/>
  <c r="D24" i="11"/>
  <c r="D22" i="11"/>
  <c r="I63" i="9"/>
  <c r="I86" i="9"/>
  <c r="I31" i="9"/>
  <c r="I29" i="9" s="1"/>
  <c r="I85" i="9"/>
  <c r="I39" i="9"/>
  <c r="I38" i="9" s="1"/>
  <c r="I26" i="9"/>
  <c r="E17" i="10"/>
  <c r="D11" i="11"/>
  <c r="I18" i="9"/>
  <c r="I11" i="9"/>
  <c r="I34" i="9"/>
  <c r="I41" i="9"/>
  <c r="I46" i="9"/>
  <c r="I54" i="9"/>
  <c r="I15" i="9"/>
  <c r="D21" i="11"/>
  <c r="D20" i="11"/>
  <c r="D19" i="11"/>
  <c r="D18" i="11"/>
  <c r="D17" i="11"/>
  <c r="D16" i="11"/>
  <c r="D15" i="11"/>
  <c r="D12" i="11"/>
  <c r="D13" i="11"/>
  <c r="D14" i="11"/>
  <c r="D25" i="11" l="1"/>
  <c r="I58" i="9"/>
  <c r="C35" i="2"/>
  <c r="C33" i="2"/>
  <c r="I89" i="9"/>
  <c r="C11" i="2"/>
  <c r="C13" i="2"/>
  <c r="E42" i="2"/>
  <c r="E43" i="2" s="1"/>
  <c r="F43" i="2"/>
  <c r="H43" i="2" l="1"/>
  <c r="J43" i="2" s="1"/>
  <c r="L43" i="2" s="1"/>
  <c r="C25" i="2"/>
  <c r="C29" i="2"/>
  <c r="C31" i="2" l="1"/>
  <c r="I42" i="2" l="1"/>
  <c r="K42" i="2"/>
  <c r="G42" i="2"/>
  <c r="C27" i="2"/>
  <c r="C23" i="2"/>
  <c r="C21" i="2"/>
  <c r="C17" i="2"/>
  <c r="C19" i="2"/>
  <c r="C15" i="2"/>
  <c r="C39" i="2" l="1"/>
  <c r="G43" i="2"/>
  <c r="I43" i="2" s="1"/>
  <c r="K43" i="2" s="1"/>
</calcChain>
</file>

<file path=xl/sharedStrings.xml><?xml version="1.0" encoding="utf-8"?>
<sst xmlns="http://schemas.openxmlformats.org/spreadsheetml/2006/main" count="3475" uniqueCount="634">
  <si>
    <t>ITEM</t>
  </si>
  <si>
    <t>DISCRIMINAÇÃO</t>
  </si>
  <si>
    <t>UNID.</t>
  </si>
  <si>
    <t>1.1</t>
  </si>
  <si>
    <t>1.2</t>
  </si>
  <si>
    <t>PLANILHA ORÇAMENTÁRIA</t>
  </si>
  <si>
    <t>QUANT.</t>
  </si>
  <si>
    <t>P. TOTAL        R$</t>
  </si>
  <si>
    <t>2.1</t>
  </si>
  <si>
    <t>3.1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</si>
  <si>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</si>
  <si>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</si>
  <si>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</si>
  <si>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</si>
  <si>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</si>
  <si>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</si>
  <si>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</si>
  <si>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</si>
  <si>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</si>
  <si>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</si>
  <si>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</si>
  <si>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</si>
  <si>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</si>
  <si>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</si>
  <si>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</si>
  <si>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MEMORIAL DE CÁLCULO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</si>
  <si>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</si>
  <si>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</si>
  <si>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</si>
  <si>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</si>
  <si>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</si>
  <si>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</si>
  <si>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</si>
  <si>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</si>
  <si>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</si>
  <si>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</si>
  <si>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</si>
  <si>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</si>
  <si>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</si>
  <si>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</si>
  <si>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</si>
  <si>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</si>
  <si>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</si>
  <si>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</si>
  <si>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</si>
  <si>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</si>
  <si>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</si>
  <si>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</si>
  <si>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</si>
  <si>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</si>
  <si>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</si>
  <si>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</si>
  <si>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</si>
  <si>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</si>
  <si>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</si>
  <si>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</si>
  <si>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</si>
  <si>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</si>
  <si>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</si>
  <si>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</si>
  <si>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</si>
  <si>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</si>
  <si>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</si>
  <si>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</si>
  <si>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</si>
  <si>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</si>
  <si>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BDI=</t>
  </si>
  <si>
    <t>UN</t>
  </si>
  <si>
    <t>TOTAL =</t>
  </si>
  <si>
    <t>BDI:</t>
  </si>
  <si>
    <t>COMPOSIÇÃO DE PREÇO UNITÁRIO</t>
  </si>
  <si>
    <t>Código</t>
  </si>
  <si>
    <t>Descrição dos Serviços</t>
  </si>
  <si>
    <t>Und</t>
  </si>
  <si>
    <t>Coeficiente</t>
  </si>
  <si>
    <t>Valor Unitário</t>
  </si>
  <si>
    <t>Valor Parcial</t>
  </si>
  <si>
    <t>H</t>
  </si>
  <si>
    <t>Prego 1 1/2"x13</t>
  </si>
  <si>
    <t>M</t>
  </si>
  <si>
    <t>m²</t>
  </si>
  <si>
    <t>2º MÊS</t>
  </si>
  <si>
    <t>GL</t>
  </si>
  <si>
    <t>Massa de vedação</t>
  </si>
  <si>
    <t>CPRB</t>
  </si>
  <si>
    <t>2.4</t>
  </si>
  <si>
    <t>L</t>
  </si>
  <si>
    <t>ESQUADRIAS</t>
  </si>
  <si>
    <t>FORRO</t>
  </si>
  <si>
    <t>Porta em madeira lambrizada</t>
  </si>
  <si>
    <t>Lixa para parede</t>
  </si>
  <si>
    <t>Massa acrílica</t>
  </si>
  <si>
    <t>3º MÊS</t>
  </si>
  <si>
    <t>4º MÊS</t>
  </si>
  <si>
    <t>Chapisco de cimento e areia no traço 1:3</t>
  </si>
  <si>
    <t>Cimento</t>
  </si>
  <si>
    <t>Seixo lavado</t>
  </si>
  <si>
    <t>SC</t>
  </si>
  <si>
    <t>Alvenaria tijolo de barro a cutelo</t>
  </si>
  <si>
    <t>Tijolo de barro 14x19x9</t>
  </si>
  <si>
    <t>Argamassa de cimento e areia no traço 1:3</t>
  </si>
  <si>
    <t>MOVIMENTO DE TERRAS</t>
  </si>
  <si>
    <t>m³</t>
  </si>
  <si>
    <t>m</t>
  </si>
  <si>
    <t>Rl</t>
  </si>
  <si>
    <t>Aterro incluindo carga, descarga, transporte e apiloamento</t>
  </si>
  <si>
    <t>Compactador de solo CM-13</t>
  </si>
  <si>
    <t>Aterro arenoso</t>
  </si>
  <si>
    <t>Fundação corrida com seixo</t>
  </si>
  <si>
    <t>Reaterro compactado</t>
  </si>
  <si>
    <t>Fechadura externa</t>
  </si>
  <si>
    <t>Esquadria de correr em vidro temperado de 8mm</t>
  </si>
  <si>
    <t>Ferragens para esquadria de correr</t>
  </si>
  <si>
    <t>CJ</t>
  </si>
  <si>
    <t>Acrílica para piso</t>
  </si>
  <si>
    <t>Camada regularizadora no traço 1:4</t>
  </si>
  <si>
    <t>Argamassa AC-II</t>
  </si>
  <si>
    <t>Baldrame em concreto simples com seixo inclusive forma madeira branca</t>
  </si>
  <si>
    <t>PESO (%)</t>
  </si>
  <si>
    <t>SECRETARIA MUNICIPAL DE EDUCAÇÃO - SEMED</t>
  </si>
  <si>
    <t>ITENS DE MAIOR RELEVÂNCIA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</si>
  <si>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</si>
  <si>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</si>
  <si>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</si>
  <si>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</si>
  <si>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</si>
  <si>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</si>
  <si>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r>
      <t xml:space="preserve">LOCAL: </t>
    </r>
    <r>
      <rPr>
        <sz val="11"/>
        <color rgb="FF000000"/>
        <rFont val="Arial"/>
        <family val="2"/>
      </rPr>
      <t>RIO TAUAU</t>
    </r>
    <r>
      <rPr>
        <sz val="11"/>
        <color indexed="8"/>
        <rFont val="Arial"/>
        <family val="2"/>
      </rPr>
      <t>-  ZONA RURAL - BREVES-PA</t>
    </r>
  </si>
  <si>
    <t>ABRIL/2026</t>
  </si>
  <si>
    <r>
      <t xml:space="preserve">REF. DE PREÇOS: </t>
    </r>
    <r>
      <rPr>
        <sz val="11"/>
        <rFont val="Arial"/>
        <family val="2"/>
      </rPr>
      <t>SEOP - Março de 2026 - SEM DESONERAÇÃO</t>
    </r>
  </si>
  <si>
    <t>BDI = 22,47%</t>
  </si>
  <si>
    <t>AMPLIAÇÃO DA ESCOLA</t>
  </si>
  <si>
    <t>ORÇAMENTO RESUMIDO</t>
  </si>
  <si>
    <t>TOTAL</t>
  </si>
  <si>
    <t>TOTAL:</t>
  </si>
  <si>
    <t>LIMPEZA E ENTREGA DA OBRA</t>
  </si>
  <si>
    <t>Limpeza geral e entrega da obra</t>
  </si>
  <si>
    <t>Areia</t>
  </si>
  <si>
    <t>SERVIÇOS PRELIMINARES</t>
  </si>
  <si>
    <t>(3,00m x 2,00m)</t>
  </si>
  <si>
    <t>Lona com plotagem de gráfica</t>
  </si>
  <si>
    <t>Tábua de madeira branca 4m</t>
  </si>
  <si>
    <t>Prazo de Execução: 120 dias</t>
  </si>
  <si>
    <t>4 conj</t>
  </si>
  <si>
    <t xml:space="preserve"> 1.1 </t>
  </si>
  <si>
    <t>Placa de obra em lona com plotagem de gráfica</t>
  </si>
  <si>
    <t>6,0</t>
  </si>
  <si>
    <t/>
  </si>
  <si>
    <t xml:space="preserve"> 1.2 </t>
  </si>
  <si>
    <t>Barracão de madeira/Almoxarifado</t>
  </si>
  <si>
    <t>12,0</t>
  </si>
  <si>
    <t xml:space="preserve"> 1.3 </t>
  </si>
  <si>
    <t>Locação da obra a trena</t>
  </si>
  <si>
    <t>286,88</t>
  </si>
  <si>
    <t xml:space="preserve"> 2 </t>
  </si>
  <si>
    <t xml:space="preserve"> 2.1 </t>
  </si>
  <si>
    <t>Escavação manual de ate 1.50m de profundidade</t>
  </si>
  <si>
    <t>74,64</t>
  </si>
  <si>
    <t xml:space="preserve"> 2.2 </t>
  </si>
  <si>
    <t>57,77</t>
  </si>
  <si>
    <t xml:space="preserve"> 3 </t>
  </si>
  <si>
    <t>INFRA-ESTRUTURA: FUNDAÇÕES</t>
  </si>
  <si>
    <t xml:space="preserve"> 3.1 </t>
  </si>
  <si>
    <t>Lastro de concreto magro c/ seixo</t>
  </si>
  <si>
    <t>1,4</t>
  </si>
  <si>
    <t xml:space="preserve"> 3.2 </t>
  </si>
  <si>
    <t>Concreto armado fck=25MPA c/ forma mad. branca (incl. lançamento eadensamento)</t>
  </si>
  <si>
    <t>8,52</t>
  </si>
  <si>
    <t xml:space="preserve"> 3.3 </t>
  </si>
  <si>
    <t>Concreto armado FCK=25MPA com forma aparente - 1 reaproveitamento</t>
  </si>
  <si>
    <t>11,82</t>
  </si>
  <si>
    <t xml:space="preserve"> 3.4 </t>
  </si>
  <si>
    <t>Impermeabilização para baldrame com manta de 3mm</t>
  </si>
  <si>
    <t>87,59</t>
  </si>
  <si>
    <t xml:space="preserve"> 4 </t>
  </si>
  <si>
    <t>SUPERESTRUTURA</t>
  </si>
  <si>
    <t xml:space="preserve"> 4.1 </t>
  </si>
  <si>
    <t>5,45</t>
  </si>
  <si>
    <t xml:space="preserve"> 4.2 </t>
  </si>
  <si>
    <t>4,94</t>
  </si>
  <si>
    <t xml:space="preserve"> 5 </t>
  </si>
  <si>
    <t>PAREDES E PAÍNES</t>
  </si>
  <si>
    <t xml:space="preserve"> 5.1 </t>
  </si>
  <si>
    <t>271,27</t>
  </si>
  <si>
    <t xml:space="preserve"> 5.2 </t>
  </si>
  <si>
    <t>Concreto armado Fck=15 MPA c/forma mad. branca (incl. lançamento eadensamento)</t>
  </si>
  <si>
    <t>0,91</t>
  </si>
  <si>
    <t xml:space="preserve"> 6 </t>
  </si>
  <si>
    <t xml:space="preserve"> 6.1 </t>
  </si>
  <si>
    <t>6,72</t>
  </si>
  <si>
    <t xml:space="preserve"> 6.2 </t>
  </si>
  <si>
    <t>35,61</t>
  </si>
  <si>
    <t xml:space="preserve"> 6.3 </t>
  </si>
  <si>
    <t>Ferragens p/ porta externa 1 fl.</t>
  </si>
  <si>
    <t>cj</t>
  </si>
  <si>
    <t>4,0</t>
  </si>
  <si>
    <t xml:space="preserve"> 6.4 </t>
  </si>
  <si>
    <t>Soleira e Peitoril em granito (preto) c/ rebaixo e=3cm</t>
  </si>
  <si>
    <t>5,06</t>
  </si>
  <si>
    <t xml:space="preserve"> 7 </t>
  </si>
  <si>
    <t>COBERTURA</t>
  </si>
  <si>
    <t xml:space="preserve"> 7.1 </t>
  </si>
  <si>
    <t>Cobertura - telha plan</t>
  </si>
  <si>
    <t>333,41</t>
  </si>
  <si>
    <t xml:space="preserve"> 7.2 </t>
  </si>
  <si>
    <t>Estrutura em mad. lei p/ telha de barro - pç. serrada</t>
  </si>
  <si>
    <t xml:space="preserve"> 7.3 </t>
  </si>
  <si>
    <t>Cumeeira de barro</t>
  </si>
  <si>
    <t>57,28</t>
  </si>
  <si>
    <t xml:space="preserve"> 8 </t>
  </si>
  <si>
    <t xml:space="preserve"> 8.1 </t>
  </si>
  <si>
    <t>Forro em lambri de PVC</t>
  </si>
  <si>
    <t>242,76</t>
  </si>
  <si>
    <t xml:space="preserve"> 8.2 </t>
  </si>
  <si>
    <t>Barroteamento em madeira de lei p/ forro PVC</t>
  </si>
  <si>
    <t xml:space="preserve"> 9 </t>
  </si>
  <si>
    <t>REVESTIMENTO</t>
  </si>
  <si>
    <t xml:space="preserve"> 9.1 </t>
  </si>
  <si>
    <t>543,74</t>
  </si>
  <si>
    <t xml:space="preserve"> 9.2 </t>
  </si>
  <si>
    <t>Reboco com argamassa 1:6:Adit. Plast.</t>
  </si>
  <si>
    <t>464,64</t>
  </si>
  <si>
    <t xml:space="preserve"> 9.3 </t>
  </si>
  <si>
    <t>Cerâmica 10x10cm (padrao medio)</t>
  </si>
  <si>
    <t>79,1</t>
  </si>
  <si>
    <t xml:space="preserve"> 9.4 </t>
  </si>
  <si>
    <t>Emboço com argamassa 1:6:Adit. Plast.</t>
  </si>
  <si>
    <t xml:space="preserve"> 10 </t>
  </si>
  <si>
    <t>PAVIMENTAÇÃO</t>
  </si>
  <si>
    <t xml:space="preserve"> 10.1 </t>
  </si>
  <si>
    <t>153,32</t>
  </si>
  <si>
    <t xml:space="preserve"> 10.2 </t>
  </si>
  <si>
    <t>262,51</t>
  </si>
  <si>
    <t xml:space="preserve"> 10.3 </t>
  </si>
  <si>
    <t>Lajota ceramica - incluindo rejuntamento  (Padrão Médio)</t>
  </si>
  <si>
    <t xml:space="preserve"> 10.4 </t>
  </si>
  <si>
    <t>Calçada (incl.alicerce, baldrame e concreto c/ junta seca)</t>
  </si>
  <si>
    <t>30,51</t>
  </si>
  <si>
    <t xml:space="preserve"> 11 </t>
  </si>
  <si>
    <t>SOLEIRAS E RODAPÉS</t>
  </si>
  <si>
    <t xml:space="preserve"> 11.1 </t>
  </si>
  <si>
    <t>Rodape ceramico h=8cm</t>
  </si>
  <si>
    <t>107,8</t>
  </si>
  <si>
    <t xml:space="preserve"> 11.2 </t>
  </si>
  <si>
    <t>Soleira em marmore branco e=2cm</t>
  </si>
  <si>
    <t>0,54</t>
  </si>
  <si>
    <t xml:space="preserve"> 12 </t>
  </si>
  <si>
    <t>PINTURAS</t>
  </si>
  <si>
    <t xml:space="preserve"> 12.1 </t>
  </si>
  <si>
    <t>Latex acrilica fosca int./ext. c/massa e selador - 3 demaos</t>
  </si>
  <si>
    <t xml:space="preserve"> 12.2 </t>
  </si>
  <si>
    <t>189,38</t>
  </si>
  <si>
    <t xml:space="preserve"> 12.3 </t>
  </si>
  <si>
    <t xml:space="preserve"> 13 </t>
  </si>
  <si>
    <t>ELETRICA</t>
  </si>
  <si>
    <t xml:space="preserve"> 13.1 </t>
  </si>
  <si>
    <t>LUMINÁRIA TIPO PLAFON QUADRADA, DE SOBREPOR, COM LED DE 12 W - FORNECIMENTO E INSTALAÇÃO. AF_09/2024</t>
  </si>
  <si>
    <t>24,0</t>
  </si>
  <si>
    <t xml:space="preserve"> 13.2 </t>
  </si>
  <si>
    <t>CAIXA OCTOGONAL 4" X 4", PVC, INSTALADA EM LAJE - FORNECIMENTO E INSTALAÇÃO. AF_03/2023</t>
  </si>
  <si>
    <t xml:space="preserve"> 13.3 </t>
  </si>
  <si>
    <t>INTERRUPTOR SIMPLES (3 MÓDULOS), 10A/250V, INCLUINDO SUPORTE E PLACA - FORNECIMENTO E INSTALAÇÃO. AF_03/2023</t>
  </si>
  <si>
    <t xml:space="preserve"> 13.4 </t>
  </si>
  <si>
    <t>TOMADA BAIXA DE EMBUTIR (3 MÓDULOS), 2P+T 10 A, INCLUINDO SUPORTE E PLACA - FORNECIMENTO E INSTALAÇÃO. AF_03/2023</t>
  </si>
  <si>
    <t xml:space="preserve"> 13.5 </t>
  </si>
  <si>
    <t>QUADRO DE DISTRIBUIÇÃO DE ENERGIA EM CHAPA DE AÇO GALVANIZADO, DE EMBUTIR, COM BARRAMENTO TRIFÁSICO, PARA 24 DISJUNTORES DIN 100A - FORNECIMENTO E INSTALAÇÃO. AF_07/2025</t>
  </si>
  <si>
    <t>1,0</t>
  </si>
  <si>
    <t xml:space="preserve"> 13.6 </t>
  </si>
  <si>
    <t>ELETRODUTO FLEXÍVEL CORRUGADO REFORÇADO, PVC, DN 32 MM (1"), PARA CIRCUITOS TERMINAIS, INSTALADO EM PAREDE - FORNECIMENTO E INSTALAÇÃO. AF_03/2023</t>
  </si>
  <si>
    <t>1,43</t>
  </si>
  <si>
    <t xml:space="preserve"> 13.7 </t>
  </si>
  <si>
    <t>10,96</t>
  </si>
  <si>
    <t xml:space="preserve"> 13.8 </t>
  </si>
  <si>
    <t>CABO DE COBRE FLEXÍVEL ISOLADO, 1,5 MM², ANTI-CHAMA 450/750 V, PARA CIRCUITOS TERMINAIS - FORNECIMENTO E INSTALAÇÃO. AF_03/2023</t>
  </si>
  <si>
    <t>29,32</t>
  </si>
  <si>
    <t xml:space="preserve"> 13.9 </t>
  </si>
  <si>
    <t xml:space="preserve"> 13.10 </t>
  </si>
  <si>
    <t>96,33</t>
  </si>
  <si>
    <t xml:space="preserve"> 13.11 </t>
  </si>
  <si>
    <t>115,72</t>
  </si>
  <si>
    <t xml:space="preserve"> 13.12 </t>
  </si>
  <si>
    <t xml:space="preserve"> 13.13 </t>
  </si>
  <si>
    <t>DISJUNTOR MONOPOLAR TIPO DIN, CORRENTE NOMINAL DE 10A - FORNECIMENTO E INSTALAÇÃO. AF_07/2025</t>
  </si>
  <si>
    <t xml:space="preserve"> 13.14 </t>
  </si>
  <si>
    <t>DISJUNTOR MONOPOLAR TIPO DIN, CORRENTE NOMINAL DE 20A - FORNECIMENTO E INSTALAÇÃO. AF_07/2025</t>
  </si>
  <si>
    <t xml:space="preserve"> 13.15 </t>
  </si>
  <si>
    <t>DISJUNTOR MONOPOLAR TIPO DIN, CORRENTE NOMINAL DE 25A - FORNECIMENTO E INSTALAÇÃO. AF_07/2025</t>
  </si>
  <si>
    <t xml:space="preserve"> 13.16 </t>
  </si>
  <si>
    <t>CABO DE COBRE FLEXÍVEL ISOLADO, 2,5 MM², ANTI-CHAMA 450/750 V, PARA CIRCUITOS TERMINAIS - FORNECIMENTO E INSTALAÇÃO. AF_03/2023</t>
  </si>
  <si>
    <t>37,94</t>
  </si>
  <si>
    <t xml:space="preserve"> 13.17 </t>
  </si>
  <si>
    <t>37,96</t>
  </si>
  <si>
    <t xml:space="preserve"> 13.18 </t>
  </si>
  <si>
    <t>75,9</t>
  </si>
  <si>
    <t xml:space="preserve"> 13.19 </t>
  </si>
  <si>
    <t xml:space="preserve"> 13.20 </t>
  </si>
  <si>
    <t>DISPOSITIVO DPS 20KA-175V OU 275V - FORNECIMENTO E INSTALAÇÃO. AF_07/2025</t>
  </si>
  <si>
    <t>2,0</t>
  </si>
  <si>
    <t xml:space="preserve"> 13.21 </t>
  </si>
  <si>
    <t>DISJUNTOR BIPOLAR TIPO DIN, CORRENTE NOMINAL DE 40A - FORNECIMENTO E INSTALAÇÃO. AF_07/2025</t>
  </si>
  <si>
    <t xml:space="preserve"> 13.22 </t>
  </si>
  <si>
    <t>ELETRODUTO FLEXÍVEL CORRUGADO, PVC, DN 25 MM (3/4"), PARA CIRCUITOS TERMINAIS, INSTALADO EM PAREDE - FORNECIMENTO E INSTALAÇÃO. AF_03/2023</t>
  </si>
  <si>
    <t>29,7</t>
  </si>
  <si>
    <t xml:space="preserve"> 13.23 </t>
  </si>
  <si>
    <t>107,07</t>
  </si>
  <si>
    <t xml:space="preserve"> 13.24 </t>
  </si>
  <si>
    <t>CABO DE COBRE FLEXÍVEL ISOLADO, 4 MM², ANTI-CHAMA 450/750 V, PARA CIRCUITOS TERMINAIS - FORNECIMENTO E INSTALAÇÃO. AF_03/2023</t>
  </si>
  <si>
    <t>55,6</t>
  </si>
  <si>
    <t xml:space="preserve"> 13.25 </t>
  </si>
  <si>
    <t>55,54</t>
  </si>
  <si>
    <t xml:space="preserve"> 13.26 </t>
  </si>
  <si>
    <t>111,14</t>
  </si>
  <si>
    <t xml:space="preserve"> 13.27 </t>
  </si>
  <si>
    <t xml:space="preserve"> 13.28 </t>
  </si>
  <si>
    <t>CABO DE COBRE FLEXÍVEL ISOLADO, 10 MM², ANTI-CHAMA 0,6/1,0 KV, PARA CIRCUITOS TERMINAIS - FORNECIMENTO E INSTALAÇÃO. AF_03/2023</t>
  </si>
  <si>
    <t>80,0</t>
  </si>
  <si>
    <t xml:space="preserve"> 14 </t>
  </si>
  <si>
    <t xml:space="preserve"> 14.1 </t>
  </si>
  <si>
    <t>(3,00m x 4,00m)</t>
  </si>
  <si>
    <t>(33,95m x 8,45m)</t>
  </si>
  <si>
    <t>(1,30m x 1,30m x 1,50m) x 23 + (1,10m x 1,10m x 1,50m) x 9</t>
  </si>
  <si>
    <t>(1,30m x 1,30m x 1,15m) x 23 + (1,10m x 1,10m x 1,20m) x 9</t>
  </si>
  <si>
    <t>(1,10m x 1,10m) x 0,05 x 23) + (0,90m x 0,90m)x 0,05 x 9)</t>
  </si>
  <si>
    <t>(0,12m x 0,40m x 32,72m) x 3) + (0,12m x 0,40m x 7,77m) x 9) + (0,12m x 0,40m x 5m) x 5/vigas</t>
  </si>
  <si>
    <t>(1,10m x 1,10m x 0,35m) x 23) + (0,90m x 0,90m x 0,30m) x 9/ blocos</t>
  </si>
  <si>
    <t>(0,20m +0,20m) + 0,12m=0,52m x 168,45m</t>
  </si>
  <si>
    <t>(0,12m x 0,40m x 3,50m) x 23) + (0,20m x 0,20m x 3,50m) x 11/pilares</t>
  </si>
  <si>
    <t>(0,12m x 0,30m x 32,72m) x 3) + (0,12m x 0,30m x 7,77m) x 5 vigas cobertura</t>
  </si>
  <si>
    <t>(8m + 6m + 8m +6m) x 2,80m x 4) - 42,33m</t>
  </si>
  <si>
    <t>(0,12m x 0,10m) X 75,68</t>
  </si>
  <si>
    <t>(0,80m x 2,10m) x 4</t>
  </si>
  <si>
    <t>(1,04m x 2,14m) x 16</t>
  </si>
  <si>
    <t>(2,18m x 16) x 0,145</t>
  </si>
  <si>
    <t>(9,65m x 34,55m)</t>
  </si>
  <si>
    <t>(6,84m+ 6,84m+6,84m+ 6,84m+24,92m+5m)</t>
  </si>
  <si>
    <t>4 x (48m²)} + (32,75m x 1,55m)</t>
  </si>
  <si>
    <t>(2 x 271,27m²) + (0,80m x 1,50m)</t>
  </si>
  <si>
    <t>543,74m² - 79,10m²</t>
  </si>
  <si>
    <t>(7,09m+7,25m+7,25m+7,25m+0,31m+6m) x 2 paredes +( 0,20m x 4) x 11 pilares</t>
  </si>
  <si>
    <t>(8,45m x 33,95m) + (5 x 3,95m)}x 0,50</t>
  </si>
  <si>
    <t>4 x (48m²) + {(32,75m x 1,55m) + (5m x 3,95m)}</t>
  </si>
  <si>
    <t>(8,45m x 0,60m) x 2} + (33,95m x 0,60m)</t>
  </si>
  <si>
    <t>(26,95m x 4)</t>
  </si>
  <si>
    <t>(0,15m x 0,90m) x 4</t>
  </si>
  <si>
    <t>(8m + 6m + 8m +6m x 2,80m) x 4} - 42,33m</t>
  </si>
  <si>
    <t>(32,72m + 6,30m x 2,80) x 2} +(0,80m x 1,50)x 11 - 42,33m</t>
  </si>
  <si>
    <t>(8,45m x0,60m x 2) + (33,95m x 0,60m)</t>
  </si>
  <si>
    <t>Latex acrilica fosca int./ext. c/massa e selador - 3 demaos(interna)</t>
  </si>
  <si>
    <t>Latex acrilica fosca int./ext. c/massa e selador - 3 demaos(externa)</t>
  </si>
  <si>
    <t xml:space="preserve">24 un </t>
  </si>
  <si>
    <t>4 un</t>
  </si>
  <si>
    <t>1 um</t>
  </si>
  <si>
    <t>1,43 m</t>
  </si>
  <si>
    <t>10,96 m</t>
  </si>
  <si>
    <t>29,32 m</t>
  </si>
  <si>
    <t>96,33 m</t>
  </si>
  <si>
    <t>115,72 m</t>
  </si>
  <si>
    <t>37,94 m</t>
  </si>
  <si>
    <t>37,96 m</t>
  </si>
  <si>
    <t>75,90 m</t>
  </si>
  <si>
    <t>2 un</t>
  </si>
  <si>
    <t>29,70 m</t>
  </si>
  <si>
    <t>107,07 m</t>
  </si>
  <si>
    <t>55,60 m</t>
  </si>
  <si>
    <t>55,54 m</t>
  </si>
  <si>
    <t>111,14 m</t>
  </si>
  <si>
    <t>80,0 m</t>
  </si>
  <si>
    <t xml:space="preserve"> 011340 </t>
  </si>
  <si>
    <t xml:space="preserve"> 010005 </t>
  </si>
  <si>
    <t xml:space="preserve"> 010009 </t>
  </si>
  <si>
    <t xml:space="preserve">  </t>
  </si>
  <si>
    <t xml:space="preserve"> 030010 </t>
  </si>
  <si>
    <t xml:space="preserve"> 030254 </t>
  </si>
  <si>
    <t xml:space="preserve"> 040257 </t>
  </si>
  <si>
    <t xml:space="preserve"> 050766 </t>
  </si>
  <si>
    <t xml:space="preserve"> 051172 </t>
  </si>
  <si>
    <t xml:space="preserve"> 080293 </t>
  </si>
  <si>
    <t xml:space="preserve"> 060046 </t>
  </si>
  <si>
    <t xml:space="preserve"> 050681 </t>
  </si>
  <si>
    <t xml:space="preserve"> 090641 </t>
  </si>
  <si>
    <t xml:space="preserve"> 091512 </t>
  </si>
  <si>
    <t xml:space="preserve"> 1002260 </t>
  </si>
  <si>
    <t xml:space="preserve"> 120733 </t>
  </si>
  <si>
    <t xml:space="preserve"> 070058 </t>
  </si>
  <si>
    <t xml:space="preserve"> 070052 </t>
  </si>
  <si>
    <t xml:space="preserve"> 070287 </t>
  </si>
  <si>
    <t xml:space="preserve"> 141336 </t>
  </si>
  <si>
    <t xml:space="preserve"> 140348 </t>
  </si>
  <si>
    <t xml:space="preserve"> 110143 </t>
  </si>
  <si>
    <t xml:space="preserve"> 110763 </t>
  </si>
  <si>
    <t xml:space="preserve"> 110581 </t>
  </si>
  <si>
    <t xml:space="preserve"> 110762 </t>
  </si>
  <si>
    <t xml:space="preserve"> 030011 </t>
  </si>
  <si>
    <t xml:space="preserve"> 130110 </t>
  </si>
  <si>
    <t xml:space="preserve"> 130119 </t>
  </si>
  <si>
    <t xml:space="preserve"> 130492 </t>
  </si>
  <si>
    <t xml:space="preserve"> 120164 </t>
  </si>
  <si>
    <t xml:space="preserve"> 120165 </t>
  </si>
  <si>
    <t xml:space="preserve"> 150253 </t>
  </si>
  <si>
    <t xml:space="preserve"> 150207 </t>
  </si>
  <si>
    <t xml:space="preserve"> 103783 </t>
  </si>
  <si>
    <t xml:space="preserve"> 91936 </t>
  </si>
  <si>
    <t xml:space="preserve"> 91967 </t>
  </si>
  <si>
    <t xml:space="preserve"> 92016 </t>
  </si>
  <si>
    <t xml:space="preserve"> 101879 </t>
  </si>
  <si>
    <t xml:space="preserve"> 91857 </t>
  </si>
  <si>
    <t xml:space="preserve"> 91924 </t>
  </si>
  <si>
    <t xml:space="preserve"> 93653 </t>
  </si>
  <si>
    <t xml:space="preserve"> 93655 </t>
  </si>
  <si>
    <t xml:space="preserve"> 93656 </t>
  </si>
  <si>
    <t xml:space="preserve"> 91926 </t>
  </si>
  <si>
    <t xml:space="preserve"> 106027 </t>
  </si>
  <si>
    <t xml:space="preserve"> 93665 </t>
  </si>
  <si>
    <t xml:space="preserve"> 91854 </t>
  </si>
  <si>
    <t xml:space="preserve"> 91928 </t>
  </si>
  <si>
    <t xml:space="preserve"> 91933 </t>
  </si>
  <si>
    <t xml:space="preserve"> 270220 </t>
  </si>
  <si>
    <t>SEDOP</t>
  </si>
  <si>
    <t>SINAPI</t>
  </si>
  <si>
    <t>CARPINTEIRO COM ENCARGOS COMPLEMENTARES</t>
  </si>
  <si>
    <t>Banco</t>
  </si>
  <si>
    <t>Descrição</t>
  </si>
  <si>
    <t>Tipo</t>
  </si>
  <si>
    <t>Quant.</t>
  </si>
  <si>
    <t>Valor Unit</t>
  </si>
  <si>
    <t>Total</t>
  </si>
  <si>
    <t>Composição</t>
  </si>
  <si>
    <t>Composição Auxiliar</t>
  </si>
  <si>
    <t xml:space="preserve"> 280013 </t>
  </si>
  <si>
    <t>h</t>
  </si>
  <si>
    <t xml:space="preserve"> 280026 </t>
  </si>
  <si>
    <t>SERVENTE COM ENCARGOS COMPLEMENTARES</t>
  </si>
  <si>
    <t>Insumo</t>
  </si>
  <si>
    <t xml:space="preserve"> D00475 </t>
  </si>
  <si>
    <t>Material</t>
  </si>
  <si>
    <t xml:space="preserve"> D00281 </t>
  </si>
  <si>
    <t>Pernamanca 3" x 2" 4 m - madeira branca</t>
  </si>
  <si>
    <t>Dz</t>
  </si>
  <si>
    <t xml:space="preserve"> D00084 </t>
  </si>
  <si>
    <t>kg</t>
  </si>
  <si>
    <t xml:space="preserve"> D00060 </t>
  </si>
  <si>
    <t>Aldrava p/ cadeado (4x1/2")</t>
  </si>
  <si>
    <t>un</t>
  </si>
  <si>
    <t xml:space="preserve"> D00344 </t>
  </si>
  <si>
    <t>Arruela concava em PVC d=5/16"</t>
  </si>
  <si>
    <t xml:space="preserve"> D00019 </t>
  </si>
  <si>
    <t>Régua 3"x1" 4 m apar.</t>
  </si>
  <si>
    <t xml:space="preserve"> D00001 </t>
  </si>
  <si>
    <t>Parafuso fo go 5/16" c= 110mm</t>
  </si>
  <si>
    <t xml:space="preserve"> D00016 </t>
  </si>
  <si>
    <t xml:space="preserve"> D00062 </t>
  </si>
  <si>
    <t>Dobradiça 3"x3" com parafuso</t>
  </si>
  <si>
    <t xml:space="preserve"> D00015 </t>
  </si>
  <si>
    <t>Tábua de madeira forte 4m</t>
  </si>
  <si>
    <t xml:space="preserve"> D00061 </t>
  </si>
  <si>
    <t>Fechadura de sobrepor comum</t>
  </si>
  <si>
    <t xml:space="preserve"> D00081 </t>
  </si>
  <si>
    <t>Prego 2 1/2"x10</t>
  </si>
  <si>
    <t xml:space="preserve"> D00049 </t>
  </si>
  <si>
    <t>Telha fibrotex (1.22x0.55m) e=4mm</t>
  </si>
  <si>
    <t xml:space="preserve"> D00059 </t>
  </si>
  <si>
    <t>Cadeado No. 30</t>
  </si>
  <si>
    <t xml:space="preserve"> D00002 </t>
  </si>
  <si>
    <t xml:space="preserve"> D00043 </t>
  </si>
  <si>
    <t>Arame recozido No. 18</t>
  </si>
  <si>
    <t xml:space="preserve"> D00238 </t>
  </si>
  <si>
    <t>Linha de nylon no. 80</t>
  </si>
  <si>
    <t xml:space="preserve"> M00006 </t>
  </si>
  <si>
    <t>Equipamento</t>
  </si>
  <si>
    <t xml:space="preserve"> 280023 </t>
  </si>
  <si>
    <t>PEDREIRO COM ENCARGOS COMPLEMENTARES</t>
  </si>
  <si>
    <t xml:space="preserve"> J00003 </t>
  </si>
  <si>
    <t xml:space="preserve"> J00007 </t>
  </si>
  <si>
    <t xml:space="preserve"> J00005 </t>
  </si>
  <si>
    <t xml:space="preserve"> 050038 </t>
  </si>
  <si>
    <t>Armação p/ concreto</t>
  </si>
  <si>
    <t xml:space="preserve"> 050740 </t>
  </si>
  <si>
    <t>Concreto c/ seixo Fck= 25MPA (incl. lançamento e adensamento)</t>
  </si>
  <si>
    <t xml:space="preserve"> 050036 </t>
  </si>
  <si>
    <t>Forma  c/ madeira branca (incl. desforma)</t>
  </si>
  <si>
    <t xml:space="preserve"> 050041 </t>
  </si>
  <si>
    <t>Formas para concreto em chapa de madeira compensada resinada e=15mm(REAP 1x) - incl. desforma</t>
  </si>
  <si>
    <t xml:space="preserve"> 080273 </t>
  </si>
  <si>
    <t>Reboco impermeabilizante</t>
  </si>
  <si>
    <t xml:space="preserve"> 080704 </t>
  </si>
  <si>
    <t>Manta asfáltica SBS-3mm c/ filme de polietileno</t>
  </si>
  <si>
    <t xml:space="preserve"> I00004 </t>
  </si>
  <si>
    <t>Impermeabilizante asfáltico disperso em água</t>
  </si>
  <si>
    <t xml:space="preserve"> 110764 </t>
  </si>
  <si>
    <t>Argamassa de cimento,areia e adit. plast. 1:6</t>
  </si>
  <si>
    <t xml:space="preserve"> D00036 </t>
  </si>
  <si>
    <t xml:space="preserve"> 050258 </t>
  </si>
  <si>
    <t>Concreto c/ seixo Fck= 15 MPA (incl. lançamento e adensamento)</t>
  </si>
  <si>
    <t xml:space="preserve"> 280002 </t>
  </si>
  <si>
    <t>AJUDANTE DE CARPINTEIRO COM ENCARGOS COMPLEMENTARES</t>
  </si>
  <si>
    <t xml:space="preserve"> D00282 </t>
  </si>
  <si>
    <t xml:space="preserve"> D00283 </t>
  </si>
  <si>
    <t>Caixilho p/ esquadria madeira lambrizada</t>
  </si>
  <si>
    <t xml:space="preserve"> 280004 </t>
  </si>
  <si>
    <t>AJUDANTE DE PEDREIRO COM ENCARGOS COMPLEMENTARES</t>
  </si>
  <si>
    <t xml:space="preserve"> D00394 </t>
  </si>
  <si>
    <t>Vidro temperado incolor e=8mm</t>
  </si>
  <si>
    <t xml:space="preserve"> D00473 </t>
  </si>
  <si>
    <t xml:space="preserve"> D00131 </t>
  </si>
  <si>
    <t xml:space="preserve"> A00037 </t>
  </si>
  <si>
    <t>Granito (preto) p/Soleira e  peitoril c/ rebaixo - e=3cm</t>
  </si>
  <si>
    <t xml:space="preserve"> D00345 </t>
  </si>
  <si>
    <t>Argamassa AC-III</t>
  </si>
  <si>
    <t xml:space="preserve"> 280028 </t>
  </si>
  <si>
    <t>TELHADISTA COM ENCARGOS COMPLEMENTARES</t>
  </si>
  <si>
    <t xml:space="preserve"> D00210 </t>
  </si>
  <si>
    <t>Telha de barro - plan</t>
  </si>
  <si>
    <t xml:space="preserve"> D00085 </t>
  </si>
  <si>
    <t>Prego 1"x16</t>
  </si>
  <si>
    <t xml:space="preserve"> D00014 </t>
  </si>
  <si>
    <t>Ripa 2 1/2"x1/2" 4 m serr.</t>
  </si>
  <si>
    <t xml:space="preserve"> D00006 </t>
  </si>
  <si>
    <t>Peça em madeira de lei 6"x3" 4 m serr.</t>
  </si>
  <si>
    <t xml:space="preserve"> D00010 </t>
  </si>
  <si>
    <t>Pernamanca 3"x2" 4 m ser - mad. forte</t>
  </si>
  <si>
    <t xml:space="preserve"> 110141 </t>
  </si>
  <si>
    <t>Argamassa de cimento e areia 1:4</t>
  </si>
  <si>
    <t xml:space="preserve"> D00173 </t>
  </si>
  <si>
    <t xml:space="preserve"> A00024 </t>
  </si>
  <si>
    <t xml:space="preserve"> D00012 </t>
  </si>
  <si>
    <t>Ripão em madeira de lei 2"x1" serr.</t>
  </si>
  <si>
    <t xml:space="preserve"> 110248 </t>
  </si>
  <si>
    <t xml:space="preserve"> D00079 </t>
  </si>
  <si>
    <t>Rejunte cimentício colorido p/ porcelanato e  cerâmicas</t>
  </si>
  <si>
    <t xml:space="preserve"> D00080 </t>
  </si>
  <si>
    <t xml:space="preserve"> A00052 </t>
  </si>
  <si>
    <t>Cerâmica 10x10cm (padrão médio)</t>
  </si>
  <si>
    <t xml:space="preserve"> J00001 </t>
  </si>
  <si>
    <t xml:space="preserve"> A00055 </t>
  </si>
  <si>
    <t>Lajota ceramica - (Padrão Médio)</t>
  </si>
  <si>
    <t xml:space="preserve"> 130584 </t>
  </si>
  <si>
    <t>Concreto c/ seixo e junta seca e=10cm</t>
  </si>
  <si>
    <t xml:space="preserve"> 040025 </t>
  </si>
  <si>
    <t xml:space="preserve"> 040285 </t>
  </si>
  <si>
    <t xml:space="preserve"> A00007 </t>
  </si>
  <si>
    <t xml:space="preserve"> A00021 </t>
  </si>
  <si>
    <t>Mármore branco p/ soleira e peitoril e=2cm</t>
  </si>
  <si>
    <t xml:space="preserve"> 280024 </t>
  </si>
  <si>
    <t>PINTOR COM ENCARGOS COMPLEMENTARES</t>
  </si>
  <si>
    <t xml:space="preserve"> P00024 </t>
  </si>
  <si>
    <t>Latex acrílica - Fosca</t>
  </si>
  <si>
    <t xml:space="preserve"> P00028 </t>
  </si>
  <si>
    <t>Líquido selador acrilico</t>
  </si>
  <si>
    <t xml:space="preserve"> P00007 </t>
  </si>
  <si>
    <t xml:space="preserve"> P00022 </t>
  </si>
  <si>
    <t xml:space="preserve"> P00036 </t>
  </si>
  <si>
    <t>Iluminação Predial e Monitoramento</t>
  </si>
  <si>
    <t xml:space="preserve"> 88264 </t>
  </si>
  <si>
    <t>ELETRICISTA COM ENCARGOS COMPLEMENTARES</t>
  </si>
  <si>
    <t>Livro SINAPI: Cálculos e Parâmetros</t>
  </si>
  <si>
    <t xml:space="preserve"> 88247 </t>
  </si>
  <si>
    <t>AUXILIAR DE ELETRICISTA COM ENCARGOS COMPLEMENTARES</t>
  </si>
  <si>
    <t>Instalações Elétricas - Eletrodutos Embutidos, Cabos, Caixas, Tomadas e Interruptores</t>
  </si>
  <si>
    <t xml:space="preserve"> 00012001 </t>
  </si>
  <si>
    <t>CAIXA OCTOGONAL DE FUNDO MOVEL, EM PVC, DE 4" X 4", PARA ELETRODUTO FLEXIVEL CORRUGADO</t>
  </si>
  <si>
    <t xml:space="preserve"> 91946 </t>
  </si>
  <si>
    <t>SUPORTE PARAFUSADO COM PLACA DE ENCAIXE 4" X 2" MÉDIO (1,30 M DO PISO) PARA PONTO ELÉTRICO - FORNECIMENTO E INSTALAÇÃO. AF_03/2023</t>
  </si>
  <si>
    <t xml:space="preserve"> 91966 </t>
  </si>
  <si>
    <t>INTERRUPTOR SIMPLES (3 MÓDULOS), 10A/250V, SEM SUPORTE E SEM PLACA - FORNECIMENTO E INSTALAÇÃO. AF_03/2023</t>
  </si>
  <si>
    <t xml:space="preserve"> 92014 </t>
  </si>
  <si>
    <t>TOMADA BAIXA DE EMBUTIR (3 MÓDULOS), 2P+T 10 A, SEM SUPORTE E SEM PLACA - FORNECIMENTO E INSTALAÇÃO. AF_03/2023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</si>
  <si>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</si>
  <si>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</si>
  <si>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</si>
  <si>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>Argamassas</t>
  </si>
  <si>
    <t xml:space="preserve"> 00012039 </t>
  </si>
  <si>
    <t>QUADRO DE DISTRIBUICAO COM BARRAMENTO TRIFASICO, DE EMBUTIR, EM CHAPA DE ACO GALVANIZADO, PARA 24 DISJUNTORES DIN, 100 A</t>
  </si>
  <si>
    <t xml:space="preserve"> 00039245 </t>
  </si>
  <si>
    <t>ELETRODUTO PVC FLEXIVEL CORRUGADO, REFORCADO, COR LARANJA, DE 32 MM, PARA LAJES E PISOS</t>
  </si>
  <si>
    <t xml:space="preserve"> 00021127 </t>
  </si>
  <si>
    <t>FITA ISOLANTE ADESIVA ANTICHAMA, USO ATE 750 V, EM ROLO DE 19 MM X 5 M</t>
  </si>
  <si>
    <t xml:space="preserve"> 00001013 </t>
  </si>
  <si>
    <t>CABO DE COBRE, FLEXIVEL, CLASSE 4 OU 5, ISOLACAO EM PVC/A, ANTICHAMA BWF-B, 1 CONDUTOR, 450/750 V, SECAO NOMINAL 1,5 MM2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</si>
  <si>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</si>
  <si>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</si>
  <si>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</si>
  <si>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</si>
  <si>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00001571 </t>
  </si>
  <si>
    <t>TERMINAL A COMPRESSAO EM COBRE ESTANHADO PARA CABO 4 MM2, 1 FURO E 1 COMPRESSAO, PARA PARAFUSO DE FIXACAO M5</t>
  </si>
  <si>
    <t xml:space="preserve"> 00001014 </t>
  </si>
  <si>
    <t>CABO DE COBRE, FLEXIVEL, CLASSE 4 OU 5, ISOLACAO EM PVC/A, ANTICHAMA BWF-B, 1 CONDUTOR, 450/750 V, SECAO NOMINAL 2,5 MM2</t>
  </si>
  <si>
    <t xml:space="preserve"> 00039465 </t>
  </si>
  <si>
    <t>DISPOSITIVO DPS CLASSE II, 1 POLO, TENSAO MAXIMA DE 175 V, CORRENTE MAXIMA DE *20* KA (TIPO AC)</t>
  </si>
  <si>
    <t xml:space="preserve"> 00001573 </t>
  </si>
  <si>
    <t>TERMINAL A COMPRESSAO EM COBRE ESTANHADO PARA CABO 6 MM2, 1 FURO E 1 COMPRESSAO, PARA PARAFUSO DE FIXACAO M6</t>
  </si>
  <si>
    <t xml:space="preserve"> 00034623 </t>
  </si>
  <si>
    <t>DISJUNTOR TERMOMAGNETICO PARA TRILHO DIN (IEC), BIPOLAR, 40 - 50 A</t>
  </si>
  <si>
    <t xml:space="preserve"> 00001574 </t>
  </si>
  <si>
    <t>TERMINAL A COMPRESSAO EM COBRE ESTANHADO PARA CABO 10 MM2, 1 FURO E 1 COMPRESSAO, PARA PARAFUSO DE FIXACAO M6</t>
  </si>
  <si>
    <t xml:space="preserve"> 00002688 </t>
  </si>
  <si>
    <t>ELETRODUTO PVC FLEXIVEL CORRUGADO, COR AMARELA, DE 25 MM</t>
  </si>
  <si>
    <t xml:space="preserve"> 00000981 </t>
  </si>
  <si>
    <t>CABO DE COBRE, FLEXIVEL, CLASSE 4 OU 5, ISOLACAO EM PVC/A, ANTICHAMA BWF-B, 1 CONDUTOR, 450/750 V, SECAO NOMINAL 4 MM2</t>
  </si>
  <si>
    <t xml:space="preserve"> 00001020 </t>
  </si>
  <si>
    <t>CABO DE COBRE, FLEXIVEL, CLASSE 4 OU 5, ISOLACAO EM PVC/A, ANTICHAMA BWF-B, COBERTURA PVC-ST1, ANTICHAMA BWF-B, 1 CONDUTOR, 0,6/1 KV, SECAO NOMINAL 10 MM2</t>
  </si>
  <si>
    <t>VALOR TOTAL DA OBRA COM/BDI</t>
  </si>
  <si>
    <t>ELÉTRICA</t>
  </si>
  <si>
    <r>
      <t>REF. DE PREÇOS:</t>
    </r>
    <r>
      <rPr>
        <sz val="11"/>
        <rFont val="Arial"/>
        <family val="2"/>
      </rPr>
      <t>SINAP 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SEOP - Março de 2026 - SEM DESONERAÇÃO</t>
    </r>
  </si>
  <si>
    <t>7.2</t>
  </si>
  <si>
    <t>5.1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</si>
  <si>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SINAP E SEOP - Março de 2026 - SEM DESONERAÇÃO</t>
    </r>
  </si>
  <si>
    <t>AMPLIAÇÃO DA ESCOLA LAWTON</t>
  </si>
  <si>
    <t>Valores unitários obtidos com base na PLANILHA PADRÃO - Março de 2026  da SECRETARIA DE ESTADO DE OBRAS PÚBLICAS - SEOP E SINAP- SEM DESONERAÇÃO</t>
  </si>
  <si>
    <r>
      <t xml:space="preserve">REF. DE PREÇOS: </t>
    </r>
    <r>
      <rPr>
        <sz val="11"/>
        <rFont val="Arial"/>
        <family val="2"/>
      </rPr>
      <t>SINAP 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SEOP - Março de 2026 - SEM DESONERAÇÃO</t>
    </r>
  </si>
  <si>
    <t>Total Parcial (com lei sem BDI)</t>
  </si>
  <si>
    <t>B.D.I. 22,47%</t>
  </si>
  <si>
    <t>Total Geral</t>
  </si>
  <si>
    <r>
      <t xml:space="preserve">LOCAL: </t>
    </r>
    <r>
      <rPr>
        <sz val="11"/>
        <color indexed="8"/>
        <rFont val="Arial"/>
        <family val="2"/>
      </rPr>
      <t xml:space="preserve"> RIO JABURU - ZONA RURAL  -  MUNICÍPIO DE BREVES - PA</t>
    </r>
  </si>
  <si>
    <r>
      <t>LOCAL:</t>
    </r>
    <r>
      <rPr>
        <sz val="11"/>
        <color indexed="8"/>
        <rFont val="Arial"/>
        <family val="2"/>
      </rPr>
      <t xml:space="preserve"> RIO JBURU - ZONA RURAL - MUNICIPIO DE BREVES- PA</t>
    </r>
  </si>
  <si>
    <t>RIO JABURU- ZONA RURAL-MUNICIPIO DE  BREVES=PA</t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</si>
  <si>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RIO JABURU - ZONA RURAL - MUNICIPIO DE BREVES=PA</t>
    </r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</si>
  <si>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RIO JABURU – ZONA RURAL- MUNICIPIO DE BREVES/PA</t>
    </r>
  </si>
  <si>
    <r>
      <t xml:space="preserve">LOCAL: </t>
    </r>
    <r>
      <rPr>
        <sz val="11"/>
        <color rgb="FF000000"/>
        <rFont val="Arial"/>
        <family val="2"/>
      </rPr>
      <t>RIO JABURU</t>
    </r>
    <r>
      <rPr>
        <sz val="11"/>
        <color indexed="8"/>
        <rFont val="Arial"/>
        <family val="2"/>
      </rPr>
      <t>- ZONA RURAL - MUNICIPIO DE BREVES-PA</t>
    </r>
  </si>
  <si>
    <t xml:space="preserve"> 103782 </t>
  </si>
  <si>
    <t>LUMINÁRIA TIPO PLAFON CIRCULAR, DE SOBREPOR, COM LED DE 12/13 W - FORNECIMENTO E INSTALAÇÃO. AF_09/2024</t>
  </si>
  <si>
    <t xml:space="preserve"> 00039385 </t>
  </si>
  <si>
    <t>LUMINARIA LED PLAFON REDONDO DE SOBREPOR BIVOLT 12/13 W, D = *17* CM</t>
  </si>
  <si>
    <t>Total  da planilha R$ 595.072,19(Quinhentos e noventa e cinco mil, setenta e dois reais e dezenove centavos)</t>
  </si>
  <si>
    <r>
      <t xml:space="preserve">OBRA: </t>
    </r>
    <r>
      <rPr>
        <sz val="11"/>
        <color rgb="FF000000"/>
        <rFont val="Arial"/>
        <family val="2"/>
      </rPr>
      <t>CONSTRUÇÃO DE PRÉDIO COM 4 SALAS DE AULA PARA A AMPLIAÇÃO DA ESCOLA LAWTON</t>
    </r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</si>
  <si>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CONSTRUÇÃO DE PRÉDIO COM 4 SALAS DE AULA PARA A AMPLIAÇÃO DA ESCOLA LAWTON</t>
    </r>
  </si>
  <si>
    <r>
      <t>OBJETO:</t>
    </r>
    <r>
      <rPr>
        <sz val="11"/>
        <color rgb="FF000000"/>
        <rFont val="Arial"/>
        <family val="2"/>
      </rPr>
      <t xml:space="preserve"> CONSTRUÇÃO DE PRÉDIO COM 4 SALAS DE AULA PARA A AMPLIAÇÃO DA ESCOLA LAWTON</t>
    </r>
  </si>
  <si>
    <t>CONSTRUÇÃO DE PRÉDIO COM 4 SALAS DE AULA PARA A AMPLIAÇÃO DA ESCOLA LAWTON</t>
  </si>
  <si>
    <r>
      <t>OBJETO:</t>
    </r>
    <r>
      <rPr>
        <sz val="11"/>
        <color indexed="8"/>
        <rFont val="Arial"/>
        <family val="2"/>
      </rPr>
      <t xml:space="preserve"> CONSTRUÇÃO DE PRÉDIO COM 4 SALAS DE AULA PARA A AMPLIAÇÃO DA ESCOLA LAWTON</t>
    </r>
  </si>
  <si>
    <r>
      <t xml:space="preserve">OBJETO: </t>
    </r>
    <r>
      <rPr>
        <sz val="11"/>
        <color rgb="FF000000"/>
        <rFont val="Arial"/>
        <family val="2"/>
      </rPr>
      <t>CONSTRUÇÃO DE PRÉDIO COM 4 SALAS DE AULA PARA A AMPLIAÇÃO DA ESCOLA LAWTON</t>
    </r>
  </si>
  <si>
    <t>OBS: Para fins de atendimento aos quantitativos mínimos exigidos dos  itens de maior relevância, não será admitida a soma de quantitativos referentes à capacidade técnico-operacional com aqueles relativos à capacidade técnico-profissional, devendo cada requisito ser comprovado de forma independente, conforme estabelecido neste Edital.</t>
  </si>
  <si>
    <t>CAPACIDADE TÉCNICA OPERACIONAL</t>
  </si>
  <si>
    <t>CAPACIDADE TÉCNICA PROFISSIONAL</t>
  </si>
  <si>
    <t>EMPRESA</t>
  </si>
  <si>
    <t>Valores obtidos com base na PLANILHA PADRÃO - Março 2026  da SECRETARIA DE ESTADO DE OBRAS PÚBLICAS - SEDOP - SEM DESONERAÇÃO e Cotação local.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</si>
</sst>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#,##0.00\ %"/>
    <numFmt numFmtId="170" formatCode="#,##0.0000000"/>
    <numFmt numFmtId="171" formatCode="&quot;R$&quot;\ #,##0.00"/>
  </numFmts>
  <fonts count="7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name val="Arial Black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99"/>
      <name val="Arial"/>
      <family val="2"/>
    </font>
    <font>
      <b/>
      <sz val="13"/>
      <name val="Arial"/>
      <family val="2"/>
    </font>
    <font>
      <sz val="11"/>
      <color rgb="FFFF0000"/>
      <name val="Calibri"/>
      <family val="2"/>
      <scheme val="minor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sz val="9"/>
      <color rgb="FF000000"/>
      <name val="Arial"/>
      <family val="1"/>
    </font>
    <font>
      <b/>
      <sz val="9"/>
      <color rgb="FF000000"/>
      <name val="Arial"/>
      <family val="1"/>
    </font>
    <font>
      <sz val="9"/>
      <name val="Arial"/>
      <family val="1"/>
    </font>
    <font>
      <b/>
      <sz val="9"/>
      <name val="Arial"/>
      <family val="1"/>
    </font>
    <font>
      <i/>
      <sz val="11"/>
      <color theme="1"/>
      <name val="Calibri"/>
      <family val="2"/>
      <scheme val="minor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0943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FF0D8"/>
      </patternFill>
    </fill>
    <fill>
      <patternFill patternType="solid">
        <fgColor theme="0" tint="-0.14999847407452621"/>
        <bgColor rgb="FFD8ECF6"/>
      </patternFill>
    </fill>
    <fill>
      <patternFill patternType="solid">
        <fgColor theme="0"/>
        <bgColor rgb="FFD6D6D6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rgb="FFFFFFFF"/>
      </patternFill>
    </fill>
    <fill>
      <patternFill patternType="solid">
        <fgColor theme="6" tint="0.59999389629810485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/>
    <xf numFmtId="0" fontId="27" fillId="0" borderId="0"/>
    <xf numFmtId="9" fontId="7" fillId="0" borderId="0" applyFont="0" applyFill="0" applyBorder="0" applyAlignment="0" applyProtection="0"/>
    <xf numFmtId="0" fontId="36" fillId="0" borderId="0" applyNumberFormat="0" applyBorder="0" applyProtection="0"/>
    <xf numFmtId="0" fontId="36" fillId="0" borderId="0" applyNumberFormat="0" applyBorder="0" applyProtection="0"/>
    <xf numFmtId="166" fontId="36" fillId="0" borderId="0" applyBorder="0" applyProtection="0"/>
    <xf numFmtId="166" fontId="36" fillId="0" borderId="0" applyBorder="0" applyProtection="0"/>
    <xf numFmtId="0" fontId="37" fillId="0" borderId="0" applyNumberFormat="0" applyBorder="0" applyProtection="0"/>
    <xf numFmtId="0" fontId="36" fillId="0" borderId="0" applyNumberFormat="0" applyBorder="0" applyProtection="0"/>
    <xf numFmtId="167" fontId="37" fillId="0" borderId="0" applyBorder="0" applyProtection="0"/>
    <xf numFmtId="0" fontId="38" fillId="0" borderId="0" applyNumberFormat="0" applyBorder="0" applyProtection="0">
      <alignment horizontal="center"/>
    </xf>
    <xf numFmtId="0" fontId="38" fillId="0" borderId="0" applyNumberFormat="0" applyBorder="0" applyProtection="0">
      <alignment horizontal="center" textRotation="90"/>
    </xf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9" fillId="0" borderId="0" applyNumberFormat="0" applyBorder="0" applyProtection="0"/>
    <xf numFmtId="168" fontId="39" fillId="0" borderId="0" applyBorder="0" applyProtection="0"/>
    <xf numFmtId="166" fontId="36" fillId="0" borderId="0" applyBorder="0" applyProtection="0"/>
    <xf numFmtId="165" fontId="18" fillId="0" borderId="0" applyFont="0" applyFill="0" applyBorder="0" applyAlignment="0" applyProtection="0"/>
    <xf numFmtId="164" fontId="7" fillId="0" borderId="0" applyFill="0" applyBorder="0" applyAlignment="0" applyProtection="0"/>
  </cellStyleXfs>
  <cellXfs count="606">
    <xf numFmtId="0" fontId="0" fillId="0" borderId="0" xfId="0"/>
    <xf numFmtId="0" fontId="2" fillId="0" borderId="0" xfId="0" applyFont="1"/>
    <xf numFmtId="39" fontId="6" fillId="0" borderId="8" xfId="3" applyNumberFormat="1" applyFont="1" applyBorder="1"/>
    <xf numFmtId="0" fontId="6" fillId="0" borderId="17" xfId="0" applyFont="1" applyBorder="1"/>
    <xf numFmtId="0" fontId="5" fillId="0" borderId="18" xfId="0" applyFont="1" applyBorder="1"/>
    <xf numFmtId="39" fontId="6" fillId="0" borderId="19" xfId="3" applyNumberFormat="1" applyFont="1" applyBorder="1"/>
    <xf numFmtId="10" fontId="10" fillId="0" borderId="19" xfId="3" applyNumberFormat="1" applyFont="1" applyBorder="1" applyAlignment="1">
      <alignment horizontal="center" vertical="center"/>
    </xf>
    <xf numFmtId="165" fontId="10" fillId="0" borderId="19" xfId="2" applyFon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4" fontId="3" fillId="0" borderId="0" xfId="0" applyNumberFormat="1" applyFont="1" applyAlignment="1" applyProtection="1">
      <alignment vertical="center"/>
      <protection locked="0"/>
    </xf>
    <xf numFmtId="10" fontId="17" fillId="0" borderId="0" xfId="5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 wrapText="1"/>
    </xf>
    <xf numFmtId="0" fontId="12" fillId="2" borderId="32" xfId="0" applyFont="1" applyFill="1" applyBorder="1" applyAlignment="1">
      <alignment horizontal="center"/>
    </xf>
    <xf numFmtId="0" fontId="0" fillId="0" borderId="0" xfId="0" applyAlignment="1">
      <alignment horizontal="right"/>
    </xf>
    <xf numFmtId="165" fontId="6" fillId="2" borderId="7" xfId="2" applyFont="1" applyFill="1" applyBorder="1"/>
    <xf numFmtId="10" fontId="6" fillId="2" borderId="7" xfId="3" applyNumberFormat="1" applyFont="1" applyFill="1" applyBorder="1"/>
    <xf numFmtId="0" fontId="6" fillId="2" borderId="38" xfId="0" applyFont="1" applyFill="1" applyBorder="1" applyAlignment="1">
      <alignment horizontal="center"/>
    </xf>
    <xf numFmtId="10" fontId="10" fillId="2" borderId="26" xfId="3" applyNumberFormat="1" applyFont="1" applyFill="1" applyBorder="1" applyAlignment="1">
      <alignment horizontal="center" vertical="center"/>
    </xf>
    <xf numFmtId="165" fontId="10" fillId="2" borderId="26" xfId="2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left"/>
    </xf>
    <xf numFmtId="4" fontId="21" fillId="0" borderId="0" xfId="6" applyNumberFormat="1" applyFont="1" applyAlignment="1">
      <alignment vertical="center"/>
    </xf>
    <xf numFmtId="4" fontId="21" fillId="0" borderId="0" xfId="6" applyNumberFormat="1" applyFont="1" applyAlignment="1">
      <alignment horizontal="right" vertical="center"/>
    </xf>
    <xf numFmtId="0" fontId="21" fillId="0" borderId="0" xfId="6" applyFont="1" applyAlignment="1">
      <alignment vertical="center"/>
    </xf>
    <xf numFmtId="4" fontId="25" fillId="0" borderId="0" xfId="6" applyNumberFormat="1" applyFont="1" applyAlignment="1">
      <alignment vertical="center"/>
    </xf>
    <xf numFmtId="10" fontId="25" fillId="0" borderId="0" xfId="6" applyNumberFormat="1" applyFont="1" applyAlignment="1">
      <alignment vertical="center"/>
    </xf>
    <xf numFmtId="4" fontId="25" fillId="0" borderId="0" xfId="6" applyNumberFormat="1" applyFont="1" applyAlignment="1">
      <alignment horizontal="right" vertical="center"/>
    </xf>
    <xf numFmtId="0" fontId="25" fillId="0" borderId="0" xfId="6" applyFont="1" applyAlignment="1">
      <alignment vertical="center"/>
    </xf>
    <xf numFmtId="4" fontId="25" fillId="0" borderId="0" xfId="6" applyNumberFormat="1" applyFont="1" applyAlignment="1">
      <alignment horizontal="center" vertical="center"/>
    </xf>
    <xf numFmtId="0" fontId="26" fillId="0" borderId="0" xfId="6" applyFont="1" applyAlignment="1">
      <alignment vertical="center"/>
    </xf>
    <xf numFmtId="0" fontId="23" fillId="0" borderId="0" xfId="6" applyFont="1" applyAlignment="1">
      <alignment horizontal="right" vertical="center"/>
    </xf>
    <xf numFmtId="0" fontId="23" fillId="0" borderId="0" xfId="6" applyFont="1" applyAlignment="1">
      <alignment vertical="center"/>
    </xf>
    <xf numFmtId="4" fontId="29" fillId="0" borderId="0" xfId="7" applyNumberFormat="1" applyFont="1" applyAlignment="1">
      <alignment vertical="center"/>
    </xf>
    <xf numFmtId="0" fontId="29" fillId="0" borderId="0" xfId="7" applyFont="1" applyAlignment="1">
      <alignment horizontal="left" vertical="center" indent="1"/>
    </xf>
    <xf numFmtId="0" fontId="29" fillId="0" borderId="0" xfId="7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vertical="center"/>
    </xf>
    <xf numFmtId="0" fontId="1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20" fillId="0" borderId="0" xfId="6"/>
    <xf numFmtId="0" fontId="31" fillId="0" borderId="0" xfId="7" applyFont="1" applyAlignment="1">
      <alignment vertical="center"/>
    </xf>
    <xf numFmtId="0" fontId="13" fillId="0" borderId="0" xfId="7" applyFont="1" applyAlignment="1">
      <alignment vertical="center" wrapText="1"/>
    </xf>
    <xf numFmtId="0" fontId="7" fillId="0" borderId="0" xfId="7" applyFont="1" applyAlignment="1">
      <alignment vertical="center"/>
    </xf>
    <xf numFmtId="0" fontId="13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4" fontId="29" fillId="0" borderId="0" xfId="7" applyNumberFormat="1" applyFont="1" applyAlignment="1">
      <alignment horizontal="center" vertical="center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vertical="center"/>
    </xf>
    <xf numFmtId="0" fontId="43" fillId="0" borderId="0" xfId="0" applyFont="1" applyAlignment="1">
      <alignment vertical="center"/>
    </xf>
    <xf numFmtId="0" fontId="6" fillId="0" borderId="38" xfId="0" applyFont="1" applyBorder="1" applyAlignment="1">
      <alignment horizontal="center"/>
    </xf>
    <xf numFmtId="10" fontId="6" fillId="4" borderId="9" xfId="2" applyNumberFormat="1" applyFont="1" applyFill="1" applyBorder="1"/>
    <xf numFmtId="0" fontId="0" fillId="0" borderId="0" xfId="0" applyAlignment="1">
      <alignment horizontal="left"/>
    </xf>
    <xf numFmtId="0" fontId="28" fillId="3" borderId="0" xfId="7" applyFont="1" applyFill="1" applyAlignment="1">
      <alignment vertical="center"/>
    </xf>
    <xf numFmtId="0" fontId="28" fillId="0" borderId="0" xfId="7" applyFont="1" applyAlignment="1">
      <alignment horizontal="center" vertical="center"/>
    </xf>
    <xf numFmtId="4" fontId="28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28" fillId="0" borderId="0" xfId="0" applyFont="1" applyAlignment="1">
      <alignment vertical="center"/>
    </xf>
    <xf numFmtId="10" fontId="32" fillId="0" borderId="0" xfId="8" applyNumberFormat="1" applyFont="1" applyBorder="1" applyAlignment="1" applyProtection="1">
      <alignment horizontal="center" vertical="center"/>
    </xf>
    <xf numFmtId="4" fontId="33" fillId="0" borderId="0" xfId="7" applyNumberFormat="1" applyFont="1" applyAlignment="1">
      <alignment horizontal="center" vertical="center"/>
    </xf>
    <xf numFmtId="0" fontId="31" fillId="0" borderId="0" xfId="7" applyFont="1" applyAlignment="1">
      <alignment horizontal="left" vertical="center" indent="1"/>
    </xf>
    <xf numFmtId="0" fontId="13" fillId="0" borderId="0" xfId="7" applyFont="1" applyAlignment="1">
      <alignment horizontal="left" vertical="center" inden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/>
    </xf>
    <xf numFmtId="0" fontId="7" fillId="0" borderId="0" xfId="7" applyFont="1" applyAlignment="1">
      <alignment horizontal="left" vertical="center" indent="1"/>
    </xf>
    <xf numFmtId="0" fontId="34" fillId="0" borderId="40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" fontId="35" fillId="0" borderId="0" xfId="0" applyNumberFormat="1" applyFont="1" applyAlignment="1">
      <alignment vertical="center" wrapText="1"/>
    </xf>
    <xf numFmtId="0" fontId="35" fillId="0" borderId="0" xfId="7" applyFont="1" applyAlignment="1">
      <alignment horizontal="left" vertical="center" wrapText="1"/>
    </xf>
    <xf numFmtId="4" fontId="35" fillId="0" borderId="0" xfId="7" applyNumberFormat="1" applyFont="1" applyAlignment="1">
      <alignment horizontal="left" vertical="center"/>
    </xf>
    <xf numFmtId="4" fontId="13" fillId="0" borderId="0" xfId="7" applyNumberFormat="1" applyFont="1" applyAlignment="1">
      <alignment vertical="center"/>
    </xf>
    <xf numFmtId="0" fontId="12" fillId="0" borderId="0" xfId="7" applyFont="1" applyAlignment="1">
      <alignment vertical="center" wrapText="1"/>
    </xf>
    <xf numFmtId="49" fontId="12" fillId="2" borderId="42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0" fontId="7" fillId="0" borderId="9" xfId="2" applyNumberFormat="1" applyFont="1" applyFill="1" applyBorder="1"/>
    <xf numFmtId="39" fontId="8" fillId="0" borderId="45" xfId="3" applyNumberFormat="1" applyFont="1" applyFill="1" applyBorder="1"/>
    <xf numFmtId="10" fontId="6" fillId="4" borderId="9" xfId="2" applyNumberFormat="1" applyFont="1" applyFill="1" applyBorder="1" applyAlignment="1">
      <alignment vertical="center"/>
    </xf>
    <xf numFmtId="39" fontId="6" fillId="0" borderId="46" xfId="3" applyNumberFormat="1" applyFont="1" applyBorder="1" applyAlignment="1">
      <alignment vertical="center"/>
    </xf>
    <xf numFmtId="10" fontId="6" fillId="0" borderId="9" xfId="2" applyNumberFormat="1" applyFont="1" applyBorder="1" applyAlignment="1">
      <alignment vertical="center"/>
    </xf>
    <xf numFmtId="10" fontId="8" fillId="0" borderId="44" xfId="2" applyNumberFormat="1" applyFont="1" applyFill="1" applyBorder="1"/>
    <xf numFmtId="10" fontId="6" fillId="6" borderId="11" xfId="2" applyNumberFormat="1" applyFont="1" applyFill="1" applyBorder="1"/>
    <xf numFmtId="39" fontId="6" fillId="6" borderId="10" xfId="3" applyNumberFormat="1" applyFont="1" applyFill="1" applyBorder="1"/>
    <xf numFmtId="10" fontId="6" fillId="5" borderId="11" xfId="2" applyNumberFormat="1" applyFont="1" applyFill="1" applyBorder="1"/>
    <xf numFmtId="39" fontId="6" fillId="5" borderId="10" xfId="3" applyNumberFormat="1" applyFont="1" applyFill="1" applyBorder="1"/>
    <xf numFmtId="10" fontId="8" fillId="0" borderId="47" xfId="2" applyNumberFormat="1" applyFont="1" applyFill="1" applyBorder="1"/>
    <xf numFmtId="10" fontId="6" fillId="0" borderId="9" xfId="2" applyNumberFormat="1" applyFont="1" applyBorder="1"/>
    <xf numFmtId="39" fontId="6" fillId="0" borderId="46" xfId="3" applyNumberFormat="1" applyFont="1" applyBorder="1"/>
    <xf numFmtId="10" fontId="6" fillId="0" borderId="11" xfId="2" applyNumberFormat="1" applyFont="1" applyFill="1" applyBorder="1"/>
    <xf numFmtId="39" fontId="6" fillId="0" borderId="10" xfId="3" applyNumberFormat="1" applyFont="1" applyFill="1" applyBorder="1"/>
    <xf numFmtId="10" fontId="6" fillId="4" borderId="11" xfId="2" applyNumberFormat="1" applyFont="1" applyFill="1" applyBorder="1"/>
    <xf numFmtId="39" fontId="6" fillId="4" borderId="10" xfId="3" applyNumberFormat="1" applyFont="1" applyFill="1" applyBorder="1"/>
    <xf numFmtId="39" fontId="6" fillId="4" borderId="46" xfId="3" applyNumberFormat="1" applyFont="1" applyFill="1" applyBorder="1"/>
    <xf numFmtId="10" fontId="6" fillId="0" borderId="44" xfId="2" applyNumberFormat="1" applyFont="1" applyFill="1" applyBorder="1"/>
    <xf numFmtId="10" fontId="6" fillId="4" borderId="48" xfId="2" applyNumberFormat="1" applyFont="1" applyFill="1" applyBorder="1"/>
    <xf numFmtId="10" fontId="6" fillId="4" borderId="47" xfId="2" applyNumberFormat="1" applyFont="1" applyFill="1" applyBorder="1"/>
    <xf numFmtId="10" fontId="6" fillId="0" borderId="9" xfId="2" applyNumberFormat="1" applyFont="1" applyFill="1" applyBorder="1"/>
    <xf numFmtId="39" fontId="6" fillId="0" borderId="46" xfId="3" applyNumberFormat="1" applyFont="1" applyFill="1" applyBorder="1"/>
    <xf numFmtId="10" fontId="6" fillId="0" borderId="48" xfId="2" applyNumberFormat="1" applyFont="1" applyFill="1" applyBorder="1"/>
    <xf numFmtId="10" fontId="6" fillId="0" borderId="49" xfId="2" applyNumberFormat="1" applyFont="1" applyFill="1" applyBorder="1"/>
    <xf numFmtId="165" fontId="5" fillId="0" borderId="50" xfId="2" applyFont="1" applyFill="1" applyBorder="1"/>
    <xf numFmtId="10" fontId="6" fillId="0" borderId="31" xfId="2" applyNumberFormat="1" applyFont="1" applyFill="1" applyBorder="1"/>
    <xf numFmtId="165" fontId="5" fillId="0" borderId="51" xfId="3" applyNumberFormat="1" applyFont="1" applyFill="1" applyBorder="1"/>
    <xf numFmtId="39" fontId="6" fillId="0" borderId="20" xfId="3" applyNumberFormat="1" applyFont="1" applyFill="1" applyBorder="1"/>
    <xf numFmtId="39" fontId="5" fillId="0" borderId="21" xfId="3" applyNumberFormat="1" applyFont="1" applyFill="1" applyBorder="1"/>
    <xf numFmtId="10" fontId="10" fillId="0" borderId="17" xfId="2" applyNumberFormat="1" applyFont="1" applyFill="1" applyBorder="1"/>
    <xf numFmtId="165" fontId="10" fillId="0" borderId="18" xfId="2" applyFont="1" applyFill="1" applyBorder="1"/>
    <xf numFmtId="10" fontId="10" fillId="0" borderId="27" xfId="2" applyNumberFormat="1" applyFont="1" applyFill="1" applyBorder="1"/>
    <xf numFmtId="165" fontId="10" fillId="0" borderId="28" xfId="3" applyNumberFormat="1" applyFont="1" applyFill="1" applyBorder="1"/>
    <xf numFmtId="10" fontId="6" fillId="2" borderId="7" xfId="5" applyNumberFormat="1" applyFont="1" applyFill="1" applyBorder="1"/>
    <xf numFmtId="10" fontId="6" fillId="0" borderId="52" xfId="2" applyNumberFormat="1" applyFont="1" applyFill="1" applyBorder="1"/>
    <xf numFmtId="0" fontId="0" fillId="0" borderId="54" xfId="0" applyBorder="1"/>
    <xf numFmtId="0" fontId="0" fillId="0" borderId="33" xfId="0" applyBorder="1"/>
    <xf numFmtId="0" fontId="0" fillId="0" borderId="55" xfId="0" applyBorder="1"/>
    <xf numFmtId="0" fontId="0" fillId="0" borderId="12" xfId="0" applyBorder="1"/>
    <xf numFmtId="0" fontId="49" fillId="7" borderId="57" xfId="0" applyFont="1" applyFill="1" applyBorder="1" applyAlignment="1">
      <alignment horizontal="center" vertical="center"/>
    </xf>
    <xf numFmtId="0" fontId="49" fillId="7" borderId="57" xfId="0" applyFont="1" applyFill="1" applyBorder="1" applyAlignment="1">
      <alignment horizontal="center" vertical="distributed"/>
    </xf>
    <xf numFmtId="0" fontId="50" fillId="8" borderId="58" xfId="0" applyFont="1" applyFill="1" applyBorder="1" applyAlignment="1">
      <alignment vertical="distributed"/>
    </xf>
    <xf numFmtId="0" fontId="50" fillId="8" borderId="59" xfId="0" applyFont="1" applyFill="1" applyBorder="1" applyAlignment="1">
      <alignment horizontal="center" vertical="center"/>
    </xf>
    <xf numFmtId="2" fontId="50" fillId="8" borderId="19" xfId="0" applyNumberFormat="1" applyFont="1" applyFill="1" applyBorder="1" applyAlignment="1">
      <alignment horizontal="center" vertical="center"/>
    </xf>
    <xf numFmtId="0" fontId="50" fillId="8" borderId="18" xfId="0" applyFont="1" applyFill="1" applyBorder="1" applyAlignment="1">
      <alignment vertical="distributed"/>
    </xf>
    <xf numFmtId="10" fontId="50" fillId="8" borderId="19" xfId="5" applyNumberFormat="1" applyFont="1" applyFill="1" applyBorder="1" applyAlignment="1">
      <alignment horizontal="center" vertical="center"/>
    </xf>
    <xf numFmtId="0" fontId="50" fillId="8" borderId="21" xfId="0" applyFont="1" applyFill="1" applyBorder="1"/>
    <xf numFmtId="0" fontId="50" fillId="8" borderId="60" xfId="0" applyFont="1" applyFill="1" applyBorder="1" applyAlignment="1">
      <alignment horizontal="center"/>
    </xf>
    <xf numFmtId="2" fontId="50" fillId="8" borderId="60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2" fillId="9" borderId="53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left" vertical="center"/>
    </xf>
    <xf numFmtId="0" fontId="52" fillId="0" borderId="0" xfId="0" applyFont="1"/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49" fontId="55" fillId="0" borderId="0" xfId="0" quotePrefix="1" applyNumberFormat="1" applyFont="1" applyAlignment="1">
      <alignment vertical="center" wrapText="1"/>
    </xf>
    <xf numFmtId="49" fontId="52" fillId="0" borderId="0" xfId="0" applyNumberFormat="1" applyFont="1"/>
    <xf numFmtId="0" fontId="57" fillId="0" borderId="0" xfId="0" applyFont="1" applyAlignment="1">
      <alignment horizontal="left" vertical="center"/>
    </xf>
    <xf numFmtId="0" fontId="44" fillId="0" borderId="0" xfId="0" applyFont="1" applyAlignment="1">
      <alignment vertical="center"/>
    </xf>
    <xf numFmtId="0" fontId="53" fillId="0" borderId="41" xfId="0" applyFont="1" applyBorder="1" applyAlignment="1">
      <alignment horizontal="left" vertical="center" wrapText="1"/>
    </xf>
    <xf numFmtId="44" fontId="26" fillId="0" borderId="41" xfId="18" applyFont="1" applyFill="1" applyBorder="1" applyAlignment="1">
      <alignment horizontal="center" vertical="center"/>
    </xf>
    <xf numFmtId="0" fontId="5" fillId="9" borderId="38" xfId="0" applyFont="1" applyFill="1" applyBorder="1" applyAlignment="1">
      <alignment horizontal="center" vertical="center"/>
    </xf>
    <xf numFmtId="0" fontId="5" fillId="9" borderId="61" xfId="0" applyFont="1" applyFill="1" applyBorder="1" applyAlignment="1">
      <alignment horizontal="center" wrapText="1"/>
    </xf>
    <xf numFmtId="0" fontId="5" fillId="9" borderId="62" xfId="0" applyFont="1" applyFill="1" applyBorder="1" applyAlignment="1">
      <alignment horizontal="center"/>
    </xf>
    <xf numFmtId="0" fontId="5" fillId="9" borderId="30" xfId="0" applyFont="1" applyFill="1" applyBorder="1" applyAlignment="1">
      <alignment horizontal="center"/>
    </xf>
    <xf numFmtId="165" fontId="6" fillId="0" borderId="0" xfId="2" applyFont="1" applyBorder="1"/>
    <xf numFmtId="10" fontId="6" fillId="6" borderId="0" xfId="2" applyNumberFormat="1" applyFont="1" applyFill="1" applyBorder="1"/>
    <xf numFmtId="39" fontId="6" fillId="6" borderId="12" xfId="3" applyNumberFormat="1" applyFont="1" applyFill="1" applyBorder="1"/>
    <xf numFmtId="10" fontId="6" fillId="0" borderId="0" xfId="2" applyNumberFormat="1" applyFont="1" applyFill="1" applyBorder="1"/>
    <xf numFmtId="39" fontId="6" fillId="0" borderId="8" xfId="3" applyNumberFormat="1" applyFont="1" applyBorder="1" applyAlignment="1">
      <alignment vertical="center"/>
    </xf>
    <xf numFmtId="39" fontId="6" fillId="4" borderId="8" xfId="3" applyNumberFormat="1" applyFont="1" applyFill="1" applyBorder="1"/>
    <xf numFmtId="39" fontId="6" fillId="0" borderId="8" xfId="3" applyNumberFormat="1" applyFont="1" applyFill="1" applyBorder="1"/>
    <xf numFmtId="39" fontId="6" fillId="0" borderId="12" xfId="3" applyNumberFormat="1" applyFont="1" applyFill="1" applyBorder="1"/>
    <xf numFmtId="10" fontId="59" fillId="6" borderId="44" xfId="2" applyNumberFormat="1" applyFont="1" applyFill="1" applyBorder="1"/>
    <xf numFmtId="39" fontId="6" fillId="0" borderId="45" xfId="3" applyNumberFormat="1" applyFont="1" applyFill="1" applyBorder="1"/>
    <xf numFmtId="10" fontId="6" fillId="0" borderId="47" xfId="2" applyNumberFormat="1" applyFont="1" applyFill="1" applyBorder="1"/>
    <xf numFmtId="10" fontId="6" fillId="0" borderId="13" xfId="3" applyNumberFormat="1" applyFont="1" applyBorder="1"/>
    <xf numFmtId="2" fontId="50" fillId="8" borderId="59" xfId="0" applyNumberFormat="1" applyFont="1" applyFill="1" applyBorder="1" applyAlignment="1">
      <alignment horizontal="center" vertical="center"/>
    </xf>
    <xf numFmtId="10" fontId="50" fillId="8" borderId="63" xfId="5" applyNumberFormat="1" applyFont="1" applyFill="1" applyBorder="1" applyAlignment="1">
      <alignment horizontal="center" vertical="center"/>
    </xf>
    <xf numFmtId="0" fontId="64" fillId="10" borderId="64" xfId="0" applyFont="1" applyFill="1" applyBorder="1" applyAlignment="1">
      <alignment horizontal="left" vertical="top" wrapText="1"/>
    </xf>
    <xf numFmtId="0" fontId="64" fillId="10" borderId="64" xfId="0" applyFont="1" applyFill="1" applyBorder="1" applyAlignment="1">
      <alignment horizontal="center" vertical="top" wrapText="1"/>
    </xf>
    <xf numFmtId="0" fontId="64" fillId="10" borderId="64" xfId="0" applyFont="1" applyFill="1" applyBorder="1" applyAlignment="1">
      <alignment horizontal="right" vertical="top" wrapText="1"/>
    </xf>
    <xf numFmtId="0" fontId="65" fillId="11" borderId="64" xfId="0" applyFont="1" applyFill="1" applyBorder="1" applyAlignment="1">
      <alignment horizontal="left" vertical="top" wrapText="1"/>
    </xf>
    <xf numFmtId="0" fontId="65" fillId="11" borderId="64" xfId="0" applyFont="1" applyFill="1" applyBorder="1" applyAlignment="1">
      <alignment horizontal="center" vertical="top" wrapText="1"/>
    </xf>
    <xf numFmtId="0" fontId="65" fillId="11" borderId="64" xfId="0" applyFont="1" applyFill="1" applyBorder="1" applyAlignment="1">
      <alignment horizontal="right" vertical="top" wrapText="1"/>
    </xf>
    <xf numFmtId="0" fontId="61" fillId="0" borderId="0" xfId="0" applyFont="1"/>
    <xf numFmtId="0" fontId="62" fillId="10" borderId="41" xfId="0" applyFont="1" applyFill="1" applyBorder="1" applyAlignment="1">
      <alignment horizontal="left" vertical="top" wrapText="1"/>
    </xf>
    <xf numFmtId="0" fontId="62" fillId="10" borderId="41" xfId="0" applyFont="1" applyFill="1" applyBorder="1" applyAlignment="1">
      <alignment horizontal="center" vertical="top" wrapText="1"/>
    </xf>
    <xf numFmtId="0" fontId="63" fillId="11" borderId="41" xfId="0" applyFont="1" applyFill="1" applyBorder="1" applyAlignment="1">
      <alignment horizontal="left" vertical="top" wrapText="1"/>
    </xf>
    <xf numFmtId="0" fontId="63" fillId="11" borderId="41" xfId="0" applyFont="1" applyFill="1" applyBorder="1" applyAlignment="1">
      <alignment horizontal="center" vertical="top" wrapText="1"/>
    </xf>
    <xf numFmtId="164" fontId="7" fillId="4" borderId="41" xfId="1" applyFont="1" applyFill="1" applyBorder="1" applyAlignment="1">
      <alignment horizontal="center" vertical="center"/>
    </xf>
    <xf numFmtId="164" fontId="3" fillId="4" borderId="41" xfId="1" applyFont="1" applyFill="1" applyBorder="1" applyAlignment="1">
      <alignment horizontal="center" vertical="center"/>
    </xf>
    <xf numFmtId="164" fontId="7" fillId="2" borderId="41" xfId="1" applyFont="1" applyFill="1" applyBorder="1" applyAlignment="1">
      <alignment horizontal="center" vertical="center"/>
    </xf>
    <xf numFmtId="0" fontId="62" fillId="10" borderId="41" xfId="0" applyFont="1" applyFill="1" applyBorder="1" applyAlignment="1">
      <alignment horizontal="center" vertical="center" wrapText="1"/>
    </xf>
    <xf numFmtId="0" fontId="63" fillId="11" borderId="41" xfId="0" applyFont="1" applyFill="1" applyBorder="1" applyAlignment="1">
      <alignment horizontal="center" vertical="center" wrapText="1"/>
    </xf>
    <xf numFmtId="164" fontId="17" fillId="2" borderId="41" xfId="1" applyFont="1" applyFill="1" applyBorder="1" applyAlignment="1">
      <alignment horizontal="center" vertical="center"/>
    </xf>
    <xf numFmtId="8" fontId="62" fillId="10" borderId="41" xfId="0" applyNumberFormat="1" applyFont="1" applyFill="1" applyBorder="1" applyAlignment="1">
      <alignment horizontal="center" vertical="center" wrapText="1"/>
    </xf>
    <xf numFmtId="8" fontId="63" fillId="11" borderId="41" xfId="0" applyNumberFormat="1" applyFont="1" applyFill="1" applyBorder="1" applyAlignment="1">
      <alignment horizontal="center" vertical="center" wrapText="1"/>
    </xf>
    <xf numFmtId="0" fontId="67" fillId="14" borderId="0" xfId="0" applyFont="1" applyFill="1" applyAlignment="1">
      <alignment horizontal="right" vertical="top" wrapText="1"/>
    </xf>
    <xf numFmtId="170" fontId="67" fillId="14" borderId="0" xfId="0" applyNumberFormat="1" applyFont="1" applyFill="1" applyAlignment="1">
      <alignment horizontal="right" vertical="top" wrapText="1"/>
    </xf>
    <xf numFmtId="4" fontId="67" fillId="14" borderId="0" xfId="0" applyNumberFormat="1" applyFont="1" applyFill="1" applyAlignment="1">
      <alignment horizontal="right" vertical="top" wrapText="1"/>
    </xf>
    <xf numFmtId="0" fontId="7" fillId="2" borderId="38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 vertical="center"/>
    </xf>
    <xf numFmtId="0" fontId="7" fillId="4" borderId="65" xfId="0" applyFont="1" applyFill="1" applyBorder="1" applyAlignment="1">
      <alignment horizontal="left" vertical="center"/>
    </xf>
    <xf numFmtId="10" fontId="6" fillId="4" borderId="7" xfId="5" applyNumberFormat="1" applyFont="1" applyFill="1" applyBorder="1"/>
    <xf numFmtId="165" fontId="6" fillId="4" borderId="7" xfId="2" applyFont="1" applyFill="1" applyBorder="1"/>
    <xf numFmtId="0" fontId="62" fillId="10" borderId="64" xfId="0" applyFont="1" applyFill="1" applyBorder="1" applyAlignment="1">
      <alignment horizontal="center" wrapText="1"/>
    </xf>
    <xf numFmtId="0" fontId="63" fillId="11" borderId="64" xfId="0" applyFont="1" applyFill="1" applyBorder="1" applyAlignment="1">
      <alignment horizontal="center" wrapText="1"/>
    </xf>
    <xf numFmtId="0" fontId="26" fillId="0" borderId="41" xfId="0" applyFont="1" applyBorder="1" applyAlignment="1">
      <alignment horizontal="center" vertical="center" wrapText="1"/>
    </xf>
    <xf numFmtId="0" fontId="26" fillId="9" borderId="41" xfId="0" applyFont="1" applyFill="1" applyBorder="1" applyAlignment="1">
      <alignment horizontal="left" vertical="center" wrapText="1"/>
    </xf>
    <xf numFmtId="44" fontId="26" fillId="9" borderId="41" xfId="0" applyNumberFormat="1" applyFont="1" applyFill="1" applyBorder="1" applyAlignment="1">
      <alignment horizontal="center" vertical="center" wrapText="1"/>
    </xf>
    <xf numFmtId="0" fontId="26" fillId="4" borderId="41" xfId="0" applyFont="1" applyFill="1" applyBorder="1" applyAlignment="1">
      <alignment horizontal="left" vertical="center" wrapText="1"/>
    </xf>
    <xf numFmtId="0" fontId="52" fillId="0" borderId="0" xfId="0" applyFont="1" applyAlignment="1">
      <alignment horizontal="center" vertical="center"/>
    </xf>
    <xf numFmtId="0" fontId="62" fillId="10" borderId="41" xfId="0" quotePrefix="1" applyFont="1" applyFill="1" applyBorder="1" applyAlignment="1">
      <alignment horizontal="center" vertical="top" wrapText="1"/>
    </xf>
    <xf numFmtId="0" fontId="0" fillId="0" borderId="41" xfId="0" applyBorder="1"/>
    <xf numFmtId="0" fontId="17" fillId="9" borderId="41" xfId="0" applyFont="1" applyFill="1" applyBorder="1" applyAlignment="1">
      <alignment horizontal="center" vertical="center"/>
    </xf>
    <xf numFmtId="0" fontId="17" fillId="9" borderId="41" xfId="0" applyFont="1" applyFill="1" applyBorder="1" applyAlignment="1">
      <alignment horizontal="left" vertical="center"/>
    </xf>
    <xf numFmtId="0" fontId="17" fillId="9" borderId="41" xfId="0" applyFont="1" applyFill="1" applyBorder="1" applyAlignment="1">
      <alignment horizontal="right" vertical="center"/>
    </xf>
    <xf numFmtId="0" fontId="17" fillId="9" borderId="41" xfId="0" applyFont="1" applyFill="1" applyBorder="1" applyAlignment="1">
      <alignment horizontal="center" vertical="distributed"/>
    </xf>
    <xf numFmtId="164" fontId="17" fillId="9" borderId="41" xfId="0" applyNumberFormat="1" applyFont="1" applyFill="1" applyBorder="1" applyAlignment="1">
      <alignment horizontal="center" vertical="distributed"/>
    </xf>
    <xf numFmtId="0" fontId="17" fillId="2" borderId="41" xfId="0" applyFont="1" applyFill="1" applyBorder="1" applyAlignment="1">
      <alignment horizontal="center"/>
    </xf>
    <xf numFmtId="49" fontId="17" fillId="2" borderId="41" xfId="0" applyNumberFormat="1" applyFont="1" applyFill="1" applyBorder="1" applyAlignment="1">
      <alignment horizontal="center"/>
    </xf>
    <xf numFmtId="0" fontId="17" fillId="2" borderId="41" xfId="0" applyFont="1" applyFill="1" applyBorder="1" applyAlignment="1">
      <alignment horizontal="left"/>
    </xf>
    <xf numFmtId="0" fontId="17" fillId="2" borderId="41" xfId="0" applyFont="1" applyFill="1" applyBorder="1" applyAlignment="1">
      <alignment horizontal="right"/>
    </xf>
    <xf numFmtId="164" fontId="17" fillId="2" borderId="41" xfId="1" applyFont="1" applyFill="1" applyBorder="1"/>
    <xf numFmtId="0" fontId="62" fillId="10" borderId="41" xfId="0" applyFont="1" applyFill="1" applyBorder="1" applyAlignment="1">
      <alignment horizontal="right" vertical="top" wrapText="1"/>
    </xf>
    <xf numFmtId="171" fontId="62" fillId="10" borderId="41" xfId="0" applyNumberFormat="1" applyFont="1" applyFill="1" applyBorder="1" applyAlignment="1">
      <alignment horizontal="center" vertical="center" wrapText="1"/>
    </xf>
    <xf numFmtId="0" fontId="63" fillId="11" borderId="67" xfId="0" applyFont="1" applyFill="1" applyBorder="1" applyAlignment="1">
      <alignment horizontal="center" wrapText="1"/>
    </xf>
    <xf numFmtId="0" fontId="65" fillId="11" borderId="67" xfId="0" applyFont="1" applyFill="1" applyBorder="1" applyAlignment="1">
      <alignment horizontal="left" vertical="top" wrapText="1"/>
    </xf>
    <xf numFmtId="0" fontId="65" fillId="11" borderId="67" xfId="0" applyFont="1" applyFill="1" applyBorder="1" applyAlignment="1">
      <alignment horizontal="center" vertical="top" wrapText="1"/>
    </xf>
    <xf numFmtId="0" fontId="65" fillId="11" borderId="67" xfId="0" applyFont="1" applyFill="1" applyBorder="1" applyAlignment="1">
      <alignment horizontal="right" vertical="top" wrapText="1"/>
    </xf>
    <xf numFmtId="0" fontId="0" fillId="4" borderId="0" xfId="0" applyFill="1" applyAlignment="1">
      <alignment horizontal="right"/>
    </xf>
    <xf numFmtId="0" fontId="41" fillId="4" borderId="41" xfId="0" applyFont="1" applyFill="1" applyBorder="1" applyAlignment="1">
      <alignment horizontal="center" vertical="center"/>
    </xf>
    <xf numFmtId="0" fontId="41" fillId="4" borderId="41" xfId="0" applyFont="1" applyFill="1" applyBorder="1" applyAlignment="1">
      <alignment horizontal="center" vertical="center" wrapText="1"/>
    </xf>
    <xf numFmtId="0" fontId="46" fillId="2" borderId="41" xfId="0" applyFont="1" applyFill="1" applyBorder="1" applyAlignment="1">
      <alignment vertical="center"/>
    </xf>
    <xf numFmtId="0" fontId="46" fillId="2" borderId="41" xfId="0" applyFont="1" applyFill="1" applyBorder="1" applyAlignment="1">
      <alignment vertical="top"/>
    </xf>
    <xf numFmtId="0" fontId="64" fillId="10" borderId="41" xfId="0" applyFont="1" applyFill="1" applyBorder="1" applyAlignment="1">
      <alignment horizontal="left" vertical="top" wrapText="1"/>
    </xf>
    <xf numFmtId="0" fontId="64" fillId="10" borderId="41" xfId="0" applyFont="1" applyFill="1" applyBorder="1" applyAlignment="1">
      <alignment horizontal="center" vertical="top" wrapText="1"/>
    </xf>
    <xf numFmtId="170" fontId="64" fillId="10" borderId="41" xfId="0" applyNumberFormat="1" applyFont="1" applyFill="1" applyBorder="1" applyAlignment="1">
      <alignment horizontal="right" vertical="top" wrapText="1"/>
    </xf>
    <xf numFmtId="4" fontId="64" fillId="10" borderId="41" xfId="0" applyNumberFormat="1" applyFont="1" applyFill="1" applyBorder="1" applyAlignment="1">
      <alignment horizontal="right" vertical="top" wrapText="1"/>
    </xf>
    <xf numFmtId="0" fontId="66" fillId="12" borderId="41" xfId="0" applyFont="1" applyFill="1" applyBorder="1" applyAlignment="1">
      <alignment horizontal="left" vertical="top" wrapText="1"/>
    </xf>
    <xf numFmtId="0" fontId="66" fillId="12" borderId="41" xfId="0" applyFont="1" applyFill="1" applyBorder="1" applyAlignment="1">
      <alignment horizontal="center" vertical="top" wrapText="1"/>
    </xf>
    <xf numFmtId="170" fontId="66" fillId="12" borderId="41" xfId="0" applyNumberFormat="1" applyFont="1" applyFill="1" applyBorder="1" applyAlignment="1">
      <alignment horizontal="right" vertical="top" wrapText="1"/>
    </xf>
    <xf numFmtId="4" fontId="66" fillId="12" borderId="41" xfId="0" applyNumberFormat="1" applyFont="1" applyFill="1" applyBorder="1" applyAlignment="1">
      <alignment horizontal="right" vertical="top" wrapText="1"/>
    </xf>
    <xf numFmtId="0" fontId="66" fillId="13" borderId="41" xfId="0" applyFont="1" applyFill="1" applyBorder="1" applyAlignment="1">
      <alignment horizontal="left" vertical="top" wrapText="1"/>
    </xf>
    <xf numFmtId="0" fontId="66" fillId="13" borderId="41" xfId="0" applyFont="1" applyFill="1" applyBorder="1" applyAlignment="1">
      <alignment horizontal="center" vertical="top" wrapText="1"/>
    </xf>
    <xf numFmtId="170" fontId="66" fillId="13" borderId="41" xfId="0" applyNumberFormat="1" applyFont="1" applyFill="1" applyBorder="1" applyAlignment="1">
      <alignment horizontal="right" vertical="top" wrapText="1"/>
    </xf>
    <xf numFmtId="4" fontId="66" fillId="13" borderId="41" xfId="0" applyNumberFormat="1" applyFont="1" applyFill="1" applyBorder="1" applyAlignment="1">
      <alignment horizontal="right" vertical="top" wrapText="1"/>
    </xf>
    <xf numFmtId="4" fontId="66" fillId="14" borderId="41" xfId="0" applyNumberFormat="1" applyFont="1" applyFill="1" applyBorder="1" applyAlignment="1">
      <alignment horizontal="right" vertical="top" wrapText="1"/>
    </xf>
    <xf numFmtId="0" fontId="66" fillId="14" borderId="41" xfId="0" applyFont="1" applyFill="1" applyBorder="1" applyAlignment="1">
      <alignment horizontal="right" vertical="top" wrapText="1"/>
    </xf>
    <xf numFmtId="170" fontId="67" fillId="14" borderId="41" xfId="0" applyNumberFormat="1" applyFont="1" applyFill="1" applyBorder="1" applyAlignment="1">
      <alignment horizontal="right" vertical="top" wrapText="1"/>
    </xf>
    <xf numFmtId="0" fontId="67" fillId="14" borderId="41" xfId="0" applyFont="1" applyFill="1" applyBorder="1" applyAlignment="1">
      <alignment horizontal="right" vertical="top" wrapText="1"/>
    </xf>
    <xf numFmtId="0" fontId="67" fillId="14" borderId="41" xfId="0" applyFont="1" applyFill="1" applyBorder="1" applyAlignment="1">
      <alignment horizontal="left" vertical="top" wrapText="1"/>
    </xf>
    <xf numFmtId="0" fontId="67" fillId="14" borderId="41" xfId="0" applyFont="1" applyFill="1" applyBorder="1" applyAlignment="1">
      <alignment horizontal="center" vertical="top" wrapText="1"/>
    </xf>
    <xf numFmtId="0" fontId="65" fillId="11" borderId="41" xfId="0" applyFont="1" applyFill="1" applyBorder="1" applyAlignment="1">
      <alignment horizontal="left" vertical="top" wrapText="1"/>
    </xf>
    <xf numFmtId="0" fontId="65" fillId="11" borderId="41" xfId="0" applyFont="1" applyFill="1" applyBorder="1" applyAlignment="1">
      <alignment horizontal="right" vertical="top" wrapText="1"/>
    </xf>
    <xf numFmtId="170" fontId="62" fillId="10" borderId="41" xfId="0" applyNumberFormat="1" applyFont="1" applyFill="1" applyBorder="1" applyAlignment="1">
      <alignment horizontal="right" vertical="top" wrapText="1"/>
    </xf>
    <xf numFmtId="4" fontId="62" fillId="10" borderId="41" xfId="0" applyNumberFormat="1" applyFont="1" applyFill="1" applyBorder="1" applyAlignment="1">
      <alignment horizontal="right" vertical="top" wrapText="1"/>
    </xf>
    <xf numFmtId="0" fontId="69" fillId="12" borderId="41" xfId="0" applyFont="1" applyFill="1" applyBorder="1" applyAlignment="1">
      <alignment horizontal="left" vertical="top" wrapText="1"/>
    </xf>
    <xf numFmtId="0" fontId="69" fillId="12" borderId="41" xfId="0" applyFont="1" applyFill="1" applyBorder="1" applyAlignment="1">
      <alignment horizontal="center" vertical="top" wrapText="1"/>
    </xf>
    <xf numFmtId="170" fontId="69" fillId="12" borderId="41" xfId="0" applyNumberFormat="1" applyFont="1" applyFill="1" applyBorder="1" applyAlignment="1">
      <alignment horizontal="right" vertical="top" wrapText="1"/>
    </xf>
    <xf numFmtId="4" fontId="69" fillId="12" borderId="41" xfId="0" applyNumberFormat="1" applyFont="1" applyFill="1" applyBorder="1" applyAlignment="1">
      <alignment horizontal="right" vertical="top" wrapText="1"/>
    </xf>
    <xf numFmtId="0" fontId="69" fillId="13" borderId="41" xfId="0" applyFont="1" applyFill="1" applyBorder="1" applyAlignment="1">
      <alignment horizontal="left" vertical="top" wrapText="1"/>
    </xf>
    <xf numFmtId="0" fontId="69" fillId="13" borderId="41" xfId="0" applyFont="1" applyFill="1" applyBorder="1" applyAlignment="1">
      <alignment horizontal="center" vertical="top" wrapText="1"/>
    </xf>
    <xf numFmtId="170" fontId="69" fillId="13" borderId="41" xfId="0" applyNumberFormat="1" applyFont="1" applyFill="1" applyBorder="1" applyAlignment="1">
      <alignment horizontal="right" vertical="top" wrapText="1"/>
    </xf>
    <xf numFmtId="4" fontId="69" fillId="13" borderId="41" xfId="0" applyNumberFormat="1" applyFont="1" applyFill="1" applyBorder="1" applyAlignment="1">
      <alignment horizontal="right" vertical="top" wrapText="1"/>
    </xf>
    <xf numFmtId="0" fontId="64" fillId="10" borderId="41" xfId="0" applyFont="1" applyFill="1" applyBorder="1" applyAlignment="1">
      <alignment horizontal="center" vertical="center" wrapText="1"/>
    </xf>
    <xf numFmtId="0" fontId="66" fillId="12" borderId="41" xfId="0" applyFont="1" applyFill="1" applyBorder="1" applyAlignment="1">
      <alignment horizontal="center" vertical="center" wrapText="1"/>
    </xf>
    <xf numFmtId="0" fontId="66" fillId="13" borderId="41" xfId="0" applyFont="1" applyFill="1" applyBorder="1" applyAlignment="1">
      <alignment horizontal="center" vertical="center" wrapText="1"/>
    </xf>
    <xf numFmtId="0" fontId="67" fillId="14" borderId="41" xfId="0" applyFont="1" applyFill="1" applyBorder="1" applyAlignment="1">
      <alignment horizontal="center" vertical="center" wrapText="1"/>
    </xf>
    <xf numFmtId="0" fontId="65" fillId="11" borderId="41" xfId="0" applyFont="1" applyFill="1" applyBorder="1" applyAlignment="1">
      <alignment horizontal="center" vertical="center" wrapText="1"/>
    </xf>
    <xf numFmtId="0" fontId="69" fillId="12" borderId="41" xfId="0" applyFont="1" applyFill="1" applyBorder="1" applyAlignment="1">
      <alignment horizontal="center" vertical="center" wrapText="1"/>
    </xf>
    <xf numFmtId="0" fontId="69" fillId="13" borderId="41" xfId="0" applyFont="1" applyFill="1" applyBorder="1" applyAlignment="1">
      <alignment horizontal="center" vertical="center" wrapText="1"/>
    </xf>
    <xf numFmtId="0" fontId="17" fillId="9" borderId="17" xfId="0" applyFont="1" applyFill="1" applyBorder="1" applyAlignment="1">
      <alignment horizontal="center" vertical="center"/>
    </xf>
    <xf numFmtId="0" fontId="17" fillId="9" borderId="18" xfId="0" applyFont="1" applyFill="1" applyBorder="1" applyAlignment="1">
      <alignment horizontal="center" vertical="distributed"/>
    </xf>
    <xf numFmtId="0" fontId="17" fillId="2" borderId="17" xfId="0" applyFont="1" applyFill="1" applyBorder="1" applyAlignment="1">
      <alignment horizontal="center"/>
    </xf>
    <xf numFmtId="10" fontId="17" fillId="2" borderId="18" xfId="5" applyNumberFormat="1" applyFont="1" applyFill="1" applyBorder="1" applyAlignment="1">
      <alignment horizontal="center" vertical="center"/>
    </xf>
    <xf numFmtId="0" fontId="62" fillId="10" borderId="17" xfId="0" applyFont="1" applyFill="1" applyBorder="1" applyAlignment="1">
      <alignment horizontal="left" vertical="top" wrapText="1"/>
    </xf>
    <xf numFmtId="10" fontId="3" fillId="4" borderId="18" xfId="5" applyNumberFormat="1" applyFont="1" applyFill="1" applyBorder="1" applyAlignment="1">
      <alignment horizontal="center" vertical="center"/>
    </xf>
    <xf numFmtId="0" fontId="63" fillId="11" borderId="17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54" xfId="0" applyBorder="1" applyAlignment="1">
      <alignment horizontal="left"/>
    </xf>
    <xf numFmtId="0" fontId="0" fillId="0" borderId="33" xfId="0" applyBorder="1" applyAlignment="1">
      <alignment horizontal="right"/>
    </xf>
    <xf numFmtId="49" fontId="10" fillId="0" borderId="71" xfId="0" applyNumberFormat="1" applyFont="1" applyBorder="1" applyAlignment="1">
      <alignment horizontal="left" vertical="center"/>
    </xf>
    <xf numFmtId="49" fontId="40" fillId="0" borderId="12" xfId="0" applyNumberFormat="1" applyFont="1" applyBorder="1"/>
    <xf numFmtId="10" fontId="17" fillId="0" borderId="12" xfId="0" applyNumberFormat="1" applyFont="1" applyBorder="1" applyAlignment="1" applyProtection="1">
      <alignment horizontal="left" vertical="center"/>
      <protection locked="0"/>
    </xf>
    <xf numFmtId="10" fontId="17" fillId="0" borderId="72" xfId="0" applyNumberFormat="1" applyFont="1" applyBorder="1" applyAlignment="1" applyProtection="1">
      <alignment horizontal="left" vertical="center"/>
      <protection locked="0"/>
    </xf>
    <xf numFmtId="0" fontId="17" fillId="0" borderId="75" xfId="0" applyFont="1" applyBorder="1" applyAlignment="1">
      <alignment horizontal="right" vertical="center"/>
    </xf>
    <xf numFmtId="0" fontId="17" fillId="0" borderId="75" xfId="0" applyFont="1" applyBorder="1" applyAlignment="1">
      <alignment horizontal="left" vertical="center" wrapText="1" indent="1"/>
    </xf>
    <xf numFmtId="0" fontId="3" fillId="0" borderId="75" xfId="0" applyFont="1" applyBorder="1" applyAlignment="1">
      <alignment vertical="center"/>
    </xf>
    <xf numFmtId="0" fontId="3" fillId="0" borderId="75" xfId="0" applyFont="1" applyBorder="1" applyAlignment="1">
      <alignment horizontal="right" vertical="center"/>
    </xf>
    <xf numFmtId="4" fontId="3" fillId="0" borderId="75" xfId="0" applyNumberFormat="1" applyFont="1" applyBorder="1" applyAlignment="1">
      <alignment horizontal="left" vertical="center"/>
    </xf>
    <xf numFmtId="4" fontId="17" fillId="0" borderId="75" xfId="0" applyNumberFormat="1" applyFont="1" applyBorder="1" applyAlignment="1">
      <alignment horizontal="right" vertical="center"/>
    </xf>
    <xf numFmtId="0" fontId="0" fillId="0" borderId="71" xfId="0" applyBorder="1"/>
    <xf numFmtId="0" fontId="48" fillId="0" borderId="71" xfId="0" applyFont="1" applyBorder="1" applyAlignment="1">
      <alignment horizontal="center"/>
    </xf>
    <xf numFmtId="0" fontId="0" fillId="0" borderId="72" xfId="0" applyBorder="1"/>
    <xf numFmtId="0" fontId="0" fillId="0" borderId="75" xfId="0" applyBorder="1"/>
    <xf numFmtId="0" fontId="50" fillId="8" borderId="70" xfId="0" applyFont="1" applyFill="1" applyBorder="1" applyAlignment="1">
      <alignment horizontal="center" vertical="center"/>
    </xf>
    <xf numFmtId="0" fontId="50" fillId="8" borderId="58" xfId="0" applyFont="1" applyFill="1" applyBorder="1" applyAlignment="1">
      <alignment horizontal="center" vertical="center"/>
    </xf>
    <xf numFmtId="0" fontId="50" fillId="8" borderId="17" xfId="0" applyFont="1" applyFill="1" applyBorder="1" applyAlignment="1">
      <alignment horizontal="center" vertical="center"/>
    </xf>
    <xf numFmtId="0" fontId="50" fillId="8" borderId="18" xfId="0" applyFont="1" applyFill="1" applyBorder="1" applyAlignment="1">
      <alignment horizontal="center" vertical="center"/>
    </xf>
    <xf numFmtId="0" fontId="50" fillId="8" borderId="79" xfId="0" applyFont="1" applyFill="1" applyBorder="1" applyAlignment="1">
      <alignment horizontal="center"/>
    </xf>
    <xf numFmtId="0" fontId="50" fillId="8" borderId="21" xfId="0" applyFont="1" applyFill="1" applyBorder="1" applyAlignment="1">
      <alignment horizontal="center"/>
    </xf>
    <xf numFmtId="0" fontId="49" fillId="7" borderId="57" xfId="0" applyFont="1" applyFill="1" applyBorder="1" applyAlignment="1">
      <alignment horizontal="center" vertical="center" wrapText="1"/>
    </xf>
    <xf numFmtId="0" fontId="50" fillId="8" borderId="58" xfId="0" applyFont="1" applyFill="1" applyBorder="1" applyAlignment="1">
      <alignment horizontal="center" vertical="center" wrapText="1"/>
    </xf>
    <xf numFmtId="10" fontId="50" fillId="8" borderId="60" xfId="5" applyNumberFormat="1" applyFont="1" applyFill="1" applyBorder="1" applyAlignment="1">
      <alignment horizontal="center" vertical="center"/>
    </xf>
    <xf numFmtId="2" fontId="50" fillId="8" borderId="60" xfId="0" applyNumberFormat="1" applyFont="1" applyFill="1" applyBorder="1" applyAlignment="1">
      <alignment horizontal="center" vertical="center"/>
    </xf>
    <xf numFmtId="0" fontId="50" fillId="8" borderId="30" xfId="0" applyFont="1" applyFill="1" applyBorder="1" applyAlignment="1">
      <alignment horizontal="center" vertical="center" wrapText="1"/>
    </xf>
    <xf numFmtId="0" fontId="12" fillId="0" borderId="71" xfId="6" applyFont="1" applyBorder="1" applyAlignment="1">
      <alignment horizontal="center"/>
    </xf>
    <xf numFmtId="0" fontId="12" fillId="0" borderId="12" xfId="6" applyFont="1" applyBorder="1" applyAlignment="1">
      <alignment horizontal="center"/>
    </xf>
    <xf numFmtId="10" fontId="17" fillId="0" borderId="71" xfId="0" applyNumberFormat="1" applyFont="1" applyBorder="1" applyAlignment="1" applyProtection="1">
      <alignment horizontal="left" vertical="center"/>
      <protection locked="0"/>
    </xf>
    <xf numFmtId="0" fontId="24" fillId="0" borderId="12" xfId="6" applyFont="1" applyBorder="1" applyAlignment="1">
      <alignment horizontal="left" vertical="center"/>
    </xf>
    <xf numFmtId="49" fontId="17" fillId="0" borderId="71" xfId="4" applyNumberFormat="1" applyFont="1" applyBorder="1" applyAlignment="1">
      <alignment horizontal="left" vertical="center"/>
    </xf>
    <xf numFmtId="0" fontId="24" fillId="0" borderId="12" xfId="6" applyFont="1" applyBorder="1" applyAlignment="1">
      <alignment horizontal="left" vertical="center" wrapText="1"/>
    </xf>
    <xf numFmtId="0" fontId="12" fillId="3" borderId="71" xfId="7" applyFont="1" applyFill="1" applyBorder="1" applyAlignment="1">
      <alignment horizontal="left" vertical="center"/>
    </xf>
    <xf numFmtId="4" fontId="13" fillId="0" borderId="12" xfId="7" applyNumberFormat="1" applyFont="1" applyBorder="1" applyAlignment="1">
      <alignment horizontal="center" vertical="center"/>
    </xf>
    <xf numFmtId="0" fontId="12" fillId="0" borderId="71" xfId="7" applyFont="1" applyBorder="1" applyAlignment="1">
      <alignment horizontal="center" vertical="center"/>
    </xf>
    <xf numFmtId="0" fontId="12" fillId="0" borderId="12" xfId="7" applyFont="1" applyBorder="1" applyAlignment="1">
      <alignment horizontal="center" vertical="center"/>
    </xf>
    <xf numFmtId="0" fontId="13" fillId="0" borderId="71" xfId="7" applyFont="1" applyBorder="1" applyAlignment="1">
      <alignment horizontal="center" vertical="center"/>
    </xf>
    <xf numFmtId="4" fontId="13" fillId="0" borderId="12" xfId="7" applyNumberFormat="1" applyFont="1" applyBorder="1" applyAlignment="1" applyProtection="1">
      <alignment horizontal="center" vertical="center"/>
      <protection locked="0"/>
    </xf>
    <xf numFmtId="4" fontId="12" fillId="0" borderId="12" xfId="7" applyNumberFormat="1" applyFont="1" applyBorder="1" applyAlignment="1">
      <alignment horizontal="center" vertical="center"/>
    </xf>
    <xf numFmtId="0" fontId="12" fillId="3" borderId="12" xfId="7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30" fillId="0" borderId="71" xfId="7" applyFont="1" applyBorder="1" applyAlignment="1">
      <alignment vertical="center"/>
    </xf>
    <xf numFmtId="10" fontId="32" fillId="0" borderId="12" xfId="8" applyNumberFormat="1" applyFont="1" applyBorder="1" applyAlignment="1" applyProtection="1">
      <alignment horizontal="center" vertical="center"/>
    </xf>
    <xf numFmtId="0" fontId="34" fillId="0" borderId="7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34" fillId="0" borderId="71" xfId="0" applyFont="1" applyBorder="1" applyAlignment="1">
      <alignment horizontal="justify" vertical="center" wrapText="1"/>
    </xf>
    <xf numFmtId="0" fontId="7" fillId="0" borderId="12" xfId="7" applyFont="1" applyBorder="1" applyAlignment="1">
      <alignment horizontal="center" vertical="center" wrapText="1"/>
    </xf>
    <xf numFmtId="0" fontId="23" fillId="0" borderId="72" xfId="6" applyFont="1" applyBorder="1" applyAlignment="1">
      <alignment vertical="center"/>
    </xf>
    <xf numFmtId="0" fontId="23" fillId="0" borderId="75" xfId="6" applyFont="1" applyBorder="1" applyAlignment="1">
      <alignment vertical="center"/>
    </xf>
    <xf numFmtId="0" fontId="3" fillId="4" borderId="0" xfId="0" applyFont="1" applyFill="1"/>
    <xf numFmtId="0" fontId="3" fillId="4" borderId="0" xfId="0" applyFont="1" applyFill="1" applyAlignment="1">
      <alignment horizontal="right"/>
    </xf>
    <xf numFmtId="0" fontId="17" fillId="4" borderId="0" xfId="0" applyFont="1" applyFill="1" applyAlignment="1">
      <alignment horizontal="right"/>
    </xf>
    <xf numFmtId="39" fontId="17" fillId="4" borderId="0" xfId="0" applyNumberFormat="1" applyFont="1" applyFill="1" applyAlignment="1">
      <alignment horizontal="right"/>
    </xf>
    <xf numFmtId="0" fontId="0" fillId="4" borderId="0" xfId="0" applyFill="1"/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0" fillId="4" borderId="71" xfId="0" applyFill="1" applyBorder="1" applyAlignment="1">
      <alignment horizontal="center"/>
    </xf>
    <xf numFmtId="49" fontId="10" fillId="4" borderId="71" xfId="0" applyNumberFormat="1" applyFont="1" applyFill="1" applyBorder="1" applyAlignment="1">
      <alignment horizontal="left" vertical="center"/>
    </xf>
    <xf numFmtId="0" fontId="0" fillId="4" borderId="12" xfId="0" applyFill="1" applyBorder="1"/>
    <xf numFmtId="10" fontId="17" fillId="4" borderId="12" xfId="0" applyNumberFormat="1" applyFont="1" applyFill="1" applyBorder="1"/>
    <xf numFmtId="10" fontId="17" fillId="4" borderId="71" xfId="0" applyNumberFormat="1" applyFont="1" applyFill="1" applyBorder="1" applyAlignment="1" applyProtection="1">
      <alignment horizontal="left" vertical="center"/>
      <protection locked="0"/>
    </xf>
    <xf numFmtId="0" fontId="17" fillId="4" borderId="12" xfId="0" applyFont="1" applyFill="1" applyBorder="1" applyAlignment="1">
      <alignment horizontal="right" vertical="center"/>
    </xf>
    <xf numFmtId="0" fontId="41" fillId="4" borderId="17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 wrapText="1"/>
    </xf>
    <xf numFmtId="0" fontId="46" fillId="2" borderId="17" xfId="0" applyFont="1" applyFill="1" applyBorder="1"/>
    <xf numFmtId="0" fontId="46" fillId="2" borderId="18" xfId="0" applyFont="1" applyFill="1" applyBorder="1" applyAlignment="1">
      <alignment vertical="top"/>
    </xf>
    <xf numFmtId="0" fontId="64" fillId="10" borderId="17" xfId="0" applyFont="1" applyFill="1" applyBorder="1" applyAlignment="1">
      <alignment horizontal="left" vertical="top" wrapText="1"/>
    </xf>
    <xf numFmtId="4" fontId="64" fillId="10" borderId="18" xfId="0" applyNumberFormat="1" applyFont="1" applyFill="1" applyBorder="1" applyAlignment="1">
      <alignment horizontal="right" vertical="top" wrapText="1"/>
    </xf>
    <xf numFmtId="0" fontId="66" fillId="12" borderId="17" xfId="0" applyFont="1" applyFill="1" applyBorder="1" applyAlignment="1">
      <alignment horizontal="left" vertical="top" wrapText="1"/>
    </xf>
    <xf numFmtId="4" fontId="66" fillId="12" borderId="18" xfId="0" applyNumberFormat="1" applyFont="1" applyFill="1" applyBorder="1" applyAlignment="1">
      <alignment horizontal="right" vertical="top" wrapText="1"/>
    </xf>
    <xf numFmtId="0" fontId="66" fillId="13" borderId="17" xfId="0" applyFont="1" applyFill="1" applyBorder="1" applyAlignment="1">
      <alignment horizontal="left" vertical="top" wrapText="1"/>
    </xf>
    <xf numFmtId="4" fontId="66" fillId="13" borderId="18" xfId="0" applyNumberFormat="1" applyFont="1" applyFill="1" applyBorder="1" applyAlignment="1">
      <alignment horizontal="right" vertical="top" wrapText="1"/>
    </xf>
    <xf numFmtId="4" fontId="66" fillId="14" borderId="18" xfId="0" applyNumberFormat="1" applyFont="1" applyFill="1" applyBorder="1" applyAlignment="1">
      <alignment horizontal="right" vertical="top" wrapText="1"/>
    </xf>
    <xf numFmtId="4" fontId="67" fillId="14" borderId="18" xfId="0" applyNumberFormat="1" applyFont="1" applyFill="1" applyBorder="1" applyAlignment="1">
      <alignment horizontal="right" vertical="top" wrapText="1"/>
    </xf>
    <xf numFmtId="0" fontId="64" fillId="10" borderId="18" xfId="0" applyFont="1" applyFill="1" applyBorder="1" applyAlignment="1">
      <alignment horizontal="left" vertical="top" wrapText="1"/>
    </xf>
    <xf numFmtId="0" fontId="67" fillId="14" borderId="17" xfId="0" applyFont="1" applyFill="1" applyBorder="1" applyAlignment="1">
      <alignment horizontal="left" vertical="top" wrapText="1"/>
    </xf>
    <xf numFmtId="0" fontId="67" fillId="14" borderId="18" xfId="0" applyFont="1" applyFill="1" applyBorder="1" applyAlignment="1">
      <alignment horizontal="right" vertical="top" wrapText="1"/>
    </xf>
    <xf numFmtId="0" fontId="65" fillId="11" borderId="17" xfId="0" applyFont="1" applyFill="1" applyBorder="1" applyAlignment="1">
      <alignment horizontal="left" vertical="top" wrapText="1"/>
    </xf>
    <xf numFmtId="4" fontId="65" fillId="11" borderId="18" xfId="0" applyNumberFormat="1" applyFont="1" applyFill="1" applyBorder="1" applyAlignment="1">
      <alignment horizontal="right" vertical="top" wrapText="1"/>
    </xf>
    <xf numFmtId="4" fontId="62" fillId="10" borderId="18" xfId="0" applyNumberFormat="1" applyFont="1" applyFill="1" applyBorder="1" applyAlignment="1">
      <alignment horizontal="right" vertical="top" wrapText="1"/>
    </xf>
    <xf numFmtId="0" fontId="69" fillId="12" borderId="17" xfId="0" applyFont="1" applyFill="1" applyBorder="1" applyAlignment="1">
      <alignment horizontal="left" vertical="top" wrapText="1"/>
    </xf>
    <xf numFmtId="4" fontId="69" fillId="12" borderId="18" xfId="0" applyNumberFormat="1" applyFont="1" applyFill="1" applyBorder="1" applyAlignment="1">
      <alignment horizontal="right" vertical="top" wrapText="1"/>
    </xf>
    <xf numFmtId="0" fontId="69" fillId="13" borderId="17" xfId="0" applyFont="1" applyFill="1" applyBorder="1" applyAlignment="1">
      <alignment horizontal="left" vertical="top" wrapText="1"/>
    </xf>
    <xf numFmtId="4" fontId="69" fillId="13" borderId="18" xfId="0" applyNumberFormat="1" applyFont="1" applyFill="1" applyBorder="1" applyAlignment="1">
      <alignment horizontal="right" vertical="top" wrapText="1"/>
    </xf>
    <xf numFmtId="170" fontId="67" fillId="14" borderId="80" xfId="0" applyNumberFormat="1" applyFont="1" applyFill="1" applyBorder="1" applyAlignment="1">
      <alignment horizontal="right" vertical="top" wrapText="1"/>
    </xf>
    <xf numFmtId="0" fontId="67" fillId="14" borderId="80" xfId="0" applyFont="1" applyFill="1" applyBorder="1" applyAlignment="1">
      <alignment horizontal="right" vertical="top" wrapText="1"/>
    </xf>
    <xf numFmtId="4" fontId="67" fillId="14" borderId="28" xfId="0" applyNumberFormat="1" applyFont="1" applyFill="1" applyBorder="1" applyAlignment="1">
      <alignment horizontal="right" vertical="top" wrapText="1"/>
    </xf>
    <xf numFmtId="0" fontId="0" fillId="0" borderId="55" xfId="0" applyBorder="1" applyAlignment="1">
      <alignment horizontal="center"/>
    </xf>
    <xf numFmtId="0" fontId="16" fillId="0" borderId="7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6" fillId="0" borderId="12" xfId="0" applyFont="1" applyBorder="1" applyAlignment="1">
      <alignment horizontal="center" vertical="center" wrapText="1"/>
    </xf>
    <xf numFmtId="10" fontId="17" fillId="0" borderId="0" xfId="0" applyNumberFormat="1" applyFont="1" applyAlignment="1" applyProtection="1">
      <alignment horizontal="right" vertical="center"/>
      <protection locked="0"/>
    </xf>
    <xf numFmtId="10" fontId="17" fillId="0" borderId="12" xfId="0" applyNumberFormat="1" applyFont="1" applyBorder="1" applyAlignment="1" applyProtection="1">
      <alignment horizontal="right" vertical="center"/>
      <protection locked="0"/>
    </xf>
    <xf numFmtId="49" fontId="17" fillId="0" borderId="0" xfId="4" applyNumberFormat="1" applyFont="1" applyBorder="1" applyAlignment="1">
      <alignment horizontal="right" vertical="center"/>
    </xf>
    <xf numFmtId="49" fontId="17" fillId="0" borderId="12" xfId="4" applyNumberFormat="1" applyFont="1" applyBorder="1" applyAlignment="1">
      <alignment horizontal="right" vertical="center"/>
    </xf>
    <xf numFmtId="164" fontId="17" fillId="0" borderId="0" xfId="1" applyFont="1" applyBorder="1" applyAlignment="1">
      <alignment horizontal="right" vertical="center"/>
    </xf>
    <xf numFmtId="164" fontId="17" fillId="0" borderId="12" xfId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5" fillId="9" borderId="65" xfId="0" applyFont="1" applyFill="1" applyBorder="1" applyAlignment="1">
      <alignment horizontal="left" vertical="center"/>
    </xf>
    <xf numFmtId="0" fontId="5" fillId="9" borderId="65" xfId="0" applyFont="1" applyFill="1" applyBorder="1" applyAlignment="1">
      <alignment horizontal="center" vertical="center"/>
    </xf>
    <xf numFmtId="165" fontId="5" fillId="9" borderId="81" xfId="0" applyNumberFormat="1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/>
    </xf>
    <xf numFmtId="39" fontId="8" fillId="0" borderId="82" xfId="3" applyNumberFormat="1" applyFont="1" applyFill="1" applyBorder="1"/>
    <xf numFmtId="0" fontId="6" fillId="0" borderId="65" xfId="0" applyFont="1" applyBorder="1"/>
    <xf numFmtId="10" fontId="6" fillId="0" borderId="65" xfId="3" applyNumberFormat="1" applyFont="1" applyBorder="1"/>
    <xf numFmtId="165" fontId="6" fillId="0" borderId="65" xfId="2" applyFont="1" applyBorder="1"/>
    <xf numFmtId="39" fontId="6" fillId="0" borderId="83" xfId="3" applyNumberFormat="1" applyFont="1" applyFill="1" applyBorder="1"/>
    <xf numFmtId="10" fontId="6" fillId="4" borderId="84" xfId="2" applyNumberFormat="1" applyFont="1" applyFill="1" applyBorder="1" applyAlignment="1">
      <alignment vertical="center"/>
    </xf>
    <xf numFmtId="39" fontId="6" fillId="0" borderId="82" xfId="3" applyNumberFormat="1" applyFont="1" applyFill="1" applyBorder="1"/>
    <xf numFmtId="0" fontId="7" fillId="2" borderId="65" xfId="0" applyFont="1" applyFill="1" applyBorder="1" applyAlignment="1">
      <alignment horizontal="left" vertical="center"/>
    </xf>
    <xf numFmtId="0" fontId="26" fillId="4" borderId="0" xfId="0" applyFont="1" applyFill="1" applyAlignment="1">
      <alignment horizontal="center" wrapText="1"/>
    </xf>
    <xf numFmtId="39" fontId="59" fillId="6" borderId="82" xfId="3" applyNumberFormat="1" applyFont="1" applyFill="1" applyBorder="1"/>
    <xf numFmtId="10" fontId="6" fillId="4" borderId="84" xfId="2" applyNumberFormat="1" applyFont="1" applyFill="1" applyBorder="1"/>
    <xf numFmtId="0" fontId="6" fillId="0" borderId="71" xfId="0" applyFont="1" applyBorder="1" applyAlignment="1">
      <alignment horizontal="center"/>
    </xf>
    <xf numFmtId="0" fontId="6" fillId="0" borderId="0" xfId="0" applyFont="1"/>
    <xf numFmtId="49" fontId="20" fillId="0" borderId="71" xfId="0" applyNumberFormat="1" applyFont="1" applyBorder="1" applyAlignment="1">
      <alignment horizontal="left" vertical="center"/>
    </xf>
    <xf numFmtId="0" fontId="0" fillId="0" borderId="12" xfId="0" applyBorder="1" applyAlignment="1">
      <alignment horizontal="center"/>
    </xf>
    <xf numFmtId="0" fontId="15" fillId="0" borderId="12" xfId="0" applyFont="1" applyBorder="1" applyAlignment="1">
      <alignment vertical="distributed"/>
    </xf>
    <xf numFmtId="0" fontId="3" fillId="0" borderId="72" xfId="0" applyFont="1" applyBorder="1"/>
    <xf numFmtId="0" fontId="3" fillId="0" borderId="85" xfId="0" applyFont="1" applyBorder="1"/>
    <xf numFmtId="0" fontId="12" fillId="9" borderId="5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distributed"/>
    </xf>
    <xf numFmtId="0" fontId="12" fillId="2" borderId="70" xfId="0" applyFont="1" applyFill="1" applyBorder="1" applyAlignment="1">
      <alignment horizontal="center"/>
    </xf>
    <xf numFmtId="164" fontId="12" fillId="2" borderId="88" xfId="1" applyFont="1" applyFill="1" applyBorder="1" applyAlignment="1">
      <alignment horizontal="center"/>
    </xf>
    <xf numFmtId="0" fontId="64" fillId="10" borderId="89" xfId="0" applyFont="1" applyFill="1" applyBorder="1" applyAlignment="1">
      <alignment horizontal="center" wrapText="1"/>
    </xf>
    <xf numFmtId="0" fontId="64" fillId="10" borderId="90" xfId="0" applyFont="1" applyFill="1" applyBorder="1" applyAlignment="1">
      <alignment horizontal="center" vertical="center" wrapText="1"/>
    </xf>
    <xf numFmtId="0" fontId="65" fillId="11" borderId="89" xfId="0" applyFont="1" applyFill="1" applyBorder="1" applyAlignment="1">
      <alignment horizontal="center" wrapText="1"/>
    </xf>
    <xf numFmtId="0" fontId="65" fillId="11" borderId="90" xfId="0" applyFont="1" applyFill="1" applyBorder="1" applyAlignment="1">
      <alignment horizontal="left" vertical="top" wrapText="1"/>
    </xf>
    <xf numFmtId="0" fontId="65" fillId="11" borderId="91" xfId="0" applyFont="1" applyFill="1" applyBorder="1" applyAlignment="1">
      <alignment horizontal="center" wrapText="1"/>
    </xf>
    <xf numFmtId="0" fontId="65" fillId="11" borderId="92" xfId="0" applyFont="1" applyFill="1" applyBorder="1" applyAlignment="1">
      <alignment horizontal="center" vertical="center" wrapText="1"/>
    </xf>
    <xf numFmtId="0" fontId="64" fillId="10" borderId="93" xfId="0" applyFont="1" applyFill="1" applyBorder="1" applyAlignment="1">
      <alignment horizontal="center" wrapText="1"/>
    </xf>
    <xf numFmtId="0" fontId="62" fillId="10" borderId="94" xfId="0" applyFont="1" applyFill="1" applyBorder="1" applyAlignment="1">
      <alignment horizontal="center" wrapText="1"/>
    </xf>
    <xf numFmtId="0" fontId="64" fillId="10" borderId="94" xfId="0" applyFont="1" applyFill="1" applyBorder="1" applyAlignment="1">
      <alignment horizontal="left" vertical="top" wrapText="1"/>
    </xf>
    <xf numFmtId="0" fontId="64" fillId="10" borderId="94" xfId="0" applyFont="1" applyFill="1" applyBorder="1" applyAlignment="1">
      <alignment horizontal="center" vertical="top" wrapText="1"/>
    </xf>
    <xf numFmtId="0" fontId="64" fillId="10" borderId="94" xfId="0" applyFont="1" applyFill="1" applyBorder="1" applyAlignment="1">
      <alignment horizontal="right" vertical="top" wrapText="1"/>
    </xf>
    <xf numFmtId="0" fontId="64" fillId="10" borderId="95" xfId="0" applyFont="1" applyFill="1" applyBorder="1" applyAlignment="1">
      <alignment horizontal="center" vertical="center" wrapText="1"/>
    </xf>
    <xf numFmtId="0" fontId="20" fillId="0" borderId="0" xfId="0" applyFont="1"/>
    <xf numFmtId="49" fontId="9" fillId="0" borderId="0" xfId="0" quotePrefix="1" applyNumberFormat="1" applyFont="1" applyAlignment="1">
      <alignment horizontal="left" vertical="top" wrapText="1"/>
    </xf>
    <xf numFmtId="49" fontId="9" fillId="0" borderId="0" xfId="0" quotePrefix="1" applyNumberFormat="1" applyFont="1" applyAlignment="1">
      <alignment vertical="center" wrapText="1"/>
    </xf>
    <xf numFmtId="10" fontId="11" fillId="0" borderId="0" xfId="0" applyNumberFormat="1" applyFont="1" applyAlignment="1" applyProtection="1">
      <alignment horizontal="left" vertical="center"/>
      <protection locked="0"/>
    </xf>
    <xf numFmtId="0" fontId="56" fillId="0" borderId="0" xfId="0" applyFont="1" applyAlignment="1">
      <alignment horizontal="right" vertical="center"/>
    </xf>
    <xf numFmtId="0" fontId="20" fillId="0" borderId="71" xfId="0" applyFont="1" applyBorder="1"/>
    <xf numFmtId="0" fontId="20" fillId="0" borderId="12" xfId="0" applyFont="1" applyBorder="1"/>
    <xf numFmtId="49" fontId="18" fillId="0" borderId="71" xfId="0" quotePrefix="1" applyNumberFormat="1" applyFont="1" applyBorder="1" applyAlignment="1">
      <alignment vertical="center"/>
    </xf>
    <xf numFmtId="49" fontId="9" fillId="0" borderId="12" xfId="0" quotePrefix="1" applyNumberFormat="1" applyFont="1" applyBorder="1" applyAlignment="1">
      <alignment vertical="center" wrapText="1"/>
    </xf>
    <xf numFmtId="0" fontId="56" fillId="0" borderId="12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9" borderId="17" xfId="0" applyFont="1" applyFill="1" applyBorder="1" applyAlignment="1">
      <alignment horizontal="center" vertical="center" wrapText="1"/>
    </xf>
    <xf numFmtId="0" fontId="26" fillId="9" borderId="1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/>
    </xf>
    <xf numFmtId="169" fontId="53" fillId="0" borderId="18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26" fillId="4" borderId="17" xfId="0" applyFont="1" applyFill="1" applyBorder="1" applyAlignment="1">
      <alignment horizontal="center" vertical="center" wrapText="1"/>
    </xf>
    <xf numFmtId="0" fontId="53" fillId="0" borderId="17" xfId="0" applyFont="1" applyBorder="1" applyAlignment="1">
      <alignment horizontal="center" vertical="center" wrapText="1"/>
    </xf>
    <xf numFmtId="164" fontId="11" fillId="2" borderId="80" xfId="26" applyFont="1" applyFill="1" applyBorder="1" applyAlignment="1" applyProtection="1">
      <alignment vertical="center"/>
    </xf>
    <xf numFmtId="10" fontId="11" fillId="2" borderId="28" xfId="26" applyNumberFormat="1" applyFont="1" applyFill="1" applyBorder="1" applyAlignment="1" applyProtection="1">
      <alignment horizontal="center" vertical="center"/>
    </xf>
    <xf numFmtId="0" fontId="26" fillId="0" borderId="72" xfId="0" applyFont="1" applyBorder="1" applyAlignment="1">
      <alignment vertical="center" wrapText="1"/>
    </xf>
    <xf numFmtId="0" fontId="26" fillId="0" borderId="56" xfId="0" applyFont="1" applyBorder="1" applyAlignment="1">
      <alignment vertical="center" wrapText="1"/>
    </xf>
    <xf numFmtId="0" fontId="58" fillId="0" borderId="56" xfId="0" applyFont="1" applyBorder="1" applyAlignment="1">
      <alignment horizontal="right"/>
    </xf>
    <xf numFmtId="10" fontId="58" fillId="0" borderId="85" xfId="0" applyNumberFormat="1" applyFont="1" applyBorder="1" applyAlignment="1">
      <alignment horizontal="center"/>
    </xf>
    <xf numFmtId="164" fontId="17" fillId="0" borderId="85" xfId="1" applyFont="1" applyBorder="1" applyAlignment="1">
      <alignment vertical="center"/>
    </xf>
    <xf numFmtId="0" fontId="48" fillId="0" borderId="0" xfId="0" applyFont="1" applyAlignment="1">
      <alignment horizontal="center"/>
    </xf>
    <xf numFmtId="0" fontId="0" fillId="0" borderId="85" xfId="0" applyBorder="1"/>
    <xf numFmtId="0" fontId="15" fillId="0" borderId="0" xfId="0" applyFont="1" applyAlignment="1">
      <alignment vertical="distributed"/>
    </xf>
    <xf numFmtId="0" fontId="3" fillId="0" borderId="75" xfId="0" applyFont="1" applyBorder="1"/>
    <xf numFmtId="0" fontId="12" fillId="0" borderId="0" xfId="6" applyFont="1" applyAlignment="1">
      <alignment horizontal="center"/>
    </xf>
    <xf numFmtId="4" fontId="24" fillId="0" borderId="0" xfId="6" applyNumberFormat="1" applyFont="1" applyAlignment="1">
      <alignment horizontal="right" vertical="center"/>
    </xf>
    <xf numFmtId="0" fontId="24" fillId="0" borderId="0" xfId="6" applyFont="1" applyAlignment="1">
      <alignment horizontal="left" vertical="center"/>
    </xf>
    <xf numFmtId="4" fontId="24" fillId="0" borderId="0" xfId="6" applyNumberFormat="1" applyFont="1" applyAlignment="1">
      <alignment horizontal="right" vertical="center" wrapText="1"/>
    </xf>
    <xf numFmtId="0" fontId="24" fillId="0" borderId="0" xfId="6" applyFont="1" applyAlignment="1">
      <alignment horizontal="left" vertical="center" wrapText="1"/>
    </xf>
    <xf numFmtId="0" fontId="23" fillId="0" borderId="85" xfId="6" applyFont="1" applyBorder="1" applyAlignment="1">
      <alignment horizontal="right" vertical="center"/>
    </xf>
    <xf numFmtId="10" fontId="12" fillId="3" borderId="0" xfId="7" applyNumberFormat="1" applyFont="1" applyFill="1" applyAlignment="1">
      <alignment vertical="center"/>
    </xf>
    <xf numFmtId="0" fontId="12" fillId="0" borderId="0" xfId="7" applyFont="1" applyAlignment="1">
      <alignment horizontal="left" vertical="center"/>
    </xf>
    <xf numFmtId="0" fontId="13" fillId="0" borderId="0" xfId="7" applyFont="1" applyAlignment="1">
      <alignment horizontal="left" vertical="center"/>
    </xf>
    <xf numFmtId="10" fontId="12" fillId="3" borderId="0" xfId="7" applyNumberFormat="1" applyFont="1" applyFill="1" applyAlignment="1">
      <alignment horizontal="right" vertical="center"/>
    </xf>
    <xf numFmtId="10" fontId="13" fillId="0" borderId="0" xfId="7" applyNumberFormat="1" applyFont="1" applyAlignment="1">
      <alignment horizontal="left" vertical="center"/>
    </xf>
    <xf numFmtId="10" fontId="12" fillId="0" borderId="0" xfId="7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32" fillId="0" borderId="0" xfId="7" applyFont="1" applyAlignment="1">
      <alignment horizontal="right" vertical="center"/>
    </xf>
    <xf numFmtId="0" fontId="34" fillId="0" borderId="0" xfId="0" quotePrefix="1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7" applyFont="1" applyAlignment="1">
      <alignment vertical="center" wrapText="1"/>
    </xf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 vertical="center"/>
    </xf>
    <xf numFmtId="49" fontId="40" fillId="0" borderId="0" xfId="0" applyNumberFormat="1" applyFont="1"/>
    <xf numFmtId="0" fontId="17" fillId="0" borderId="0" xfId="0" applyFont="1" applyAlignment="1">
      <alignment horizontal="left" vertical="center" wrapText="1" indent="1"/>
    </xf>
    <xf numFmtId="4" fontId="17" fillId="0" borderId="0" xfId="0" applyNumberFormat="1" applyFont="1" applyAlignment="1">
      <alignment horizontal="right" vertical="center"/>
    </xf>
    <xf numFmtId="0" fontId="11" fillId="2" borderId="24" xfId="0" applyFont="1" applyFill="1" applyBorder="1" applyAlignment="1">
      <alignment horizontal="right" vertical="center" wrapText="1"/>
    </xf>
    <xf numFmtId="0" fontId="11" fillId="2" borderId="96" xfId="0" applyFont="1" applyFill="1" applyBorder="1" applyAlignment="1">
      <alignment horizontal="right" vertical="center" wrapText="1"/>
    </xf>
    <xf numFmtId="0" fontId="51" fillId="0" borderId="54" xfId="0" applyFont="1" applyBorder="1" applyAlignment="1">
      <alignment horizontal="center" vertical="center" wrapText="1"/>
    </xf>
    <xf numFmtId="0" fontId="51" fillId="0" borderId="33" xfId="0" applyFont="1" applyBorder="1" applyAlignment="1">
      <alignment horizontal="center" vertical="center" wrapText="1"/>
    </xf>
    <xf numFmtId="0" fontId="51" fillId="0" borderId="55" xfId="0" applyFont="1" applyBorder="1" applyAlignment="1">
      <alignment horizontal="center" vertical="center" wrapText="1"/>
    </xf>
    <xf numFmtId="0" fontId="53" fillId="0" borderId="7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49" fontId="10" fillId="0" borderId="71" xfId="0" applyNumberFormat="1" applyFont="1" applyBorder="1" applyAlignment="1">
      <alignment horizontal="left" vertical="distributed"/>
    </xf>
    <xf numFmtId="49" fontId="10" fillId="0" borderId="0" xfId="0" applyNumberFormat="1" applyFont="1" applyAlignment="1">
      <alignment horizontal="left" vertical="distributed"/>
    </xf>
    <xf numFmtId="49" fontId="10" fillId="0" borderId="12" xfId="0" applyNumberFormat="1" applyFont="1" applyBorder="1" applyAlignment="1">
      <alignment horizontal="left" vertical="distributed"/>
    </xf>
    <xf numFmtId="0" fontId="22" fillId="2" borderId="31" xfId="0" applyFont="1" applyFill="1" applyBorder="1" applyAlignment="1">
      <alignment horizontal="center" vertical="center" wrapText="1"/>
    </xf>
    <xf numFmtId="0" fontId="22" fillId="2" borderId="74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40" fillId="7" borderId="72" xfId="0" applyFont="1" applyFill="1" applyBorder="1" applyAlignment="1">
      <alignment horizontal="center" vertical="center"/>
    </xf>
    <xf numFmtId="0" fontId="40" fillId="7" borderId="85" xfId="0" applyFont="1" applyFill="1" applyBorder="1" applyAlignment="1">
      <alignment horizontal="center" vertical="center"/>
    </xf>
    <xf numFmtId="0" fontId="50" fillId="15" borderId="54" xfId="0" applyFont="1" applyFill="1" applyBorder="1" applyAlignment="1">
      <alignment horizontal="center" wrapText="1"/>
    </xf>
    <xf numFmtId="0" fontId="50" fillId="15" borderId="33" xfId="0" applyFont="1" applyFill="1" applyBorder="1" applyAlignment="1">
      <alignment horizontal="center" wrapText="1"/>
    </xf>
    <xf numFmtId="0" fontId="50" fillId="15" borderId="55" xfId="0" applyFont="1" applyFill="1" applyBorder="1" applyAlignment="1">
      <alignment horizontal="center" wrapText="1"/>
    </xf>
    <xf numFmtId="0" fontId="50" fillId="15" borderId="72" xfId="0" applyFont="1" applyFill="1" applyBorder="1" applyAlignment="1">
      <alignment horizontal="center" wrapText="1"/>
    </xf>
    <xf numFmtId="0" fontId="50" fillId="15" borderId="75" xfId="0" applyFont="1" applyFill="1" applyBorder="1" applyAlignment="1">
      <alignment horizontal="center" wrapText="1"/>
    </xf>
    <xf numFmtId="0" fontId="50" fillId="15" borderId="85" xfId="0" applyFont="1" applyFill="1" applyBorder="1" applyAlignment="1">
      <alignment horizontal="center" wrapText="1"/>
    </xf>
    <xf numFmtId="0" fontId="40" fillId="7" borderId="77" xfId="0" applyFont="1" applyFill="1" applyBorder="1" applyAlignment="1">
      <alignment horizontal="center" vertical="center"/>
    </xf>
    <xf numFmtId="0" fontId="47" fillId="0" borderId="71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49" fillId="0" borderId="71" xfId="0" applyFont="1" applyBorder="1" applyAlignment="1">
      <alignment horizontal="center"/>
    </xf>
    <xf numFmtId="0" fontId="49" fillId="0" borderId="0" xfId="0" applyFont="1" applyAlignment="1">
      <alignment horizontal="center"/>
    </xf>
    <xf numFmtId="0" fontId="50" fillId="0" borderId="7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4" fillId="0" borderId="7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1" xfId="0" applyFont="1" applyBorder="1" applyAlignment="1">
      <alignment horizontal="right" vertical="center"/>
    </xf>
    <xf numFmtId="0" fontId="17" fillId="0" borderId="41" xfId="0" applyFont="1" applyBorder="1" applyAlignment="1">
      <alignment horizontal="center" vertical="distributed"/>
    </xf>
    <xf numFmtId="0" fontId="17" fillId="0" borderId="18" xfId="0" applyFont="1" applyBorder="1" applyAlignment="1">
      <alignment horizontal="center" vertical="distributed"/>
    </xf>
    <xf numFmtId="0" fontId="43" fillId="0" borderId="7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7" fillId="0" borderId="27" xfId="0" applyFont="1" applyBorder="1" applyAlignment="1">
      <alignment horizontal="center" wrapText="1"/>
    </xf>
    <xf numFmtId="0" fontId="7" fillId="0" borderId="80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63" fillId="11" borderId="41" xfId="0" applyFont="1" applyFill="1" applyBorder="1" applyAlignment="1">
      <alignment horizontal="center" vertical="center" wrapText="1"/>
    </xf>
    <xf numFmtId="164" fontId="17" fillId="2" borderId="41" xfId="1" applyFont="1" applyFill="1" applyBorder="1" applyAlignment="1">
      <alignment horizontal="center" vertical="center"/>
    </xf>
    <xf numFmtId="10" fontId="17" fillId="2" borderId="18" xfId="5" applyNumberFormat="1" applyFont="1" applyFill="1" applyBorder="1" applyAlignment="1">
      <alignment horizontal="center" vertical="center"/>
    </xf>
    <xf numFmtId="0" fontId="63" fillId="11" borderId="17" xfId="0" applyFont="1" applyFill="1" applyBorder="1" applyAlignment="1">
      <alignment horizontal="center" vertical="top" wrapText="1"/>
    </xf>
    <xf numFmtId="0" fontId="63" fillId="11" borderId="41" xfId="0" applyFont="1" applyFill="1" applyBorder="1" applyAlignment="1">
      <alignment horizontal="center" vertical="top" wrapText="1"/>
    </xf>
    <xf numFmtId="0" fontId="19" fillId="0" borderId="7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12" fillId="2" borderId="87" xfId="0" applyFont="1" applyFill="1" applyBorder="1" applyAlignment="1">
      <alignment horizontal="center" vertical="distributed"/>
    </xf>
    <xf numFmtId="0" fontId="12" fillId="2" borderId="76" xfId="0" applyFont="1" applyFill="1" applyBorder="1" applyAlignment="1">
      <alignment horizontal="center" vertical="distributed"/>
    </xf>
    <xf numFmtId="0" fontId="11" fillId="2" borderId="1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86" xfId="0" applyFont="1" applyFill="1" applyBorder="1" applyAlignment="1">
      <alignment horizontal="center" vertical="center"/>
    </xf>
    <xf numFmtId="0" fontId="12" fillId="2" borderId="78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/>
    </xf>
    <xf numFmtId="0" fontId="10" fillId="2" borderId="25" xfId="0" applyFont="1" applyFill="1" applyBorder="1" applyAlignment="1">
      <alignment horizontal="center"/>
    </xf>
    <xf numFmtId="0" fontId="9" fillId="0" borderId="7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10" fontId="9" fillId="0" borderId="13" xfId="3" applyNumberFormat="1" applyFont="1" applyBorder="1" applyAlignment="1">
      <alignment horizontal="center" vertical="center"/>
    </xf>
    <xf numFmtId="10" fontId="9" fillId="0" borderId="16" xfId="3" applyNumberFormat="1" applyFont="1" applyBorder="1" applyAlignment="1">
      <alignment horizontal="center" vertical="center"/>
    </xf>
    <xf numFmtId="165" fontId="9" fillId="0" borderId="12" xfId="2" applyFont="1" applyBorder="1" applyAlignment="1">
      <alignment horizontal="center" vertical="center"/>
    </xf>
    <xf numFmtId="165" fontId="9" fillId="0" borderId="15" xfId="2" applyFont="1" applyBorder="1" applyAlignment="1">
      <alignment horizontal="center" vertical="center"/>
    </xf>
    <xf numFmtId="0" fontId="4" fillId="0" borderId="7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3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5" xfId="0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26" fillId="0" borderId="71" xfId="0" applyFont="1" applyBorder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2"/>
    </xf>
    <xf numFmtId="0" fontId="7" fillId="0" borderId="12" xfId="0" applyFont="1" applyBorder="1" applyAlignment="1">
      <alignment horizontal="left" vertical="center" wrapText="1" indent="2"/>
    </xf>
    <xf numFmtId="0" fontId="26" fillId="0" borderId="72" xfId="0" applyFont="1" applyBorder="1" applyAlignment="1">
      <alignment horizontal="left" vertical="center" wrapText="1" indent="2"/>
    </xf>
    <xf numFmtId="0" fontId="7" fillId="0" borderId="75" xfId="0" applyFont="1" applyBorder="1" applyAlignment="1">
      <alignment horizontal="left" vertical="center" wrapText="1" indent="2"/>
    </xf>
    <xf numFmtId="0" fontId="7" fillId="0" borderId="85" xfId="0" applyFont="1" applyBorder="1" applyAlignment="1">
      <alignment horizontal="left" vertical="center" wrapText="1" indent="2"/>
    </xf>
    <xf numFmtId="0" fontId="60" fillId="0" borderId="54" xfId="6" applyFont="1" applyBorder="1" applyAlignment="1">
      <alignment horizontal="center" vertical="center"/>
    </xf>
    <xf numFmtId="0" fontId="60" fillId="0" borderId="33" xfId="6" applyFont="1" applyBorder="1" applyAlignment="1">
      <alignment horizontal="center" vertical="center"/>
    </xf>
    <xf numFmtId="0" fontId="60" fillId="0" borderId="55" xfId="6" applyFont="1" applyBorder="1" applyAlignment="1">
      <alignment horizontal="center" vertical="center"/>
    </xf>
    <xf numFmtId="0" fontId="14" fillId="2" borderId="14" xfId="7" applyFont="1" applyFill="1" applyBorder="1" applyAlignment="1">
      <alignment horizontal="center" vertical="center"/>
    </xf>
    <xf numFmtId="0" fontId="14" fillId="2" borderId="40" xfId="7" applyFont="1" applyFill="1" applyBorder="1" applyAlignment="1">
      <alignment horizontal="center" vertical="center"/>
    </xf>
    <xf numFmtId="0" fontId="14" fillId="2" borderId="15" xfId="7" applyFont="1" applyFill="1" applyBorder="1" applyAlignment="1">
      <alignment horizontal="center" vertical="center"/>
    </xf>
    <xf numFmtId="0" fontId="14" fillId="2" borderId="22" xfId="7" applyFont="1" applyFill="1" applyBorder="1" applyAlignment="1">
      <alignment horizontal="center" vertical="center"/>
    </xf>
    <xf numFmtId="0" fontId="14" fillId="2" borderId="39" xfId="7" applyFont="1" applyFill="1" applyBorder="1" applyAlignment="1">
      <alignment horizontal="center" vertical="center"/>
    </xf>
    <xf numFmtId="0" fontId="14" fillId="2" borderId="23" xfId="7" applyFont="1" applyFill="1" applyBorder="1" applyAlignment="1">
      <alignment horizontal="center" vertical="center"/>
    </xf>
    <xf numFmtId="0" fontId="26" fillId="0" borderId="7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 indent="2"/>
    </xf>
    <xf numFmtId="0" fontId="26" fillId="0" borderId="12" xfId="0" applyFont="1" applyBorder="1" applyAlignment="1">
      <alignment horizontal="left" vertical="center" wrapText="1" indent="2"/>
    </xf>
    <xf numFmtId="0" fontId="7" fillId="0" borderId="7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12" fillId="0" borderId="71" xfId="6" applyFont="1" applyBorder="1" applyAlignment="1">
      <alignment horizontal="center"/>
    </xf>
    <xf numFmtId="0" fontId="12" fillId="0" borderId="0" xfId="6" applyFont="1" applyAlignment="1">
      <alignment horizontal="center"/>
    </xf>
    <xf numFmtId="0" fontId="12" fillId="0" borderId="12" xfId="6" applyFont="1" applyBorder="1" applyAlignment="1">
      <alignment horizontal="center"/>
    </xf>
    <xf numFmtId="0" fontId="41" fillId="4" borderId="68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69" xfId="0" applyFont="1" applyFill="1" applyBorder="1" applyAlignment="1">
      <alignment horizontal="center" vertical="center"/>
    </xf>
    <xf numFmtId="0" fontId="0" fillId="0" borderId="17" xfId="0" applyBorder="1" applyAlignment="1">
      <alignment horizontal="right"/>
    </xf>
    <xf numFmtId="0" fontId="0" fillId="0" borderId="41" xfId="0" applyBorder="1" applyAlignment="1">
      <alignment horizontal="right"/>
    </xf>
    <xf numFmtId="0" fontId="68" fillId="0" borderId="17" xfId="0" applyFont="1" applyBorder="1" applyAlignment="1">
      <alignment horizontal="right"/>
    </xf>
    <xf numFmtId="0" fontId="68" fillId="0" borderId="41" xfId="0" applyFont="1" applyBorder="1" applyAlignment="1">
      <alignment horizontal="right"/>
    </xf>
    <xf numFmtId="0" fontId="64" fillId="10" borderId="41" xfId="0" applyFont="1" applyFill="1" applyBorder="1" applyAlignment="1">
      <alignment horizontal="left" vertical="top" wrapText="1"/>
    </xf>
    <xf numFmtId="0" fontId="66" fillId="12" borderId="41" xfId="0" applyFont="1" applyFill="1" applyBorder="1" applyAlignment="1">
      <alignment horizontal="left" vertical="top" wrapText="1"/>
    </xf>
    <xf numFmtId="0" fontId="66" fillId="13" borderId="41" xfId="0" applyFont="1" applyFill="1" applyBorder="1" applyAlignment="1">
      <alignment horizontal="left" vertical="top" wrapText="1"/>
    </xf>
    <xf numFmtId="0" fontId="67" fillId="14" borderId="41" xfId="0" applyFont="1" applyFill="1" applyBorder="1" applyAlignment="1">
      <alignment horizontal="left" vertical="top" wrapText="1"/>
    </xf>
    <xf numFmtId="0" fontId="42" fillId="4" borderId="71" xfId="0" applyFont="1" applyFill="1" applyBorder="1" applyAlignment="1">
      <alignment horizontal="center" vertical="center"/>
    </xf>
    <xf numFmtId="0" fontId="42" fillId="4" borderId="0" xfId="0" applyFont="1" applyFill="1" applyAlignment="1">
      <alignment horizontal="center" vertical="center"/>
    </xf>
    <xf numFmtId="0" fontId="42" fillId="4" borderId="12" xfId="0" applyFont="1" applyFill="1" applyBorder="1" applyAlignment="1">
      <alignment horizontal="center" vertical="center"/>
    </xf>
    <xf numFmtId="0" fontId="43" fillId="4" borderId="71" xfId="0" applyFont="1" applyFill="1" applyBorder="1" applyAlignment="1">
      <alignment horizontal="center" vertical="center"/>
    </xf>
    <xf numFmtId="0" fontId="43" fillId="4" borderId="0" xfId="0" applyFont="1" applyFill="1" applyAlignment="1">
      <alignment horizontal="center" vertical="center"/>
    </xf>
    <xf numFmtId="0" fontId="43" fillId="4" borderId="12" xfId="0" applyFont="1" applyFill="1" applyBorder="1" applyAlignment="1">
      <alignment horizontal="center" vertical="center"/>
    </xf>
    <xf numFmtId="0" fontId="0" fillId="4" borderId="72" xfId="0" applyFill="1" applyBorder="1" applyAlignment="1">
      <alignment horizontal="left" wrapText="1"/>
    </xf>
    <xf numFmtId="0" fontId="0" fillId="4" borderId="75" xfId="0" applyFill="1" applyBorder="1" applyAlignment="1">
      <alignment horizontal="left" wrapText="1"/>
    </xf>
    <xf numFmtId="0" fontId="0" fillId="4" borderId="73" xfId="0" applyFill="1" applyBorder="1" applyAlignment="1">
      <alignment horizontal="left" wrapText="1"/>
    </xf>
    <xf numFmtId="0" fontId="41" fillId="4" borderId="31" xfId="0" applyFont="1" applyFill="1" applyBorder="1" applyAlignment="1">
      <alignment horizontal="center"/>
    </xf>
    <xf numFmtId="0" fontId="41" fillId="4" borderId="74" xfId="0" applyFont="1" applyFill="1" applyBorder="1" applyAlignment="1">
      <alignment horizontal="center"/>
    </xf>
    <xf numFmtId="0" fontId="41" fillId="4" borderId="51" xfId="0" applyFont="1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55" xfId="0" applyFill="1" applyBorder="1" applyAlignment="1">
      <alignment horizontal="center"/>
    </xf>
    <xf numFmtId="0" fontId="0" fillId="4" borderId="7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2" xfId="0" applyFill="1" applyBorder="1" applyAlignment="1">
      <alignment horizontal="center"/>
    </xf>
    <xf numFmtId="0" fontId="65" fillId="11" borderId="41" xfId="0" applyFont="1" applyFill="1" applyBorder="1" applyAlignment="1">
      <alignment horizontal="left" vertical="top" wrapText="1"/>
    </xf>
    <xf numFmtId="0" fontId="62" fillId="10" borderId="41" xfId="0" applyFont="1" applyFill="1" applyBorder="1" applyAlignment="1">
      <alignment horizontal="left" vertical="top" wrapText="1"/>
    </xf>
    <xf numFmtId="0" fontId="69" fillId="12" borderId="41" xfId="0" applyFont="1" applyFill="1" applyBorder="1" applyAlignment="1">
      <alignment horizontal="left" vertical="top" wrapText="1"/>
    </xf>
    <xf numFmtId="0" fontId="69" fillId="13" borderId="41" xfId="0" applyFont="1" applyFill="1" applyBorder="1" applyAlignment="1">
      <alignment horizontal="left" vertical="top" wrapText="1"/>
    </xf>
    <xf numFmtId="0" fontId="0" fillId="4" borderId="27" xfId="0" applyFill="1" applyBorder="1" applyAlignment="1">
      <alignment horizontal="right"/>
    </xf>
    <xf numFmtId="0" fontId="0" fillId="4" borderId="80" xfId="0" applyFill="1" applyBorder="1" applyAlignment="1">
      <alignment horizontal="right"/>
    </xf>
  </cellXfs>
  <cellStyles count="27">
    <cellStyle name="20% - Ênfase1 100" xfId="9" xr:uid="{00000000-0005-0000-0000-000000000000}"/>
    <cellStyle name="60% - Ênfase6 37" xfId="10" xr:uid="{00000000-0005-0000-0000-000001000000}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06F23593-39BF-44CE-8014-CE38AA2621A0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3333FF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85725</xdr:rowOff>
    </xdr:from>
    <xdr:to>
      <xdr:col>1</xdr:col>
      <xdr:colOff>952500</xdr:colOff>
      <xdr:row>2</xdr:row>
      <xdr:rowOff>150689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B29CDB-C8C9-4DFC-91AA-01012D000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85725"/>
          <a:ext cx="1390650" cy="120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0</xdr:row>
      <xdr:rowOff>47625</xdr:rowOff>
    </xdr:from>
    <xdr:to>
      <xdr:col>3</xdr:col>
      <xdr:colOff>838200</xdr:colOff>
      <xdr:row>2</xdr:row>
      <xdr:rowOff>121920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4E71D57-AF1C-49F2-8E54-6816B9884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0575" y="1577975"/>
          <a:ext cx="1914525" cy="12172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0</xdr:row>
      <xdr:rowOff>83820</xdr:rowOff>
    </xdr:from>
    <xdr:to>
      <xdr:col>1</xdr:col>
      <xdr:colOff>1478562</xdr:colOff>
      <xdr:row>7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B240A3-B6B3-4C1F-99D4-3B6FBEA60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83820"/>
          <a:ext cx="1684302" cy="146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830580</xdr:colOff>
      <xdr:row>0</xdr:row>
      <xdr:rowOff>91440</xdr:rowOff>
    </xdr:from>
    <xdr:to>
      <xdr:col>8</xdr:col>
      <xdr:colOff>1905</xdr:colOff>
      <xdr:row>8</xdr:row>
      <xdr:rowOff>107169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E9D83D9-058D-4EE2-997F-F3E94CAA0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91440"/>
          <a:ext cx="2226945" cy="1433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89535</xdr:rowOff>
    </xdr:from>
    <xdr:to>
      <xdr:col>2</xdr:col>
      <xdr:colOff>502920</xdr:colOff>
      <xdr:row>2</xdr:row>
      <xdr:rowOff>161016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9A2EFB-E578-46BB-865A-A4E42535E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89535"/>
          <a:ext cx="1623060" cy="1161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304799</xdr:colOff>
      <xdr:row>0</xdr:row>
      <xdr:rowOff>91440</xdr:rowOff>
    </xdr:from>
    <xdr:to>
      <xdr:col>8</xdr:col>
      <xdr:colOff>918348</xdr:colOff>
      <xdr:row>2</xdr:row>
      <xdr:rowOff>170481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DDD282-44A1-4CC4-814F-D779828FC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3219" y="91440"/>
          <a:ext cx="1809889" cy="11687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60961</xdr:rowOff>
    </xdr:from>
    <xdr:to>
      <xdr:col>2</xdr:col>
      <xdr:colOff>617221</xdr:colOff>
      <xdr:row>3</xdr:row>
      <xdr:rowOff>251461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8BE7EB-6AAF-4D9D-B807-701D1C9DE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60961"/>
          <a:ext cx="3632201" cy="1339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1043940</xdr:colOff>
      <xdr:row>0</xdr:row>
      <xdr:rowOff>45720</xdr:rowOff>
    </xdr:from>
    <xdr:to>
      <xdr:col>5</xdr:col>
      <xdr:colOff>2890024</xdr:colOff>
      <xdr:row>3</xdr:row>
      <xdr:rowOff>224790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CDCB30-DBBF-4DA6-A38D-0F66A67B6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820" y="45720"/>
          <a:ext cx="1846084" cy="13220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4</xdr:col>
      <xdr:colOff>9525</xdr:colOff>
      <xdr:row>12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9525</xdr:colOff>
      <xdr:row>12</xdr:row>
      <xdr:rowOff>0</xdr:rowOff>
    </xdr:to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9525</xdr:colOff>
      <xdr:row>12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9525</xdr:colOff>
      <xdr:row>12</xdr:row>
      <xdr:rowOff>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V="1">
          <a:off x="11918156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9525</xdr:colOff>
      <xdr:row>12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 flipV="1">
          <a:off x="1371600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152400</xdr:colOff>
      <xdr:row>0</xdr:row>
      <xdr:rowOff>95250</xdr:rowOff>
    </xdr:from>
    <xdr:to>
      <xdr:col>1</xdr:col>
      <xdr:colOff>1190625</xdr:colOff>
      <xdr:row>2</xdr:row>
      <xdr:rowOff>223518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F0049B-A689-4624-BA52-989A31678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5250"/>
          <a:ext cx="1657350" cy="1442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316478</xdr:colOff>
      <xdr:row>0</xdr:row>
      <xdr:rowOff>76199</xdr:rowOff>
    </xdr:from>
    <xdr:to>
      <xdr:col>11</xdr:col>
      <xdr:colOff>793043</xdr:colOff>
      <xdr:row>2</xdr:row>
      <xdr:rowOff>180974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1B49037-5DB3-42A8-A5F6-EE5EF49B9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6603" y="76199"/>
          <a:ext cx="2029140" cy="1419225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A82BAA35-B52D-4F7B-9C63-C6B20157FD86}"/>
            </a:ext>
          </a:extLst>
        </xdr:cNvPr>
        <xdr:cNvSpPr>
          <a:spLocks noChangeShapeType="1"/>
        </xdr:cNvSpPr>
      </xdr:nvSpPr>
      <xdr:spPr bwMode="auto">
        <a:xfrm flipV="1">
          <a:off x="517398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9525</xdr:colOff>
      <xdr:row>34</xdr:row>
      <xdr:rowOff>0</xdr:rowOff>
    </xdr:to>
    <xdr:sp macro="" textlink="">
      <xdr:nvSpPr>
        <xdr:cNvPr id="6" name="Line 16">
          <a:extLst>
            <a:ext uri="{FF2B5EF4-FFF2-40B4-BE49-F238E27FC236}">
              <a16:creationId xmlns:a16="http://schemas.microsoft.com/office/drawing/2014/main" id="{48AE8E1E-9BCC-448A-B435-11EA7CB1AF61}"/>
            </a:ext>
          </a:extLst>
        </xdr:cNvPr>
        <xdr:cNvSpPr>
          <a:spLocks noChangeShapeType="1"/>
        </xdr:cNvSpPr>
      </xdr:nvSpPr>
      <xdr:spPr bwMode="auto">
        <a:xfrm flipV="1">
          <a:off x="991362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9525</xdr:colOff>
      <xdr:row>34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0FC51D3E-C577-4472-8CCE-7EF2947D4A1B}"/>
            </a:ext>
          </a:extLst>
        </xdr:cNvPr>
        <xdr:cNvSpPr>
          <a:spLocks noChangeShapeType="1"/>
        </xdr:cNvSpPr>
      </xdr:nvSpPr>
      <xdr:spPr bwMode="auto">
        <a:xfrm flipV="1">
          <a:off x="672846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8</xdr:col>
      <xdr:colOff>9525</xdr:colOff>
      <xdr:row>34</xdr:row>
      <xdr:rowOff>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B853FBF0-B955-48DD-B234-2A6DD2815BA0}"/>
            </a:ext>
          </a:extLst>
        </xdr:cNvPr>
        <xdr:cNvSpPr>
          <a:spLocks noChangeShapeType="1"/>
        </xdr:cNvSpPr>
      </xdr:nvSpPr>
      <xdr:spPr bwMode="auto">
        <a:xfrm flipV="1">
          <a:off x="835152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68580</xdr:rowOff>
    </xdr:from>
    <xdr:to>
      <xdr:col>2</xdr:col>
      <xdr:colOff>457201</xdr:colOff>
      <xdr:row>2</xdr:row>
      <xdr:rowOff>46211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BEF6D5-26D0-429A-93F4-B75A31BE9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150" y="68580"/>
          <a:ext cx="1949451" cy="955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1409700</xdr:colOff>
      <xdr:row>0</xdr:row>
      <xdr:rowOff>45720</xdr:rowOff>
    </xdr:from>
    <xdr:to>
      <xdr:col>4</xdr:col>
      <xdr:colOff>904875</xdr:colOff>
      <xdr:row>2</xdr:row>
      <xdr:rowOff>74295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EDAFA80-F78F-495B-9908-2465202BE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760" y="45720"/>
          <a:ext cx="1453515" cy="10039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96981</xdr:colOff>
      <xdr:row>0</xdr:row>
      <xdr:rowOff>55418</xdr:rowOff>
    </xdr:from>
    <xdr:to>
      <xdr:col>2</xdr:col>
      <xdr:colOff>279921</xdr:colOff>
      <xdr:row>5</xdr:row>
      <xdr:rowOff>124691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39A0268-E514-462F-BCA7-4511E1B3E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81" y="55418"/>
          <a:ext cx="1660758" cy="1200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256309</xdr:colOff>
      <xdr:row>0</xdr:row>
      <xdr:rowOff>0</xdr:rowOff>
    </xdr:from>
    <xdr:to>
      <xdr:col>9</xdr:col>
      <xdr:colOff>592653</xdr:colOff>
      <xdr:row>5</xdr:row>
      <xdr:rowOff>147517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BD0839-8133-46A3-B722-96D1BE41F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3091" y="0"/>
          <a:ext cx="1826862" cy="1262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F9A6D-DF61-45C0-9165-0CB9EB2DDEB2}">
  <sheetPr>
    <pageSetUpPr fitToPage="1"/>
  </sheetPr>
  <dimension ref="A1:G31"/>
  <sheetViews>
    <sheetView tabSelected="1" workbookViewId="0">
      <selection activeCell="B35" sqref="B35"/>
    </sheetView>
  </sheetViews>
  <sheetFormatPr defaultColWidth="10.44140625" defaultRowHeight="14.4"/>
  <cols>
    <col min="1" max="1" width="8" style="129" customWidth="1"/>
    <col min="2" max="2" width="73.44140625" style="129" customWidth="1"/>
    <col min="3" max="3" width="18" style="129" customWidth="1"/>
    <col min="4" max="4" width="13.5546875" style="129" customWidth="1"/>
    <col min="5" max="5" width="3.88671875" style="129" customWidth="1"/>
    <col min="6" max="6" width="10.44140625" style="129"/>
    <col min="7" max="7" width="9" style="129" customWidth="1"/>
    <col min="8" max="8" width="7.44140625" style="129" customWidth="1"/>
    <col min="9" max="16384" width="10.44140625" style="129"/>
  </cols>
  <sheetData>
    <row r="1" spans="1:7" ht="75.599999999999994" customHeight="1">
      <c r="A1" s="455"/>
      <c r="B1" s="456"/>
      <c r="C1" s="456"/>
      <c r="D1" s="457"/>
    </row>
    <row r="2" spans="1:7">
      <c r="A2" s="458" t="s">
        <v>119</v>
      </c>
      <c r="B2" s="459"/>
      <c r="C2" s="459"/>
      <c r="D2" s="460"/>
    </row>
    <row r="3" spans="1:7">
      <c r="A3" s="406"/>
      <c r="B3" s="401"/>
      <c r="C3" s="401"/>
      <c r="D3" s="407"/>
    </row>
    <row r="4" spans="1:7" ht="15.6">
      <c r="A4" s="461" t="s">
        <v>623</v>
      </c>
      <c r="B4" s="462"/>
      <c r="C4" s="462"/>
      <c r="D4" s="463"/>
      <c r="E4" s="130"/>
      <c r="F4" s="131"/>
      <c r="G4" s="131"/>
    </row>
    <row r="5" spans="1:7" s="133" customFormat="1" ht="15.6">
      <c r="A5" s="408" t="s">
        <v>616</v>
      </c>
      <c r="B5" s="402"/>
      <c r="C5" s="403"/>
      <c r="D5" s="409"/>
      <c r="E5" s="132"/>
      <c r="F5" s="132"/>
      <c r="G5" s="132"/>
    </row>
    <row r="6" spans="1:7" ht="15.6">
      <c r="A6" s="290" t="s">
        <v>602</v>
      </c>
      <c r="B6" s="404"/>
      <c r="C6" s="405"/>
      <c r="D6" s="410"/>
      <c r="E6" s="130"/>
      <c r="F6" s="134"/>
      <c r="G6" s="135"/>
    </row>
    <row r="7" spans="1:7" ht="16.2" thickBot="1">
      <c r="A7" s="422"/>
      <c r="B7" s="423"/>
      <c r="C7" s="424"/>
      <c r="D7" s="425"/>
    </row>
    <row r="8" spans="1:7" ht="20.399999999999999" customHeight="1">
      <c r="A8" s="464" t="s">
        <v>132</v>
      </c>
      <c r="B8" s="465"/>
      <c r="C8" s="465"/>
      <c r="D8" s="466"/>
    </row>
    <row r="9" spans="1:7">
      <c r="A9" s="411" t="s">
        <v>0</v>
      </c>
      <c r="B9" s="186" t="s">
        <v>30</v>
      </c>
      <c r="C9" s="186" t="s">
        <v>133</v>
      </c>
      <c r="D9" s="412" t="s">
        <v>118</v>
      </c>
    </row>
    <row r="10" spans="1:7">
      <c r="A10" s="413"/>
      <c r="B10" s="187" t="s">
        <v>131</v>
      </c>
      <c r="C10" s="188"/>
      <c r="D10" s="414"/>
    </row>
    <row r="11" spans="1:7">
      <c r="A11" s="415">
        <v>1</v>
      </c>
      <c r="B11" s="136" t="str">
        <f>PLAN!C11</f>
        <v>SERVIÇOS PRELIMINARES</v>
      </c>
      <c r="C11" s="137">
        <f>PLAN!H11</f>
        <v>13022.39</v>
      </c>
      <c r="D11" s="416">
        <f t="shared" ref="D11:D24" si="0">C11/$C$25</f>
        <v>2.1883714646453226E-2</v>
      </c>
    </row>
    <row r="12" spans="1:7">
      <c r="A12" s="415">
        <v>2</v>
      </c>
      <c r="B12" s="136" t="s">
        <v>101</v>
      </c>
      <c r="C12" s="137">
        <f>PLAN!H15</f>
        <v>11370.48</v>
      </c>
      <c r="D12" s="416">
        <f t="shared" si="0"/>
        <v>1.9107732122383335E-2</v>
      </c>
    </row>
    <row r="13" spans="1:7">
      <c r="A13" s="415">
        <f>A12+1</f>
        <v>3</v>
      </c>
      <c r="B13" s="136" t="s">
        <v>161</v>
      </c>
      <c r="C13" s="137">
        <f>PLAN!H18</f>
        <v>109306.79000000001</v>
      </c>
      <c r="D13" s="416">
        <f t="shared" si="0"/>
        <v>0.18368660447734922</v>
      </c>
    </row>
    <row r="14" spans="1:7">
      <c r="A14" s="417">
        <v>4</v>
      </c>
      <c r="B14" s="136" t="s">
        <v>175</v>
      </c>
      <c r="C14" s="137">
        <f>PLAN!H23</f>
        <v>48796.53</v>
      </c>
      <c r="D14" s="416">
        <f t="shared" si="0"/>
        <v>8.2001025791509419E-2</v>
      </c>
    </row>
    <row r="15" spans="1:7">
      <c r="A15" s="415">
        <v>5</v>
      </c>
      <c r="B15" s="136" t="s">
        <v>181</v>
      </c>
      <c r="C15" s="137">
        <f>PLAN!H26</f>
        <v>49495.64</v>
      </c>
      <c r="D15" s="416">
        <f t="shared" si="0"/>
        <v>8.3175858041694056E-2</v>
      </c>
    </row>
    <row r="16" spans="1:7">
      <c r="A16" s="415">
        <v>6</v>
      </c>
      <c r="B16" s="136" t="s">
        <v>87</v>
      </c>
      <c r="C16" s="137">
        <f>PLAN!H29</f>
        <v>47090.39</v>
      </c>
      <c r="D16" s="416">
        <f t="shared" si="0"/>
        <v>7.913391146711124E-2</v>
      </c>
    </row>
    <row r="17" spans="1:4">
      <c r="A17" s="415">
        <v>7</v>
      </c>
      <c r="B17" s="136" t="s">
        <v>200</v>
      </c>
      <c r="C17" s="137">
        <f>PLAN!H34</f>
        <v>89263.4</v>
      </c>
      <c r="D17" s="416">
        <f t="shared" si="0"/>
        <v>0.15000432132444297</v>
      </c>
    </row>
    <row r="18" spans="1:4">
      <c r="A18" s="415">
        <v>8</v>
      </c>
      <c r="B18" s="136" t="s">
        <v>88</v>
      </c>
      <c r="C18" s="137">
        <f>PLAN!H38</f>
        <v>39722.82</v>
      </c>
      <c r="D18" s="416">
        <f t="shared" si="0"/>
        <v>6.6752943033684689E-2</v>
      </c>
    </row>
    <row r="19" spans="1:4">
      <c r="A19" s="415">
        <v>9</v>
      </c>
      <c r="B19" s="136" t="s">
        <v>216</v>
      </c>
      <c r="C19" s="137">
        <f>PLAN!H41</f>
        <v>59164.52</v>
      </c>
      <c r="D19" s="416">
        <f t="shared" si="0"/>
        <v>9.9424105166131177E-2</v>
      </c>
    </row>
    <row r="20" spans="1:4">
      <c r="A20" s="415">
        <v>10</v>
      </c>
      <c r="B20" s="136" t="s">
        <v>228</v>
      </c>
      <c r="C20" s="137">
        <f>PLAN!H46</f>
        <v>76273.87000000001</v>
      </c>
      <c r="D20" s="416">
        <f t="shared" si="0"/>
        <v>0.12817582686900558</v>
      </c>
    </row>
    <row r="21" spans="1:4">
      <c r="A21" s="415">
        <v>11</v>
      </c>
      <c r="B21" s="136" t="s">
        <v>239</v>
      </c>
      <c r="C21" s="137">
        <f>PLAN!H51</f>
        <v>4603.0199999999995</v>
      </c>
      <c r="D21" s="416">
        <f t="shared" si="0"/>
        <v>7.7352295693737579E-3</v>
      </c>
    </row>
    <row r="22" spans="1:4">
      <c r="A22" s="418">
        <v>12</v>
      </c>
      <c r="B22" s="189" t="s">
        <v>247</v>
      </c>
      <c r="C22" s="137">
        <f>PLAN!H54</f>
        <v>28489.279999999999</v>
      </c>
      <c r="D22" s="416">
        <f t="shared" si="0"/>
        <v>4.7875334251462828E-2</v>
      </c>
    </row>
    <row r="23" spans="1:4">
      <c r="A23" s="419">
        <v>13</v>
      </c>
      <c r="B23" s="136" t="s">
        <v>601</v>
      </c>
      <c r="C23" s="137">
        <f>PLAN!H58</f>
        <v>14694.849999999999</v>
      </c>
      <c r="D23" s="416">
        <f t="shared" si="0"/>
        <v>2.4694230795762776E-2</v>
      </c>
    </row>
    <row r="24" spans="1:4">
      <c r="A24" s="419">
        <v>14</v>
      </c>
      <c r="B24" s="136" t="s">
        <v>135</v>
      </c>
      <c r="C24" s="137">
        <f>PLAN!H87</f>
        <v>3778.21</v>
      </c>
      <c r="D24" s="416">
        <f t="shared" si="0"/>
        <v>6.3491624436356198E-3</v>
      </c>
    </row>
    <row r="25" spans="1:4" ht="15.9" customHeight="1" thickBot="1">
      <c r="A25" s="453" t="s">
        <v>134</v>
      </c>
      <c r="B25" s="454"/>
      <c r="C25" s="420">
        <f>SUM(C11:C24)</f>
        <v>595072.19000000006</v>
      </c>
      <c r="D25" s="421">
        <f>SUM(D11:D24)</f>
        <v>1.0000000000000002</v>
      </c>
    </row>
    <row r="30" spans="1:4">
      <c r="B30" s="190"/>
    </row>
    <row r="31" spans="1:4">
      <c r="B31" s="190"/>
    </row>
  </sheetData>
  <mergeCells count="5">
    <mergeCell ref="A25:B25"/>
    <mergeCell ref="A1:D1"/>
    <mergeCell ref="A2:D2"/>
    <mergeCell ref="A4:D4"/>
    <mergeCell ref="A8:D8"/>
  </mergeCells>
  <printOptions horizontalCentered="1"/>
  <pageMargins left="0.25" right="0.25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A4B0-77A8-47D5-B965-49F6DB507DDF}">
  <sheetPr>
    <pageSetUpPr fitToPage="1"/>
  </sheetPr>
  <dimension ref="A1:H19"/>
  <sheetViews>
    <sheetView workbookViewId="0">
      <selection activeCell="K8" sqref="K8"/>
    </sheetView>
  </sheetViews>
  <sheetFormatPr defaultRowHeight="14.4"/>
  <cols>
    <col min="1" max="1" width="5.44140625" bestFit="1" customWidth="1"/>
    <col min="2" max="2" width="57.44140625" customWidth="1"/>
    <col min="3" max="3" width="5.44140625" bestFit="1" customWidth="1"/>
    <col min="4" max="4" width="11.5546875" bestFit="1" customWidth="1"/>
    <col min="5" max="5" width="12.44140625" customWidth="1"/>
    <col min="6" max="6" width="9.44140625" customWidth="1"/>
    <col min="7" max="7" width="26.5546875" customWidth="1"/>
    <col min="8" max="8" width="18" customWidth="1"/>
  </cols>
  <sheetData>
    <row r="1" spans="1:8">
      <c r="A1" s="111"/>
      <c r="B1" s="112"/>
      <c r="C1" s="112"/>
      <c r="D1" s="112"/>
      <c r="E1" s="112"/>
      <c r="F1" s="112"/>
      <c r="G1" s="112"/>
      <c r="H1" s="113"/>
    </row>
    <row r="2" spans="1:8">
      <c r="A2" s="273"/>
      <c r="H2" s="114"/>
    </row>
    <row r="3" spans="1:8">
      <c r="A3" s="273"/>
      <c r="H3" s="114"/>
    </row>
    <row r="4" spans="1:8" ht="17.399999999999999">
      <c r="A4" s="476"/>
      <c r="B4" s="477"/>
      <c r="C4" s="477"/>
      <c r="D4" s="477"/>
      <c r="E4" s="477"/>
      <c r="F4" s="477"/>
      <c r="G4" s="477"/>
      <c r="H4" s="114"/>
    </row>
    <row r="5" spans="1:8" ht="17.399999999999999">
      <c r="A5" s="476" t="s">
        <v>27</v>
      </c>
      <c r="B5" s="477"/>
      <c r="C5" s="477"/>
      <c r="D5" s="477"/>
      <c r="E5" s="477"/>
      <c r="F5" s="477"/>
      <c r="G5" s="477"/>
      <c r="H5" s="114"/>
    </row>
    <row r="6" spans="1:8" ht="3.6" customHeight="1">
      <c r="A6" s="274"/>
      <c r="B6" s="427"/>
      <c r="C6" s="427"/>
      <c r="D6" s="427"/>
      <c r="E6" s="427"/>
      <c r="F6" s="427"/>
      <c r="G6" s="427"/>
      <c r="H6" s="114"/>
    </row>
    <row r="7" spans="1:8">
      <c r="A7" s="478" t="s">
        <v>119</v>
      </c>
      <c r="B7" s="479"/>
      <c r="C7" s="479"/>
      <c r="D7" s="479"/>
      <c r="E7" s="479"/>
      <c r="F7" s="479"/>
      <c r="G7" s="479"/>
      <c r="H7" s="114"/>
    </row>
    <row r="8" spans="1:8" ht="15.6">
      <c r="A8" s="274"/>
      <c r="B8" s="427"/>
      <c r="C8" s="427"/>
      <c r="D8" s="427"/>
      <c r="E8" s="427"/>
      <c r="F8" s="427"/>
      <c r="G8" s="427"/>
      <c r="H8" s="114"/>
    </row>
    <row r="9" spans="1:8">
      <c r="A9" s="480" t="s">
        <v>624</v>
      </c>
      <c r="B9" s="481"/>
      <c r="C9" s="481"/>
      <c r="D9" s="481"/>
      <c r="E9" s="481"/>
      <c r="F9" s="481"/>
      <c r="G9" s="481"/>
      <c r="H9" s="114"/>
    </row>
    <row r="10" spans="1:8">
      <c r="A10" s="480" t="s">
        <v>615</v>
      </c>
      <c r="B10" s="481"/>
      <c r="C10" s="481"/>
      <c r="D10" s="481"/>
      <c r="E10" s="481"/>
      <c r="F10" s="481"/>
      <c r="G10" s="481"/>
      <c r="H10" s="114"/>
    </row>
    <row r="11" spans="1:8">
      <c r="A11" s="480" t="s">
        <v>605</v>
      </c>
      <c r="B11" s="481"/>
      <c r="C11" s="481"/>
      <c r="D11" s="481"/>
      <c r="E11" s="481"/>
      <c r="F11" s="481"/>
      <c r="G11" s="481"/>
      <c r="H11" s="114"/>
    </row>
    <row r="12" spans="1:8" ht="15" thickBot="1">
      <c r="A12" s="275"/>
      <c r="B12" s="276"/>
      <c r="C12" s="276"/>
      <c r="D12" s="276"/>
      <c r="E12" s="276"/>
      <c r="F12" s="276"/>
      <c r="G12" s="276"/>
      <c r="H12" s="428"/>
    </row>
    <row r="13" spans="1:8" ht="15" thickBot="1">
      <c r="A13" s="475" t="s">
        <v>120</v>
      </c>
      <c r="B13" s="475"/>
      <c r="C13" s="475"/>
      <c r="D13" s="475"/>
      <c r="E13" s="475"/>
      <c r="F13" s="475"/>
      <c r="G13" s="467" t="s">
        <v>121</v>
      </c>
      <c r="H13" s="468"/>
    </row>
    <row r="14" spans="1:8" ht="40.200000000000003" thickBot="1">
      <c r="A14" s="115" t="s">
        <v>0</v>
      </c>
      <c r="B14" s="115" t="s">
        <v>30</v>
      </c>
      <c r="C14" s="115" t="s">
        <v>122</v>
      </c>
      <c r="D14" s="115" t="s">
        <v>123</v>
      </c>
      <c r="E14" s="116" t="s">
        <v>124</v>
      </c>
      <c r="F14" s="116" t="s">
        <v>125</v>
      </c>
      <c r="G14" s="116" t="s">
        <v>630</v>
      </c>
      <c r="H14" s="283" t="s">
        <v>631</v>
      </c>
    </row>
    <row r="15" spans="1:8" ht="40.200000000000003" thickBot="1">
      <c r="A15" s="277" t="s">
        <v>603</v>
      </c>
      <c r="B15" s="117" t="s">
        <v>205</v>
      </c>
      <c r="C15" s="118" t="s">
        <v>80</v>
      </c>
      <c r="D15" s="154">
        <v>333.41</v>
      </c>
      <c r="E15" s="155">
        <f>PLAN!I36</f>
        <v>9.152815560075156E-2</v>
      </c>
      <c r="F15" s="119">
        <f>D15*25%</f>
        <v>83.352500000000006</v>
      </c>
      <c r="G15" s="278" t="s">
        <v>632</v>
      </c>
      <c r="H15" s="284" t="s">
        <v>126</v>
      </c>
    </row>
    <row r="16" spans="1:8" ht="25.2" customHeight="1" thickBot="1">
      <c r="A16" s="279" t="s">
        <v>24</v>
      </c>
      <c r="B16" s="120" t="s">
        <v>169</v>
      </c>
      <c r="C16" s="118" t="s">
        <v>102</v>
      </c>
      <c r="D16" s="119">
        <v>11.82</v>
      </c>
      <c r="E16" s="121">
        <f>PLAN!I21</f>
        <v>8.3001290986224704E-2</v>
      </c>
      <c r="F16" s="119">
        <f>D16*25%</f>
        <v>2.9550000000000001</v>
      </c>
      <c r="G16" s="280" t="s">
        <v>632</v>
      </c>
      <c r="H16" s="284" t="s">
        <v>126</v>
      </c>
    </row>
    <row r="17" spans="1:8" ht="40.200000000000003" thickBot="1">
      <c r="A17" s="281" t="s">
        <v>604</v>
      </c>
      <c r="B17" s="122" t="s">
        <v>98</v>
      </c>
      <c r="C17" s="123" t="s">
        <v>80</v>
      </c>
      <c r="D17" s="124">
        <v>271.27</v>
      </c>
      <c r="E17" s="285">
        <f>PLAN!I27</f>
        <v>7.6101371835239004E-2</v>
      </c>
      <c r="F17" s="286">
        <f>D17*25%</f>
        <v>67.817499999999995</v>
      </c>
      <c r="G17" s="282" t="s">
        <v>632</v>
      </c>
      <c r="H17" s="287" t="s">
        <v>126</v>
      </c>
    </row>
    <row r="18" spans="1:8" ht="14.4" customHeight="1">
      <c r="A18" s="469" t="s">
        <v>629</v>
      </c>
      <c r="B18" s="470"/>
      <c r="C18" s="470"/>
      <c r="D18" s="470"/>
      <c r="E18" s="470"/>
      <c r="F18" s="470"/>
      <c r="G18" s="470"/>
      <c r="H18" s="471"/>
    </row>
    <row r="19" spans="1:8" ht="15" thickBot="1">
      <c r="A19" s="472"/>
      <c r="B19" s="473"/>
      <c r="C19" s="473"/>
      <c r="D19" s="473"/>
      <c r="E19" s="473"/>
      <c r="F19" s="473"/>
      <c r="G19" s="473"/>
      <c r="H19" s="474"/>
    </row>
  </sheetData>
  <mergeCells count="9">
    <mergeCell ref="G13:H13"/>
    <mergeCell ref="A18:H19"/>
    <mergeCell ref="A13:F13"/>
    <mergeCell ref="A4:G4"/>
    <mergeCell ref="A7:G7"/>
    <mergeCell ref="A9:G9"/>
    <mergeCell ref="A10:G10"/>
    <mergeCell ref="A11:G11"/>
    <mergeCell ref="A5:G5"/>
  </mergeCells>
  <phoneticPr fontId="45" type="noConversion"/>
  <printOptions horizontalCentered="1"/>
  <pageMargins left="0.7" right="0.7" top="0.75" bottom="0.75" header="0.3" footer="0.3"/>
  <pageSetup paperSize="9" scale="5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6"/>
  <sheetViews>
    <sheetView zoomScaleNormal="100" zoomScaleSheetLayoutView="100" workbookViewId="0">
      <selection activeCell="L91" sqref="L91"/>
    </sheetView>
  </sheetViews>
  <sheetFormatPr defaultRowHeight="14.4"/>
  <cols>
    <col min="1" max="1" width="5.88671875" style="52" customWidth="1"/>
    <col min="2" max="2" width="12.44140625" customWidth="1"/>
    <col min="3" max="3" width="87" customWidth="1"/>
    <col min="4" max="4" width="6.109375" customWidth="1"/>
    <col min="5" max="5" width="9.88671875" style="15" customWidth="1"/>
    <col min="6" max="6" width="15.44140625" customWidth="1"/>
    <col min="7" max="7" width="14.44140625" customWidth="1"/>
    <col min="8" max="8" width="17.44140625" customWidth="1"/>
    <col min="9" max="9" width="16.109375" customWidth="1"/>
    <col min="10" max="10" width="0.109375" customWidth="1"/>
    <col min="11" max="11" width="8.6640625" hidden="1" customWidth="1"/>
  </cols>
  <sheetData>
    <row r="1" spans="1:13" ht="53.25" customHeight="1">
      <c r="A1" s="261"/>
      <c r="B1" s="112"/>
      <c r="C1" s="112"/>
      <c r="D1" s="112"/>
      <c r="E1" s="262"/>
      <c r="F1" s="112"/>
      <c r="G1" s="112"/>
      <c r="H1" s="112"/>
      <c r="I1" s="113"/>
    </row>
    <row r="2" spans="1:13" ht="33" customHeight="1">
      <c r="A2" s="482" t="s">
        <v>27</v>
      </c>
      <c r="B2" s="483"/>
      <c r="C2" s="483"/>
      <c r="D2" s="483"/>
      <c r="E2" s="483"/>
      <c r="F2" s="483"/>
      <c r="G2" s="483"/>
      <c r="H2" s="483"/>
      <c r="I2" s="484"/>
      <c r="J2" s="13"/>
      <c r="K2" s="13"/>
    </row>
    <row r="3" spans="1:13" ht="16.5" customHeight="1">
      <c r="A3" s="493" t="s">
        <v>119</v>
      </c>
      <c r="B3" s="494"/>
      <c r="C3" s="494"/>
      <c r="D3" s="494"/>
      <c r="E3" s="494"/>
      <c r="F3" s="494"/>
      <c r="G3" s="494"/>
      <c r="H3" s="494"/>
      <c r="I3" s="495"/>
      <c r="J3" s="49"/>
      <c r="K3" s="49"/>
      <c r="L3" s="49"/>
      <c r="M3" s="49"/>
    </row>
    <row r="4" spans="1:13">
      <c r="A4" s="263" t="s">
        <v>625</v>
      </c>
      <c r="B4" s="448" t="s">
        <v>606</v>
      </c>
      <c r="C4" s="258"/>
      <c r="D4" s="259"/>
      <c r="E4" s="260"/>
      <c r="F4" s="449"/>
      <c r="H4" s="450"/>
      <c r="I4" s="264" t="s">
        <v>128</v>
      </c>
      <c r="J4" s="10"/>
      <c r="K4" s="10"/>
    </row>
    <row r="5" spans="1:13">
      <c r="A5" s="263" t="s">
        <v>127</v>
      </c>
      <c r="B5" s="448" t="s">
        <v>614</v>
      </c>
      <c r="C5" s="451"/>
      <c r="D5" s="259"/>
      <c r="E5" s="260"/>
      <c r="F5" s="449"/>
      <c r="G5" s="452"/>
      <c r="H5" s="452" t="s">
        <v>66</v>
      </c>
      <c r="I5" s="265">
        <v>0.22470000000000001</v>
      </c>
      <c r="K5" s="11"/>
    </row>
    <row r="6" spans="1:13" ht="15" thickBot="1">
      <c r="A6" s="266" t="s">
        <v>602</v>
      </c>
      <c r="B6" s="267"/>
      <c r="C6" s="268"/>
      <c r="D6" s="269"/>
      <c r="E6" s="270"/>
      <c r="F6" s="271"/>
      <c r="G6" s="272"/>
      <c r="H6" s="272" t="s">
        <v>68</v>
      </c>
      <c r="I6" s="426">
        <f>H89</f>
        <v>595072.19000000006</v>
      </c>
      <c r="J6" s="12"/>
    </row>
    <row r="7" spans="1:13" ht="18.75" customHeight="1">
      <c r="A7" s="485" t="s">
        <v>5</v>
      </c>
      <c r="B7" s="486"/>
      <c r="C7" s="486"/>
      <c r="D7" s="486"/>
      <c r="E7" s="486"/>
      <c r="F7" s="486"/>
      <c r="G7" s="486"/>
      <c r="H7" s="486"/>
      <c r="I7" s="487"/>
    </row>
    <row r="8" spans="1:13" ht="15.9" customHeight="1">
      <c r="A8" s="488" t="s">
        <v>0</v>
      </c>
      <c r="B8" s="489" t="s">
        <v>22</v>
      </c>
      <c r="C8" s="489" t="s">
        <v>1</v>
      </c>
      <c r="D8" s="489" t="s">
        <v>67</v>
      </c>
      <c r="E8" s="490" t="s">
        <v>6</v>
      </c>
      <c r="F8" s="491" t="s">
        <v>64</v>
      </c>
      <c r="G8" s="491" t="s">
        <v>65</v>
      </c>
      <c r="H8" s="491" t="s">
        <v>7</v>
      </c>
      <c r="I8" s="492" t="s">
        <v>118</v>
      </c>
    </row>
    <row r="9" spans="1:13" ht="15.9" customHeight="1">
      <c r="A9" s="488"/>
      <c r="B9" s="489"/>
      <c r="C9" s="489"/>
      <c r="D9" s="489"/>
      <c r="E9" s="490"/>
      <c r="F9" s="491"/>
      <c r="G9" s="491"/>
      <c r="H9" s="491"/>
      <c r="I9" s="492"/>
    </row>
    <row r="10" spans="1:13" ht="15.9" customHeight="1">
      <c r="A10" s="251"/>
      <c r="B10" s="193"/>
      <c r="C10" s="194" t="s">
        <v>131</v>
      </c>
      <c r="D10" s="193"/>
      <c r="E10" s="195"/>
      <c r="F10" s="196"/>
      <c r="G10" s="196"/>
      <c r="H10" s="197"/>
      <c r="I10" s="252"/>
    </row>
    <row r="11" spans="1:13" ht="15.9" customHeight="1">
      <c r="A11" s="253">
        <v>1</v>
      </c>
      <c r="B11" s="199"/>
      <c r="C11" s="200" t="s">
        <v>138</v>
      </c>
      <c r="D11" s="198"/>
      <c r="E11" s="201"/>
      <c r="F11" s="202"/>
      <c r="G11" s="202"/>
      <c r="H11" s="202">
        <f>SUM(H12:H14)</f>
        <v>13022.39</v>
      </c>
      <c r="I11" s="254">
        <f>SUM(I12:I14)</f>
        <v>2.1883714646453226E-2</v>
      </c>
    </row>
    <row r="12" spans="1:13" ht="15.9" customHeight="1">
      <c r="A12" s="255" t="s">
        <v>144</v>
      </c>
      <c r="B12" s="170">
        <v>11340</v>
      </c>
      <c r="C12" s="163" t="s">
        <v>145</v>
      </c>
      <c r="D12" s="164" t="s">
        <v>80</v>
      </c>
      <c r="E12" s="170">
        <v>6</v>
      </c>
      <c r="F12" s="173">
        <v>207.93</v>
      </c>
      <c r="G12" s="167">
        <f t="shared" ref="G12:G16" si="0">ROUND((1+$I$5)*F12,2)</f>
        <v>254.65</v>
      </c>
      <c r="H12" s="168">
        <f t="shared" ref="H12:H16" si="1">ROUND(E12*G12,2)</f>
        <v>1527.9</v>
      </c>
      <c r="I12" s="256">
        <f>H12/$H$89</f>
        <v>2.5675876400811136E-3</v>
      </c>
    </row>
    <row r="13" spans="1:13" ht="15.9" customHeight="1">
      <c r="A13" s="255" t="s">
        <v>148</v>
      </c>
      <c r="B13" s="170">
        <v>10005</v>
      </c>
      <c r="C13" s="163" t="s">
        <v>149</v>
      </c>
      <c r="D13" s="164" t="s">
        <v>80</v>
      </c>
      <c r="E13" s="170">
        <v>12</v>
      </c>
      <c r="F13" s="173">
        <v>600.98</v>
      </c>
      <c r="G13" s="167">
        <f t="shared" si="0"/>
        <v>736.02</v>
      </c>
      <c r="H13" s="168">
        <f t="shared" si="1"/>
        <v>8832.24</v>
      </c>
      <c r="I13" s="256">
        <f>H13/$H$89</f>
        <v>1.4842300057745932E-2</v>
      </c>
    </row>
    <row r="14" spans="1:13" ht="15.9" customHeight="1">
      <c r="A14" s="255" t="s">
        <v>151</v>
      </c>
      <c r="B14" s="170" t="s">
        <v>369</v>
      </c>
      <c r="C14" s="163" t="s">
        <v>152</v>
      </c>
      <c r="D14" s="164" t="s">
        <v>80</v>
      </c>
      <c r="E14" s="170">
        <v>286.88</v>
      </c>
      <c r="F14" s="173">
        <v>7.58</v>
      </c>
      <c r="G14" s="167">
        <f t="shared" si="0"/>
        <v>9.2799999999999994</v>
      </c>
      <c r="H14" s="168">
        <f t="shared" si="1"/>
        <v>2662.25</v>
      </c>
      <c r="I14" s="256">
        <f>H14/$H$89</f>
        <v>4.4738269486261821E-3</v>
      </c>
    </row>
    <row r="15" spans="1:13" ht="15.9" customHeight="1">
      <c r="A15" s="257" t="s">
        <v>154</v>
      </c>
      <c r="B15" s="171" t="s">
        <v>370</v>
      </c>
      <c r="C15" s="165" t="s">
        <v>101</v>
      </c>
      <c r="D15" s="166"/>
      <c r="E15" s="171">
        <v>1</v>
      </c>
      <c r="F15" s="174" t="s">
        <v>147</v>
      </c>
      <c r="G15" s="169"/>
      <c r="H15" s="172">
        <f>SUM(H16:H17)</f>
        <v>11370.48</v>
      </c>
      <c r="I15" s="254">
        <f>SUM(I16:I17)</f>
        <v>1.9107732122383335E-2</v>
      </c>
    </row>
    <row r="16" spans="1:13" ht="15.9" customHeight="1">
      <c r="A16" s="255" t="s">
        <v>155</v>
      </c>
      <c r="B16" s="170">
        <v>30010</v>
      </c>
      <c r="C16" s="163" t="s">
        <v>156</v>
      </c>
      <c r="D16" s="164" t="s">
        <v>102</v>
      </c>
      <c r="E16" s="170">
        <v>74.64</v>
      </c>
      <c r="F16" s="173">
        <v>107.52</v>
      </c>
      <c r="G16" s="167">
        <f t="shared" si="0"/>
        <v>131.68</v>
      </c>
      <c r="H16" s="168">
        <f t="shared" si="1"/>
        <v>9828.6</v>
      </c>
      <c r="I16" s="256">
        <f>H16/$H$89</f>
        <v>1.6516651534328967E-2</v>
      </c>
    </row>
    <row r="17" spans="1:9" ht="15.9" customHeight="1">
      <c r="A17" s="255" t="s">
        <v>158</v>
      </c>
      <c r="B17" s="170">
        <v>30254</v>
      </c>
      <c r="C17" s="163" t="s">
        <v>109</v>
      </c>
      <c r="D17" s="164" t="s">
        <v>102</v>
      </c>
      <c r="E17" s="170">
        <v>57.77</v>
      </c>
      <c r="F17" s="173">
        <v>21.79</v>
      </c>
      <c r="G17" s="167">
        <f>ROUND((1+$I$5)*F17,2)</f>
        <v>26.69</v>
      </c>
      <c r="H17" s="168">
        <f t="shared" ref="H17:H20" si="2">ROUND(E17*G17,2)</f>
        <v>1541.88</v>
      </c>
      <c r="I17" s="256">
        <f>H17/$H$89</f>
        <v>2.5910805880543669E-3</v>
      </c>
    </row>
    <row r="18" spans="1:9" ht="15.9" customHeight="1">
      <c r="A18" s="257" t="s">
        <v>160</v>
      </c>
      <c r="B18" s="171" t="s">
        <v>370</v>
      </c>
      <c r="C18" s="165" t="s">
        <v>161</v>
      </c>
      <c r="D18" s="166"/>
      <c r="E18" s="171">
        <v>1</v>
      </c>
      <c r="F18" s="174" t="s">
        <v>147</v>
      </c>
      <c r="G18" s="169"/>
      <c r="H18" s="172">
        <f>SUM(H19:H22)</f>
        <v>109306.79000000001</v>
      </c>
      <c r="I18" s="254">
        <f>SUM(I19:I22)</f>
        <v>0.18368660447734916</v>
      </c>
    </row>
    <row r="19" spans="1:9" ht="15.9" customHeight="1">
      <c r="A19" s="255" t="s">
        <v>162</v>
      </c>
      <c r="B19" s="170">
        <v>40257</v>
      </c>
      <c r="C19" s="163" t="s">
        <v>163</v>
      </c>
      <c r="D19" s="164" t="s">
        <v>102</v>
      </c>
      <c r="E19" s="170">
        <v>1.4</v>
      </c>
      <c r="F19" s="173">
        <v>975.51</v>
      </c>
      <c r="G19" s="167">
        <f>ROUND((1+$I$5)*F19,2)</f>
        <v>1194.71</v>
      </c>
      <c r="H19" s="168">
        <f t="shared" si="2"/>
        <v>1672.59</v>
      </c>
      <c r="I19" s="256">
        <f>H19/$H$89</f>
        <v>2.8107346101991421E-3</v>
      </c>
    </row>
    <row r="20" spans="1:9" ht="15.9" customHeight="1">
      <c r="A20" s="255" t="s">
        <v>165</v>
      </c>
      <c r="B20" s="170" t="s">
        <v>374</v>
      </c>
      <c r="C20" s="163" t="s">
        <v>166</v>
      </c>
      <c r="D20" s="164" t="s">
        <v>102</v>
      </c>
      <c r="E20" s="170">
        <v>8.52</v>
      </c>
      <c r="F20" s="173">
        <v>3834.81</v>
      </c>
      <c r="G20" s="167">
        <f>ROUND((1+$I$5)*F20,2)</f>
        <v>4696.49</v>
      </c>
      <c r="H20" s="168">
        <f t="shared" si="2"/>
        <v>40014.089999999997</v>
      </c>
      <c r="I20" s="256">
        <f>H20/$H$89</f>
        <v>6.7242413059161774E-2</v>
      </c>
    </row>
    <row r="21" spans="1:9">
      <c r="A21" s="255" t="s">
        <v>168</v>
      </c>
      <c r="B21" s="170" t="s">
        <v>375</v>
      </c>
      <c r="C21" s="163" t="s">
        <v>169</v>
      </c>
      <c r="D21" s="164" t="s">
        <v>102</v>
      </c>
      <c r="E21" s="170">
        <v>11.82</v>
      </c>
      <c r="F21" s="173">
        <v>3411.99</v>
      </c>
      <c r="G21" s="167">
        <f t="shared" ref="G21" si="3">ROUND((1+$I$5)*F21,2)</f>
        <v>4178.66</v>
      </c>
      <c r="H21" s="168">
        <f t="shared" ref="H21:H24" si="4">ROUND(E21*G21,2)</f>
        <v>49391.76</v>
      </c>
      <c r="I21" s="256">
        <f>H21/$H$89</f>
        <v>8.3001290986224704E-2</v>
      </c>
    </row>
    <row r="22" spans="1:9">
      <c r="A22" s="255" t="s">
        <v>171</v>
      </c>
      <c r="B22" s="170" t="s">
        <v>376</v>
      </c>
      <c r="C22" s="163" t="s">
        <v>172</v>
      </c>
      <c r="D22" s="164" t="s">
        <v>80</v>
      </c>
      <c r="E22" s="170">
        <v>87.59</v>
      </c>
      <c r="F22" s="173">
        <v>169.93</v>
      </c>
      <c r="G22" s="167">
        <f>ROUND((1+$I$5)*F22,2)</f>
        <v>208.11</v>
      </c>
      <c r="H22" s="168">
        <f t="shared" si="4"/>
        <v>18228.349999999999</v>
      </c>
      <c r="I22" s="256">
        <f>H22/$H$89</f>
        <v>3.063216582176357E-2</v>
      </c>
    </row>
    <row r="23" spans="1:9">
      <c r="A23" s="257" t="s">
        <v>174</v>
      </c>
      <c r="B23" s="171" t="s">
        <v>370</v>
      </c>
      <c r="C23" s="165" t="s">
        <v>175</v>
      </c>
      <c r="D23" s="166"/>
      <c r="E23" s="171">
        <v>1</v>
      </c>
      <c r="F23" s="174" t="s">
        <v>147</v>
      </c>
      <c r="G23" s="169"/>
      <c r="H23" s="172">
        <f>SUM(H24:H25)</f>
        <v>48796.53</v>
      </c>
      <c r="I23" s="254">
        <f>SUM(I24:I25)</f>
        <v>8.2001025791509419E-2</v>
      </c>
    </row>
    <row r="24" spans="1:9">
      <c r="A24" s="255" t="s">
        <v>176</v>
      </c>
      <c r="B24" s="170" t="s">
        <v>374</v>
      </c>
      <c r="C24" s="163" t="s">
        <v>166</v>
      </c>
      <c r="D24" s="164" t="s">
        <v>102</v>
      </c>
      <c r="E24" s="170">
        <v>5.45</v>
      </c>
      <c r="F24" s="173">
        <v>3834.81</v>
      </c>
      <c r="G24" s="167">
        <f t="shared" ref="G24" si="5">ROUND((1+$I$5)*F24,2)</f>
        <v>4696.49</v>
      </c>
      <c r="H24" s="168">
        <f t="shared" si="4"/>
        <v>25595.87</v>
      </c>
      <c r="I24" s="256">
        <f>H24/$H$89</f>
        <v>4.301305023177103E-2</v>
      </c>
    </row>
    <row r="25" spans="1:9">
      <c r="A25" s="255" t="s">
        <v>178</v>
      </c>
      <c r="B25" s="170" t="s">
        <v>374</v>
      </c>
      <c r="C25" s="163" t="s">
        <v>166</v>
      </c>
      <c r="D25" s="164" t="s">
        <v>102</v>
      </c>
      <c r="E25" s="170">
        <v>4.9400000000000004</v>
      </c>
      <c r="F25" s="173">
        <v>3834.81</v>
      </c>
      <c r="G25" s="167">
        <f t="shared" ref="G25" si="6">ROUND((1+$I$5)*F25,2)</f>
        <v>4696.49</v>
      </c>
      <c r="H25" s="168">
        <f t="shared" ref="H25:H35" si="7">ROUND(E25*G25,2)</f>
        <v>23200.66</v>
      </c>
      <c r="I25" s="256">
        <f>H25/$H$89</f>
        <v>3.8987975559738389E-2</v>
      </c>
    </row>
    <row r="26" spans="1:9">
      <c r="A26" s="257" t="s">
        <v>180</v>
      </c>
      <c r="B26" s="171" t="s">
        <v>370</v>
      </c>
      <c r="C26" s="165" t="s">
        <v>181</v>
      </c>
      <c r="D26" s="166"/>
      <c r="E26" s="171">
        <v>1</v>
      </c>
      <c r="F26" s="174" t="s">
        <v>147</v>
      </c>
      <c r="G26" s="169"/>
      <c r="H26" s="172">
        <f>SUM(H27:H28)</f>
        <v>49495.64</v>
      </c>
      <c r="I26" s="254">
        <f>SUM(I27:I28)</f>
        <v>8.3175858041694056E-2</v>
      </c>
    </row>
    <row r="27" spans="1:9">
      <c r="A27" s="255" t="s">
        <v>182</v>
      </c>
      <c r="B27" s="170" t="s">
        <v>377</v>
      </c>
      <c r="C27" s="163" t="s">
        <v>98</v>
      </c>
      <c r="D27" s="164" t="s">
        <v>80</v>
      </c>
      <c r="E27" s="170">
        <v>271.27</v>
      </c>
      <c r="F27" s="173">
        <v>136.31</v>
      </c>
      <c r="G27" s="167">
        <f>ROUND((1+$I$5)*F27,2)</f>
        <v>166.94</v>
      </c>
      <c r="H27" s="168">
        <f t="shared" si="7"/>
        <v>45285.81</v>
      </c>
      <c r="I27" s="256">
        <f>H27/$H$89</f>
        <v>7.6101371835239004E-2</v>
      </c>
    </row>
    <row r="28" spans="1:9">
      <c r="A28" s="255" t="s">
        <v>184</v>
      </c>
      <c r="B28" s="170" t="s">
        <v>378</v>
      </c>
      <c r="C28" s="163" t="s">
        <v>185</v>
      </c>
      <c r="D28" s="164" t="s">
        <v>102</v>
      </c>
      <c r="E28" s="170">
        <v>0.91</v>
      </c>
      <c r="F28" s="173">
        <v>3777.41</v>
      </c>
      <c r="G28" s="167">
        <f>ROUND((1+$I$5)*F28,2)</f>
        <v>4626.1899999999996</v>
      </c>
      <c r="H28" s="168">
        <f t="shared" si="7"/>
        <v>4209.83</v>
      </c>
      <c r="I28" s="256">
        <f>H28/$H$89</f>
        <v>7.0744862064550515E-3</v>
      </c>
    </row>
    <row r="29" spans="1:9">
      <c r="A29" s="257" t="s">
        <v>187</v>
      </c>
      <c r="B29" s="171" t="s">
        <v>370</v>
      </c>
      <c r="C29" s="165" t="s">
        <v>87</v>
      </c>
      <c r="D29" s="166"/>
      <c r="E29" s="171">
        <v>1</v>
      </c>
      <c r="F29" s="174" t="s">
        <v>147</v>
      </c>
      <c r="G29" s="169"/>
      <c r="H29" s="172">
        <f>SUM(H30:H33)</f>
        <v>47090.39</v>
      </c>
      <c r="I29" s="254">
        <f>SUM(I30:I33)</f>
        <v>7.9133911467111226E-2</v>
      </c>
    </row>
    <row r="30" spans="1:9">
      <c r="A30" s="255" t="s">
        <v>188</v>
      </c>
      <c r="B30" s="170" t="s">
        <v>379</v>
      </c>
      <c r="C30" s="163" t="s">
        <v>89</v>
      </c>
      <c r="D30" s="164" t="s">
        <v>80</v>
      </c>
      <c r="E30" s="170">
        <v>6.72</v>
      </c>
      <c r="F30" s="173">
        <v>527.02</v>
      </c>
      <c r="G30" s="167">
        <f>ROUND((1+$I$5)*F30,2)</f>
        <v>645.44000000000005</v>
      </c>
      <c r="H30" s="168">
        <f t="shared" si="7"/>
        <v>4337.3599999999997</v>
      </c>
      <c r="I30" s="256">
        <f>H30/$H$89</f>
        <v>7.2887963391466831E-3</v>
      </c>
    </row>
    <row r="31" spans="1:9">
      <c r="A31" s="255" t="s">
        <v>190</v>
      </c>
      <c r="B31" s="170" t="s">
        <v>380</v>
      </c>
      <c r="C31" s="163" t="s">
        <v>111</v>
      </c>
      <c r="D31" s="191" t="s">
        <v>147</v>
      </c>
      <c r="E31" s="170">
        <v>35.61</v>
      </c>
      <c r="F31" s="173">
        <v>809.06</v>
      </c>
      <c r="G31" s="167">
        <f t="shared" ref="G31" si="8">ROUND((1+$I$5)*F31,2)</f>
        <v>990.86</v>
      </c>
      <c r="H31" s="168">
        <f t="shared" si="7"/>
        <v>35284.519999999997</v>
      </c>
      <c r="I31" s="256">
        <f>H31/$H$89</f>
        <v>5.9294520216110237E-2</v>
      </c>
    </row>
    <row r="32" spans="1:9">
      <c r="A32" s="255" t="s">
        <v>192</v>
      </c>
      <c r="B32" s="170" t="s">
        <v>381</v>
      </c>
      <c r="C32" s="163" t="s">
        <v>193</v>
      </c>
      <c r="D32" s="164" t="s">
        <v>194</v>
      </c>
      <c r="E32" s="170">
        <v>4</v>
      </c>
      <c r="F32" s="173">
        <v>334.2</v>
      </c>
      <c r="G32" s="167">
        <f>ROUND((1+$I$5)*F32,2)</f>
        <v>409.29</v>
      </c>
      <c r="H32" s="168">
        <f t="shared" si="7"/>
        <v>1637.16</v>
      </c>
      <c r="I32" s="256">
        <f>H32/$H$89</f>
        <v>2.7511956154428925E-3</v>
      </c>
    </row>
    <row r="33" spans="1:9">
      <c r="A33" s="255" t="s">
        <v>196</v>
      </c>
      <c r="B33" s="170" t="s">
        <v>382</v>
      </c>
      <c r="C33" s="163" t="s">
        <v>197</v>
      </c>
      <c r="D33" s="164" t="s">
        <v>80</v>
      </c>
      <c r="E33" s="170">
        <v>5.0599999999999996</v>
      </c>
      <c r="F33" s="173">
        <v>941</v>
      </c>
      <c r="G33" s="167">
        <f>ROUND((1+$I$5)*F33,2)</f>
        <v>1152.44</v>
      </c>
      <c r="H33" s="168">
        <f t="shared" si="7"/>
        <v>5831.35</v>
      </c>
      <c r="I33" s="256">
        <f>H33/$H$89</f>
        <v>9.7993992964114148E-3</v>
      </c>
    </row>
    <row r="34" spans="1:9">
      <c r="A34" s="257" t="s">
        <v>199</v>
      </c>
      <c r="B34" s="171" t="s">
        <v>370</v>
      </c>
      <c r="C34" s="165" t="s">
        <v>200</v>
      </c>
      <c r="D34" s="166"/>
      <c r="E34" s="171">
        <v>1</v>
      </c>
      <c r="F34" s="174" t="s">
        <v>147</v>
      </c>
      <c r="G34" s="169"/>
      <c r="H34" s="172">
        <f>SUM(H35:H37)</f>
        <v>89263.4</v>
      </c>
      <c r="I34" s="254">
        <f>SUM(I35:I37)</f>
        <v>0.150004321324443</v>
      </c>
    </row>
    <row r="35" spans="1:9">
      <c r="A35" s="255" t="s">
        <v>201</v>
      </c>
      <c r="B35" s="170" t="s">
        <v>383</v>
      </c>
      <c r="C35" s="163" t="s">
        <v>202</v>
      </c>
      <c r="D35" s="164" t="s">
        <v>80</v>
      </c>
      <c r="E35" s="170">
        <v>333.41</v>
      </c>
      <c r="F35" s="173">
        <v>81.11</v>
      </c>
      <c r="G35" s="167">
        <f>ROUND((1+$I$5)*F35,2)</f>
        <v>99.34</v>
      </c>
      <c r="H35" s="168">
        <f t="shared" si="7"/>
        <v>33120.949999999997</v>
      </c>
      <c r="I35" s="256">
        <f>H35/$H$89</f>
        <v>5.5658709239966318E-2</v>
      </c>
    </row>
    <row r="36" spans="1:9">
      <c r="A36" s="255" t="s">
        <v>204</v>
      </c>
      <c r="B36" s="170" t="s">
        <v>384</v>
      </c>
      <c r="C36" s="163" t="s">
        <v>205</v>
      </c>
      <c r="D36" s="164" t="s">
        <v>80</v>
      </c>
      <c r="E36" s="170">
        <v>333.41</v>
      </c>
      <c r="F36" s="173">
        <v>133.38999999999999</v>
      </c>
      <c r="G36" s="167">
        <f t="shared" ref="G36" si="9">ROUND((1+$I$5)*F36,2)</f>
        <v>163.36000000000001</v>
      </c>
      <c r="H36" s="168">
        <f t="shared" ref="H36:H42" si="10">ROUND(E36*G36,2)</f>
        <v>54465.86</v>
      </c>
      <c r="I36" s="256">
        <f>H36/$H$89</f>
        <v>9.152815560075156E-2</v>
      </c>
    </row>
    <row r="37" spans="1:9">
      <c r="A37" s="255" t="s">
        <v>206</v>
      </c>
      <c r="B37" s="170" t="s">
        <v>385</v>
      </c>
      <c r="C37" s="163" t="s">
        <v>207</v>
      </c>
      <c r="D37" s="164" t="s">
        <v>103</v>
      </c>
      <c r="E37" s="170">
        <v>57.28</v>
      </c>
      <c r="F37" s="173">
        <v>23.9</v>
      </c>
      <c r="G37" s="167">
        <f t="shared" ref="G37" si="11">ROUND((1+$I$5)*F37,2)</f>
        <v>29.27</v>
      </c>
      <c r="H37" s="168">
        <f t="shared" si="10"/>
        <v>1676.59</v>
      </c>
      <c r="I37" s="256">
        <f>H37/$H$89</f>
        <v>2.8174564837251084E-3</v>
      </c>
    </row>
    <row r="38" spans="1:9">
      <c r="A38" s="257" t="s">
        <v>209</v>
      </c>
      <c r="B38" s="171" t="s">
        <v>370</v>
      </c>
      <c r="C38" s="165" t="s">
        <v>88</v>
      </c>
      <c r="D38" s="166"/>
      <c r="E38" s="171">
        <v>1</v>
      </c>
      <c r="F38" s="174" t="s">
        <v>147</v>
      </c>
      <c r="G38" s="169"/>
      <c r="H38" s="172">
        <f>SUM(H39:H40)</f>
        <v>39722.82</v>
      </c>
      <c r="I38" s="254">
        <f>SUM(I39:I40)</f>
        <v>6.6752943033684703E-2</v>
      </c>
    </row>
    <row r="39" spans="1:9">
      <c r="A39" s="255" t="s">
        <v>210</v>
      </c>
      <c r="B39" s="170" t="s">
        <v>386</v>
      </c>
      <c r="C39" s="163" t="s">
        <v>211</v>
      </c>
      <c r="D39" s="164" t="s">
        <v>80</v>
      </c>
      <c r="E39" s="170">
        <v>242.76</v>
      </c>
      <c r="F39" s="173">
        <v>46.5</v>
      </c>
      <c r="G39" s="167">
        <f>ROUND((1+$I$5)*F39,2)</f>
        <v>56.95</v>
      </c>
      <c r="H39" s="168">
        <f t="shared" si="10"/>
        <v>13825.18</v>
      </c>
      <c r="I39" s="256">
        <f>H39/$H$89</f>
        <v>2.3232777858430923E-2</v>
      </c>
    </row>
    <row r="40" spans="1:9">
      <c r="A40" s="255" t="s">
        <v>213</v>
      </c>
      <c r="B40" s="170" t="s">
        <v>387</v>
      </c>
      <c r="C40" s="163" t="s">
        <v>214</v>
      </c>
      <c r="D40" s="164" t="s">
        <v>80</v>
      </c>
      <c r="E40" s="170">
        <v>242.76</v>
      </c>
      <c r="F40" s="173">
        <v>87.11</v>
      </c>
      <c r="G40" s="167">
        <f>ROUND((1+$I$5)*F40,2)</f>
        <v>106.68</v>
      </c>
      <c r="H40" s="168">
        <f t="shared" si="10"/>
        <v>25897.64</v>
      </c>
      <c r="I40" s="256">
        <f>H40/$H$89</f>
        <v>4.3520165175253776E-2</v>
      </c>
    </row>
    <row r="41" spans="1:9">
      <c r="A41" s="257" t="s">
        <v>215</v>
      </c>
      <c r="B41" s="171" t="s">
        <v>370</v>
      </c>
      <c r="C41" s="165" t="s">
        <v>216</v>
      </c>
      <c r="D41" s="166"/>
      <c r="E41" s="171">
        <v>1</v>
      </c>
      <c r="F41" s="174" t="s">
        <v>147</v>
      </c>
      <c r="G41" s="169"/>
      <c r="H41" s="172">
        <f>SUM(H42:H45)</f>
        <v>59164.52</v>
      </c>
      <c r="I41" s="254">
        <f>SUM(I42:I45)</f>
        <v>9.9424105166131177E-2</v>
      </c>
    </row>
    <row r="42" spans="1:9">
      <c r="A42" s="255" t="s">
        <v>217</v>
      </c>
      <c r="B42" s="170" t="s">
        <v>388</v>
      </c>
      <c r="C42" s="163" t="s">
        <v>94</v>
      </c>
      <c r="D42" s="164" t="s">
        <v>80</v>
      </c>
      <c r="E42" s="170">
        <v>543.74</v>
      </c>
      <c r="F42" s="173">
        <v>17.32</v>
      </c>
      <c r="G42" s="167">
        <f>ROUND((1+$I$5)*F42,2)</f>
        <v>21.21</v>
      </c>
      <c r="H42" s="168">
        <f t="shared" si="10"/>
        <v>11532.73</v>
      </c>
      <c r="I42" s="256">
        <f>H42/$H$89</f>
        <v>1.9380388117280357E-2</v>
      </c>
    </row>
    <row r="43" spans="1:9">
      <c r="A43" s="255" t="s">
        <v>219</v>
      </c>
      <c r="B43" s="170" t="s">
        <v>389</v>
      </c>
      <c r="C43" s="163" t="s">
        <v>220</v>
      </c>
      <c r="D43" s="164" t="s">
        <v>80</v>
      </c>
      <c r="E43" s="170">
        <v>464.64</v>
      </c>
      <c r="F43" s="173">
        <v>51.8</v>
      </c>
      <c r="G43" s="167">
        <f t="shared" ref="G43" si="12">ROUND((1+$I$5)*F43,2)</f>
        <v>63.44</v>
      </c>
      <c r="H43" s="168">
        <f>ROUND(E43*G43,2)</f>
        <v>29476.76</v>
      </c>
      <c r="I43" s="256">
        <f>H43/$H$89</f>
        <v>4.9534763168818219E-2</v>
      </c>
    </row>
    <row r="44" spans="1:9">
      <c r="A44" s="255" t="s">
        <v>222</v>
      </c>
      <c r="B44" s="170" t="s">
        <v>390</v>
      </c>
      <c r="C44" s="163" t="s">
        <v>223</v>
      </c>
      <c r="D44" s="164" t="s">
        <v>80</v>
      </c>
      <c r="E44" s="170">
        <v>79.099999999999994</v>
      </c>
      <c r="F44" s="173">
        <v>143.71</v>
      </c>
      <c r="G44" s="167">
        <f>ROUND((1+$I$5)*F44,2)</f>
        <v>176</v>
      </c>
      <c r="H44" s="168">
        <f>ROUND(E44*G44,2)</f>
        <v>13921.6</v>
      </c>
      <c r="I44" s="256">
        <f>H44/$H$89</f>
        <v>2.3394808619774349E-2</v>
      </c>
    </row>
    <row r="45" spans="1:9">
      <c r="A45" s="255" t="s">
        <v>225</v>
      </c>
      <c r="B45" s="170" t="s">
        <v>391</v>
      </c>
      <c r="C45" s="163" t="s">
        <v>226</v>
      </c>
      <c r="D45" s="164" t="s">
        <v>80</v>
      </c>
      <c r="E45" s="170">
        <v>79.099999999999994</v>
      </c>
      <c r="F45" s="173">
        <v>43.7</v>
      </c>
      <c r="G45" s="167">
        <f>ROUND((1+$I$5)*F45,2)</f>
        <v>53.52</v>
      </c>
      <c r="H45" s="168">
        <f>ROUND(E45*G45,2)</f>
        <v>4233.43</v>
      </c>
      <c r="I45" s="256">
        <f>H45/$H$89</f>
        <v>7.1141452602582547E-3</v>
      </c>
    </row>
    <row r="46" spans="1:9">
      <c r="A46" s="257" t="s">
        <v>227</v>
      </c>
      <c r="B46" s="171" t="s">
        <v>370</v>
      </c>
      <c r="C46" s="165" t="s">
        <v>228</v>
      </c>
      <c r="D46" s="166"/>
      <c r="E46" s="171">
        <v>1</v>
      </c>
      <c r="F46" s="174" t="s">
        <v>147</v>
      </c>
      <c r="G46" s="172"/>
      <c r="H46" s="172">
        <f>SUM(H47:H50)</f>
        <v>76273.87000000001</v>
      </c>
      <c r="I46" s="254">
        <f>SUM(I47:I50)</f>
        <v>0.12817582686900558</v>
      </c>
    </row>
    <row r="47" spans="1:9">
      <c r="A47" s="255" t="s">
        <v>229</v>
      </c>
      <c r="B47" s="170" t="s">
        <v>392</v>
      </c>
      <c r="C47" s="163" t="s">
        <v>105</v>
      </c>
      <c r="D47" s="164" t="s">
        <v>102</v>
      </c>
      <c r="E47" s="170">
        <v>153.32</v>
      </c>
      <c r="F47" s="173">
        <v>167.34</v>
      </c>
      <c r="G47" s="167">
        <f>ROUND((1+$I$5)*F47,2)</f>
        <v>204.94</v>
      </c>
      <c r="H47" s="168">
        <f t="shared" ref="H47:H49" si="13">ROUND(E47*G47,2)</f>
        <v>31421.4</v>
      </c>
      <c r="I47" s="256">
        <f>H47/$H$89</f>
        <v>5.2802669202202168E-2</v>
      </c>
    </row>
    <row r="48" spans="1:9">
      <c r="A48" s="255" t="s">
        <v>231</v>
      </c>
      <c r="B48" s="170" t="s">
        <v>393</v>
      </c>
      <c r="C48" s="163" t="s">
        <v>115</v>
      </c>
      <c r="D48" s="164" t="s">
        <v>80</v>
      </c>
      <c r="E48" s="170">
        <v>262.51</v>
      </c>
      <c r="F48" s="173">
        <v>43.6</v>
      </c>
      <c r="G48" s="167">
        <f t="shared" ref="G48:G49" si="14">ROUND((1+$I$5)*F48,2)</f>
        <v>53.4</v>
      </c>
      <c r="H48" s="168">
        <f t="shared" si="13"/>
        <v>14018.03</v>
      </c>
      <c r="I48" s="256">
        <f>H48/$H$89</f>
        <v>2.355685618580159E-2</v>
      </c>
    </row>
    <row r="49" spans="1:9">
      <c r="A49" s="255" t="s">
        <v>233</v>
      </c>
      <c r="B49" s="170" t="s">
        <v>394</v>
      </c>
      <c r="C49" s="163" t="s">
        <v>234</v>
      </c>
      <c r="D49" s="164" t="s">
        <v>80</v>
      </c>
      <c r="E49" s="170">
        <v>262.51</v>
      </c>
      <c r="F49" s="173">
        <v>79.16</v>
      </c>
      <c r="G49" s="167">
        <f t="shared" si="14"/>
        <v>96.95</v>
      </c>
      <c r="H49" s="168">
        <f t="shared" si="13"/>
        <v>25450.34</v>
      </c>
      <c r="I49" s="256">
        <f>H49/$H$89</f>
        <v>4.2768491668212553E-2</v>
      </c>
    </row>
    <row r="50" spans="1:9">
      <c r="A50" s="255" t="s">
        <v>235</v>
      </c>
      <c r="B50" s="170" t="s">
        <v>395</v>
      </c>
      <c r="C50" s="163" t="s">
        <v>236</v>
      </c>
      <c r="D50" s="164" t="s">
        <v>80</v>
      </c>
      <c r="E50" s="170">
        <v>30.51</v>
      </c>
      <c r="F50" s="173">
        <v>144.09</v>
      </c>
      <c r="G50" s="167">
        <f>ROUND((1+$I$5)*F50,2)</f>
        <v>176.47</v>
      </c>
      <c r="H50" s="168">
        <f>ROUND(E50*G50,2)</f>
        <v>5384.1</v>
      </c>
      <c r="I50" s="256">
        <f>H50/$H$89</f>
        <v>9.0478098127892686E-3</v>
      </c>
    </row>
    <row r="51" spans="1:9">
      <c r="A51" s="257" t="s">
        <v>238</v>
      </c>
      <c r="B51" s="171" t="s">
        <v>370</v>
      </c>
      <c r="C51" s="165" t="s">
        <v>239</v>
      </c>
      <c r="D51" s="166"/>
      <c r="E51" s="171">
        <v>1</v>
      </c>
      <c r="F51" s="174" t="s">
        <v>147</v>
      </c>
      <c r="G51" s="169"/>
      <c r="H51" s="172">
        <f>SUM(H52:H53)</f>
        <v>4603.0199999999995</v>
      </c>
      <c r="I51" s="254">
        <f>SUM(I52:I53)</f>
        <v>7.7352295693737588E-3</v>
      </c>
    </row>
    <row r="52" spans="1:9">
      <c r="A52" s="255" t="s">
        <v>240</v>
      </c>
      <c r="B52" s="170" t="s">
        <v>396</v>
      </c>
      <c r="C52" s="163" t="s">
        <v>241</v>
      </c>
      <c r="D52" s="164" t="s">
        <v>103</v>
      </c>
      <c r="E52" s="170">
        <v>107.8</v>
      </c>
      <c r="F52" s="173">
        <v>29.33</v>
      </c>
      <c r="G52" s="167">
        <f>ROUND((1+$I$5)*F52,2)</f>
        <v>35.92</v>
      </c>
      <c r="H52" s="168">
        <f t="shared" ref="H52:H55" si="15">ROUND(E52*G52,2)</f>
        <v>3872.18</v>
      </c>
      <c r="I52" s="256">
        <f>H52/$H$89</f>
        <v>6.5070760574443909E-3</v>
      </c>
    </row>
    <row r="53" spans="1:9">
      <c r="A53" s="255" t="s">
        <v>243</v>
      </c>
      <c r="B53" s="170" t="s">
        <v>397</v>
      </c>
      <c r="C53" s="163" t="s">
        <v>244</v>
      </c>
      <c r="D53" s="164" t="s">
        <v>80</v>
      </c>
      <c r="E53" s="170">
        <v>0.54</v>
      </c>
      <c r="F53" s="173">
        <v>1105.0899999999999</v>
      </c>
      <c r="G53" s="167">
        <f t="shared" ref="G53:G55" si="16">ROUND((1+$I$5)*F53,2)</f>
        <v>1353.4</v>
      </c>
      <c r="H53" s="168">
        <f t="shared" si="15"/>
        <v>730.84</v>
      </c>
      <c r="I53" s="256">
        <f>H53/$H$89</f>
        <v>1.2281535119293677E-3</v>
      </c>
    </row>
    <row r="54" spans="1:9">
      <c r="A54" s="257" t="s">
        <v>246</v>
      </c>
      <c r="B54" s="171" t="s">
        <v>370</v>
      </c>
      <c r="C54" s="165" t="s">
        <v>247</v>
      </c>
      <c r="D54" s="166"/>
      <c r="E54" s="171">
        <v>1</v>
      </c>
      <c r="F54" s="174" t="s">
        <v>147</v>
      </c>
      <c r="G54" s="169"/>
      <c r="H54" s="172">
        <f>SUM(H55:H57)</f>
        <v>28489.279999999999</v>
      </c>
      <c r="I54" s="254">
        <f>SUM(I55:I57)</f>
        <v>4.7875334251462835E-2</v>
      </c>
    </row>
    <row r="55" spans="1:9">
      <c r="A55" s="255" t="s">
        <v>248</v>
      </c>
      <c r="B55" s="170" t="s">
        <v>398</v>
      </c>
      <c r="C55" s="163" t="s">
        <v>249</v>
      </c>
      <c r="D55" s="164" t="s">
        <v>80</v>
      </c>
      <c r="E55" s="170">
        <v>271.27</v>
      </c>
      <c r="F55" s="173">
        <v>48.65</v>
      </c>
      <c r="G55" s="167">
        <f t="shared" si="16"/>
        <v>59.58</v>
      </c>
      <c r="H55" s="168">
        <f t="shared" si="15"/>
        <v>16162.27</v>
      </c>
      <c r="I55" s="256">
        <f>H55/$H$89</f>
        <v>2.7160183708131277E-2</v>
      </c>
    </row>
    <row r="56" spans="1:9">
      <c r="A56" s="255" t="s">
        <v>250</v>
      </c>
      <c r="B56" s="170" t="s">
        <v>398</v>
      </c>
      <c r="C56" s="163" t="s">
        <v>249</v>
      </c>
      <c r="D56" s="164" t="s">
        <v>80</v>
      </c>
      <c r="E56" s="170">
        <v>189.38</v>
      </c>
      <c r="F56" s="173">
        <v>48.65</v>
      </c>
      <c r="G56" s="167">
        <f t="shared" ref="G56" si="17">ROUND((1+$I$5)*F56,2)</f>
        <v>59.58</v>
      </c>
      <c r="H56" s="168">
        <f>ROUND(E56*G56,2)</f>
        <v>11283.26</v>
      </c>
      <c r="I56" s="256">
        <f>H56/$H$89</f>
        <v>1.8961161670149631E-2</v>
      </c>
    </row>
    <row r="57" spans="1:9">
      <c r="A57" s="255" t="s">
        <v>252</v>
      </c>
      <c r="B57" s="170" t="s">
        <v>399</v>
      </c>
      <c r="C57" s="163" t="s">
        <v>114</v>
      </c>
      <c r="D57" s="164" t="s">
        <v>80</v>
      </c>
      <c r="E57" s="170">
        <v>30.51</v>
      </c>
      <c r="F57" s="173">
        <v>27.93</v>
      </c>
      <c r="G57" s="167">
        <f t="shared" ref="G57:G59" si="18">ROUND((1+$I$5)*F57,2)</f>
        <v>34.21</v>
      </c>
      <c r="H57" s="168">
        <f t="shared" ref="H57:H61" si="19">ROUND(E57*G57,2)</f>
        <v>1043.75</v>
      </c>
      <c r="I57" s="256">
        <f>H57/$H$89</f>
        <v>1.7539888731819243E-3</v>
      </c>
    </row>
    <row r="58" spans="1:9">
      <c r="A58" s="257" t="s">
        <v>253</v>
      </c>
      <c r="B58" s="171" t="s">
        <v>370</v>
      </c>
      <c r="C58" s="165" t="s">
        <v>254</v>
      </c>
      <c r="D58" s="166"/>
      <c r="E58" s="171">
        <v>1</v>
      </c>
      <c r="F58" s="174" t="s">
        <v>147</v>
      </c>
      <c r="G58" s="169"/>
      <c r="H58" s="172">
        <f>SUM(H59:H86)</f>
        <v>14694.849999999999</v>
      </c>
      <c r="I58" s="254">
        <f>SUM(I59:I86)</f>
        <v>2.4694230795762776E-2</v>
      </c>
    </row>
    <row r="59" spans="1:9" ht="26.4">
      <c r="A59" s="255" t="s">
        <v>255</v>
      </c>
      <c r="B59" s="163" t="s">
        <v>618</v>
      </c>
      <c r="C59" s="163" t="s">
        <v>619</v>
      </c>
      <c r="D59" s="164" t="s">
        <v>67</v>
      </c>
      <c r="E59" s="203">
        <v>24</v>
      </c>
      <c r="F59" s="204">
        <v>33.340000000000003</v>
      </c>
      <c r="G59" s="167">
        <f t="shared" si="18"/>
        <v>40.83</v>
      </c>
      <c r="H59" s="168">
        <f t="shared" si="19"/>
        <v>979.92</v>
      </c>
      <c r="I59" s="256">
        <f t="shared" ref="I59:I86" si="20">H59/$H$89</f>
        <v>1.6467245763913112E-3</v>
      </c>
    </row>
    <row r="60" spans="1:9" ht="26.4">
      <c r="A60" s="255" t="s">
        <v>258</v>
      </c>
      <c r="B60" s="170" t="s">
        <v>401</v>
      </c>
      <c r="C60" s="163" t="s">
        <v>259</v>
      </c>
      <c r="D60" s="164" t="s">
        <v>67</v>
      </c>
      <c r="E60" s="170">
        <v>24</v>
      </c>
      <c r="F60" s="173">
        <v>20.329999999999998</v>
      </c>
      <c r="G60" s="167">
        <f t="shared" ref="G60:G61" si="21">ROUND((1+$I$5)*F60,2)</f>
        <v>24.9</v>
      </c>
      <c r="H60" s="168">
        <f t="shared" si="19"/>
        <v>597.6</v>
      </c>
      <c r="I60" s="256">
        <f t="shared" si="20"/>
        <v>1.0042479047794185E-3</v>
      </c>
    </row>
    <row r="61" spans="1:9" ht="26.4">
      <c r="A61" s="255" t="s">
        <v>260</v>
      </c>
      <c r="B61" s="170" t="s">
        <v>402</v>
      </c>
      <c r="C61" s="163" t="s">
        <v>261</v>
      </c>
      <c r="D61" s="164" t="s">
        <v>67</v>
      </c>
      <c r="E61" s="170">
        <v>4</v>
      </c>
      <c r="F61" s="173">
        <v>65.900000000000006</v>
      </c>
      <c r="G61" s="167">
        <f t="shared" si="21"/>
        <v>80.709999999999994</v>
      </c>
      <c r="H61" s="168">
        <f t="shared" si="19"/>
        <v>322.83999999999997</v>
      </c>
      <c r="I61" s="256">
        <f t="shared" si="20"/>
        <v>5.425224122807687E-4</v>
      </c>
    </row>
    <row r="62" spans="1:9" ht="26.4">
      <c r="A62" s="255" t="s">
        <v>262</v>
      </c>
      <c r="B62" s="170" t="s">
        <v>403</v>
      </c>
      <c r="C62" s="163" t="s">
        <v>263</v>
      </c>
      <c r="D62" s="164" t="s">
        <v>67</v>
      </c>
      <c r="E62" s="170">
        <v>4</v>
      </c>
      <c r="F62" s="173">
        <v>70.25</v>
      </c>
      <c r="G62" s="167">
        <f t="shared" ref="G62" si="22">ROUND((1+$I$5)*F62,2)</f>
        <v>86.04</v>
      </c>
      <c r="H62" s="168">
        <f>ROUND(E62*G62,2)</f>
        <v>344.16</v>
      </c>
      <c r="I62" s="256">
        <f t="shared" si="20"/>
        <v>5.7834999817417106E-4</v>
      </c>
    </row>
    <row r="63" spans="1:9" ht="39.6">
      <c r="A63" s="255" t="s">
        <v>264</v>
      </c>
      <c r="B63" s="170" t="s">
        <v>404</v>
      </c>
      <c r="C63" s="163" t="s">
        <v>265</v>
      </c>
      <c r="D63" s="164" t="s">
        <v>67</v>
      </c>
      <c r="E63" s="170">
        <v>1</v>
      </c>
      <c r="F63" s="173">
        <v>546.75</v>
      </c>
      <c r="G63" s="167">
        <f t="shared" ref="G63:G71" si="23">ROUND((1+$I$5)*F63,2)</f>
        <v>669.6</v>
      </c>
      <c r="H63" s="168">
        <f t="shared" ref="H63:H67" si="24">ROUND(E63*G63,2)</f>
        <v>669.6</v>
      </c>
      <c r="I63" s="256">
        <f t="shared" si="20"/>
        <v>1.1252416282468182E-3</v>
      </c>
    </row>
    <row r="64" spans="1:9" ht="26.4">
      <c r="A64" s="255" t="s">
        <v>267</v>
      </c>
      <c r="B64" s="170" t="s">
        <v>405</v>
      </c>
      <c r="C64" s="163" t="s">
        <v>268</v>
      </c>
      <c r="D64" s="164" t="s">
        <v>79</v>
      </c>
      <c r="E64" s="170">
        <v>1.43</v>
      </c>
      <c r="F64" s="173">
        <v>18.88</v>
      </c>
      <c r="G64" s="167">
        <f t="shared" si="23"/>
        <v>23.12</v>
      </c>
      <c r="H64" s="168">
        <f t="shared" si="24"/>
        <v>33.06</v>
      </c>
      <c r="I64" s="256">
        <f t="shared" si="20"/>
        <v>5.5556284692114414E-5</v>
      </c>
    </row>
    <row r="65" spans="1:9" ht="26.4">
      <c r="A65" s="255" t="s">
        <v>270</v>
      </c>
      <c r="B65" s="170" t="s">
        <v>405</v>
      </c>
      <c r="C65" s="163" t="s">
        <v>268</v>
      </c>
      <c r="D65" s="164" t="s">
        <v>79</v>
      </c>
      <c r="E65" s="170">
        <v>10.96</v>
      </c>
      <c r="F65" s="173">
        <v>18.88</v>
      </c>
      <c r="G65" s="167">
        <f t="shared" si="23"/>
        <v>23.12</v>
      </c>
      <c r="H65" s="168">
        <f t="shared" si="24"/>
        <v>253.4</v>
      </c>
      <c r="I65" s="256">
        <f t="shared" si="20"/>
        <v>4.2583068786998762E-4</v>
      </c>
    </row>
    <row r="66" spans="1:9" ht="26.4">
      <c r="A66" s="255" t="s">
        <v>272</v>
      </c>
      <c r="B66" s="170" t="s">
        <v>406</v>
      </c>
      <c r="C66" s="163" t="s">
        <v>273</v>
      </c>
      <c r="D66" s="164" t="s">
        <v>79</v>
      </c>
      <c r="E66" s="170">
        <v>29.32</v>
      </c>
      <c r="F66" s="173">
        <v>3.88</v>
      </c>
      <c r="G66" s="167">
        <f t="shared" si="23"/>
        <v>4.75</v>
      </c>
      <c r="H66" s="168">
        <f t="shared" si="24"/>
        <v>139.27000000000001</v>
      </c>
      <c r="I66" s="256">
        <f t="shared" si="20"/>
        <v>2.3403883149034405E-4</v>
      </c>
    </row>
    <row r="67" spans="1:9" ht="26.4">
      <c r="A67" s="255" t="s">
        <v>275</v>
      </c>
      <c r="B67" s="170" t="s">
        <v>406</v>
      </c>
      <c r="C67" s="163" t="s">
        <v>273</v>
      </c>
      <c r="D67" s="164" t="s">
        <v>79</v>
      </c>
      <c r="E67" s="170">
        <v>29.32</v>
      </c>
      <c r="F67" s="173">
        <v>3.88</v>
      </c>
      <c r="G67" s="167">
        <f t="shared" si="23"/>
        <v>4.75</v>
      </c>
      <c r="H67" s="168">
        <f t="shared" si="24"/>
        <v>139.27000000000001</v>
      </c>
      <c r="I67" s="256">
        <f t="shared" si="20"/>
        <v>2.3403883149034405E-4</v>
      </c>
    </row>
    <row r="68" spans="1:9" ht="26.4">
      <c r="A68" s="255" t="s">
        <v>276</v>
      </c>
      <c r="B68" s="170" t="s">
        <v>406</v>
      </c>
      <c r="C68" s="163" t="s">
        <v>273</v>
      </c>
      <c r="D68" s="164" t="s">
        <v>79</v>
      </c>
      <c r="E68" s="170">
        <v>96.33</v>
      </c>
      <c r="F68" s="173">
        <v>3.88</v>
      </c>
      <c r="G68" s="167">
        <f t="shared" si="23"/>
        <v>4.75</v>
      </c>
      <c r="H68" s="168">
        <f t="shared" ref="H68:H81" si="25">ROUND(E68*G68,2)</f>
        <v>457.57</v>
      </c>
      <c r="I68" s="256">
        <f t="shared" si="20"/>
        <v>7.6893191731914061E-4</v>
      </c>
    </row>
    <row r="69" spans="1:9" ht="26.4">
      <c r="A69" s="255" t="s">
        <v>278</v>
      </c>
      <c r="B69" s="170" t="s">
        <v>406</v>
      </c>
      <c r="C69" s="163" t="s">
        <v>273</v>
      </c>
      <c r="D69" s="164" t="s">
        <v>79</v>
      </c>
      <c r="E69" s="170">
        <v>115.72</v>
      </c>
      <c r="F69" s="173">
        <v>3.88</v>
      </c>
      <c r="G69" s="167">
        <f t="shared" si="23"/>
        <v>4.75</v>
      </c>
      <c r="H69" s="168">
        <f t="shared" si="25"/>
        <v>549.66999999999996</v>
      </c>
      <c r="I69" s="256">
        <f t="shared" si="20"/>
        <v>9.2370305525452286E-4</v>
      </c>
    </row>
    <row r="70" spans="1:9" ht="26.4">
      <c r="A70" s="255" t="s">
        <v>280</v>
      </c>
      <c r="B70" s="170" t="s">
        <v>406</v>
      </c>
      <c r="C70" s="163" t="s">
        <v>273</v>
      </c>
      <c r="D70" s="164" t="s">
        <v>79</v>
      </c>
      <c r="E70" s="170">
        <v>96.33</v>
      </c>
      <c r="F70" s="173">
        <v>3.88</v>
      </c>
      <c r="G70" s="167">
        <f t="shared" si="23"/>
        <v>4.75</v>
      </c>
      <c r="H70" s="168">
        <f t="shared" si="25"/>
        <v>457.57</v>
      </c>
      <c r="I70" s="256">
        <f t="shared" si="20"/>
        <v>7.6893191731914061E-4</v>
      </c>
    </row>
    <row r="71" spans="1:9" ht="26.4">
      <c r="A71" s="255" t="s">
        <v>281</v>
      </c>
      <c r="B71" s="170" t="s">
        <v>407</v>
      </c>
      <c r="C71" s="163" t="s">
        <v>282</v>
      </c>
      <c r="D71" s="164" t="s">
        <v>67</v>
      </c>
      <c r="E71" s="170">
        <v>4</v>
      </c>
      <c r="F71" s="173">
        <v>12.02</v>
      </c>
      <c r="G71" s="167">
        <f t="shared" si="23"/>
        <v>14.72</v>
      </c>
      <c r="H71" s="168">
        <f t="shared" si="25"/>
        <v>58.88</v>
      </c>
      <c r="I71" s="256">
        <f t="shared" si="20"/>
        <v>9.894597830222918E-5</v>
      </c>
    </row>
    <row r="72" spans="1:9" ht="26.4">
      <c r="A72" s="255" t="s">
        <v>283</v>
      </c>
      <c r="B72" s="170" t="s">
        <v>408</v>
      </c>
      <c r="C72" s="163" t="s">
        <v>284</v>
      </c>
      <c r="D72" s="164" t="s">
        <v>67</v>
      </c>
      <c r="E72" s="170">
        <v>4</v>
      </c>
      <c r="F72" s="173">
        <v>13.01</v>
      </c>
      <c r="G72" s="167">
        <f t="shared" ref="G72" si="26">ROUND((1+$I$5)*F72,2)</f>
        <v>15.93</v>
      </c>
      <c r="H72" s="168">
        <f t="shared" si="25"/>
        <v>63.72</v>
      </c>
      <c r="I72" s="256">
        <f t="shared" si="20"/>
        <v>1.0707944526864883E-4</v>
      </c>
    </row>
    <row r="73" spans="1:9" ht="26.4">
      <c r="A73" s="255" t="s">
        <v>285</v>
      </c>
      <c r="B73" s="170" t="s">
        <v>409</v>
      </c>
      <c r="C73" s="163" t="s">
        <v>286</v>
      </c>
      <c r="D73" s="164" t="s">
        <v>67</v>
      </c>
      <c r="E73" s="170">
        <v>4</v>
      </c>
      <c r="F73" s="173">
        <v>14.04</v>
      </c>
      <c r="G73" s="167">
        <f>ROUND((1+$I$5)*F73,2)</f>
        <v>17.190000000000001</v>
      </c>
      <c r="H73" s="168">
        <f t="shared" si="25"/>
        <v>68.760000000000005</v>
      </c>
      <c r="I73" s="256">
        <f t="shared" si="20"/>
        <v>1.1554900591136682E-4</v>
      </c>
    </row>
    <row r="74" spans="1:9" ht="26.4">
      <c r="A74" s="255" t="s">
        <v>287</v>
      </c>
      <c r="B74" s="170" t="s">
        <v>410</v>
      </c>
      <c r="C74" s="163" t="s">
        <v>288</v>
      </c>
      <c r="D74" s="164" t="s">
        <v>79</v>
      </c>
      <c r="E74" s="170">
        <v>37.94</v>
      </c>
      <c r="F74" s="173">
        <v>5.67</v>
      </c>
      <c r="G74" s="167">
        <f>ROUND((1+$I$5)*F74,2)</f>
        <v>6.94</v>
      </c>
      <c r="H74" s="168">
        <f t="shared" si="25"/>
        <v>263.3</v>
      </c>
      <c r="I74" s="256">
        <f t="shared" si="20"/>
        <v>4.4246732484675512E-4</v>
      </c>
    </row>
    <row r="75" spans="1:9" ht="26.4">
      <c r="A75" s="255" t="s">
        <v>290</v>
      </c>
      <c r="B75" s="170" t="s">
        <v>410</v>
      </c>
      <c r="C75" s="163" t="s">
        <v>288</v>
      </c>
      <c r="D75" s="164" t="s">
        <v>79</v>
      </c>
      <c r="E75" s="170">
        <v>37.96</v>
      </c>
      <c r="F75" s="173">
        <v>5.67</v>
      </c>
      <c r="G75" s="167">
        <f>ROUND((1+$I$5)*F75,2)</f>
        <v>6.94</v>
      </c>
      <c r="H75" s="168">
        <f t="shared" si="25"/>
        <v>263.44</v>
      </c>
      <c r="I75" s="256">
        <f t="shared" si="20"/>
        <v>4.4270259042016394E-4</v>
      </c>
    </row>
    <row r="76" spans="1:9" ht="26.4">
      <c r="A76" s="255" t="s">
        <v>292</v>
      </c>
      <c r="B76" s="170" t="s">
        <v>410</v>
      </c>
      <c r="C76" s="163" t="s">
        <v>288</v>
      </c>
      <c r="D76" s="164" t="s">
        <v>79</v>
      </c>
      <c r="E76" s="170">
        <v>75.900000000000006</v>
      </c>
      <c r="F76" s="173">
        <v>5.67</v>
      </c>
      <c r="G76" s="167">
        <f>ROUND((1+$I$5)*F76,2)</f>
        <v>6.94</v>
      </c>
      <c r="H76" s="168">
        <f t="shared" si="25"/>
        <v>526.75</v>
      </c>
      <c r="I76" s="256">
        <f t="shared" si="20"/>
        <v>8.8518671995073395E-4</v>
      </c>
    </row>
    <row r="77" spans="1:9" ht="26.4">
      <c r="A77" s="255" t="s">
        <v>294</v>
      </c>
      <c r="B77" s="170" t="s">
        <v>410</v>
      </c>
      <c r="C77" s="163" t="s">
        <v>288</v>
      </c>
      <c r="D77" s="164" t="s">
        <v>79</v>
      </c>
      <c r="E77" s="170">
        <v>75.900000000000006</v>
      </c>
      <c r="F77" s="173">
        <v>5.67</v>
      </c>
      <c r="G77" s="167">
        <f t="shared" ref="G77:G81" si="27">ROUND((1+$I$5)*F77,2)</f>
        <v>6.94</v>
      </c>
      <c r="H77" s="168">
        <f t="shared" si="25"/>
        <v>526.75</v>
      </c>
      <c r="I77" s="256">
        <f t="shared" si="20"/>
        <v>8.8518671995073395E-4</v>
      </c>
    </row>
    <row r="78" spans="1:9" ht="26.4">
      <c r="A78" s="255" t="s">
        <v>295</v>
      </c>
      <c r="B78" s="170" t="s">
        <v>411</v>
      </c>
      <c r="C78" s="163" t="s">
        <v>296</v>
      </c>
      <c r="D78" s="164" t="s">
        <v>67</v>
      </c>
      <c r="E78" s="170">
        <v>2</v>
      </c>
      <c r="F78" s="173">
        <v>76.03</v>
      </c>
      <c r="G78" s="167">
        <f>ROUND((1+$I$5)*F78,2)</f>
        <v>93.11</v>
      </c>
      <c r="H78" s="168">
        <f t="shared" si="25"/>
        <v>186.22</v>
      </c>
      <c r="I78" s="256">
        <f t="shared" si="20"/>
        <v>3.1293682200137765E-4</v>
      </c>
    </row>
    <row r="79" spans="1:9" ht="26.4">
      <c r="A79" s="255" t="s">
        <v>298</v>
      </c>
      <c r="B79" s="170" t="s">
        <v>412</v>
      </c>
      <c r="C79" s="163" t="s">
        <v>299</v>
      </c>
      <c r="D79" s="164" t="s">
        <v>67</v>
      </c>
      <c r="E79" s="170">
        <v>2</v>
      </c>
      <c r="F79" s="173">
        <v>68.89</v>
      </c>
      <c r="G79" s="167">
        <f t="shared" si="27"/>
        <v>84.37</v>
      </c>
      <c r="H79" s="168">
        <f t="shared" si="25"/>
        <v>168.74</v>
      </c>
      <c r="I79" s="256">
        <f t="shared" si="20"/>
        <v>2.8356223469290336E-4</v>
      </c>
    </row>
    <row r="80" spans="1:9" ht="26.4">
      <c r="A80" s="255" t="s">
        <v>300</v>
      </c>
      <c r="B80" s="170" t="s">
        <v>413</v>
      </c>
      <c r="C80" s="163" t="s">
        <v>301</v>
      </c>
      <c r="D80" s="164" t="s">
        <v>79</v>
      </c>
      <c r="E80" s="170">
        <v>29.7</v>
      </c>
      <c r="F80" s="173">
        <v>11.52</v>
      </c>
      <c r="G80" s="167">
        <f t="shared" si="27"/>
        <v>14.11</v>
      </c>
      <c r="H80" s="168">
        <f t="shared" si="25"/>
        <v>419.07</v>
      </c>
      <c r="I80" s="256">
        <f t="shared" si="20"/>
        <v>7.042338846317116E-4</v>
      </c>
    </row>
    <row r="81" spans="1:9" ht="26.4">
      <c r="A81" s="255" t="s">
        <v>303</v>
      </c>
      <c r="B81" s="170" t="s">
        <v>413</v>
      </c>
      <c r="C81" s="163" t="s">
        <v>301</v>
      </c>
      <c r="D81" s="164" t="s">
        <v>79</v>
      </c>
      <c r="E81" s="170">
        <v>107.07</v>
      </c>
      <c r="F81" s="173">
        <v>11.52</v>
      </c>
      <c r="G81" s="167">
        <f t="shared" si="27"/>
        <v>14.11</v>
      </c>
      <c r="H81" s="168">
        <f t="shared" si="25"/>
        <v>1510.76</v>
      </c>
      <c r="I81" s="256">
        <f t="shared" si="20"/>
        <v>2.538784412022346E-3</v>
      </c>
    </row>
    <row r="82" spans="1:9" ht="26.4">
      <c r="A82" s="255" t="s">
        <v>305</v>
      </c>
      <c r="B82" s="170" t="s">
        <v>414</v>
      </c>
      <c r="C82" s="163" t="s">
        <v>306</v>
      </c>
      <c r="D82" s="164" t="s">
        <v>79</v>
      </c>
      <c r="E82" s="170">
        <v>55.6</v>
      </c>
      <c r="F82" s="173">
        <v>8.82</v>
      </c>
      <c r="G82" s="167">
        <f>ROUND((1+$I$5)*F82,2)</f>
        <v>10.8</v>
      </c>
      <c r="H82" s="168">
        <f>ROUND(E82*G82,2)</f>
        <v>600.48</v>
      </c>
      <c r="I82" s="256">
        <f t="shared" si="20"/>
        <v>1.0090876537181145E-3</v>
      </c>
    </row>
    <row r="83" spans="1:9" ht="26.4">
      <c r="A83" s="255" t="s">
        <v>308</v>
      </c>
      <c r="B83" s="170" t="s">
        <v>414</v>
      </c>
      <c r="C83" s="163" t="s">
        <v>306</v>
      </c>
      <c r="D83" s="164" t="s">
        <v>79</v>
      </c>
      <c r="E83" s="170">
        <v>55.54</v>
      </c>
      <c r="F83" s="173">
        <v>8.82</v>
      </c>
      <c r="G83" s="167">
        <f t="shared" ref="G83:G86" si="28">ROUND((1+$I$5)*F83,2)</f>
        <v>10.8</v>
      </c>
      <c r="H83" s="168">
        <f t="shared" ref="H83:H86" si="29">ROUND(E83*G83,2)</f>
        <v>599.83000000000004</v>
      </c>
      <c r="I83" s="256">
        <f t="shared" si="20"/>
        <v>1.0079953492701447E-3</v>
      </c>
    </row>
    <row r="84" spans="1:9" ht="26.4">
      <c r="A84" s="255" t="s">
        <v>310</v>
      </c>
      <c r="B84" s="170" t="s">
        <v>414</v>
      </c>
      <c r="C84" s="163" t="s">
        <v>306</v>
      </c>
      <c r="D84" s="164" t="s">
        <v>79</v>
      </c>
      <c r="E84" s="170">
        <v>111.14</v>
      </c>
      <c r="F84" s="173">
        <v>8.82</v>
      </c>
      <c r="G84" s="167">
        <f t="shared" si="28"/>
        <v>10.8</v>
      </c>
      <c r="H84" s="168">
        <f t="shared" si="29"/>
        <v>1200.31</v>
      </c>
      <c r="I84" s="256">
        <f t="shared" si="20"/>
        <v>2.0170830029882592E-3</v>
      </c>
    </row>
    <row r="85" spans="1:9" ht="26.4">
      <c r="A85" s="255" t="s">
        <v>312</v>
      </c>
      <c r="B85" s="170" t="s">
        <v>414</v>
      </c>
      <c r="C85" s="163" t="s">
        <v>306</v>
      </c>
      <c r="D85" s="164" t="s">
        <v>79</v>
      </c>
      <c r="E85" s="170">
        <v>111.14</v>
      </c>
      <c r="F85" s="173">
        <v>8.82</v>
      </c>
      <c r="G85" s="167">
        <f t="shared" si="28"/>
        <v>10.8</v>
      </c>
      <c r="H85" s="168">
        <f t="shared" si="29"/>
        <v>1200.31</v>
      </c>
      <c r="I85" s="256">
        <f t="shared" si="20"/>
        <v>2.0170830029882592E-3</v>
      </c>
    </row>
    <row r="86" spans="1:9" ht="26.4">
      <c r="A86" s="255" t="s">
        <v>313</v>
      </c>
      <c r="B86" s="170" t="s">
        <v>415</v>
      </c>
      <c r="C86" s="163" t="s">
        <v>314</v>
      </c>
      <c r="D86" s="164" t="s">
        <v>79</v>
      </c>
      <c r="E86" s="170">
        <v>80</v>
      </c>
      <c r="F86" s="173">
        <v>21.37</v>
      </c>
      <c r="G86" s="167">
        <f t="shared" si="28"/>
        <v>26.17</v>
      </c>
      <c r="H86" s="168">
        <f t="shared" si="29"/>
        <v>2093.6</v>
      </c>
      <c r="I86" s="256">
        <f t="shared" si="20"/>
        <v>3.5182286034909473E-3</v>
      </c>
    </row>
    <row r="87" spans="1:9">
      <c r="A87" s="257" t="s">
        <v>316</v>
      </c>
      <c r="B87" s="171" t="s">
        <v>370</v>
      </c>
      <c r="C87" s="165" t="s">
        <v>135</v>
      </c>
      <c r="D87" s="166"/>
      <c r="E87" s="171">
        <v>1</v>
      </c>
      <c r="F87" s="174" t="s">
        <v>147</v>
      </c>
      <c r="G87" s="169"/>
      <c r="H87" s="172">
        <f>SUM(H88)</f>
        <v>3778.21</v>
      </c>
      <c r="I87" s="254">
        <f>SUM(I88)</f>
        <v>6.3491624436356198E-3</v>
      </c>
    </row>
    <row r="88" spans="1:9">
      <c r="A88" s="255" t="s">
        <v>317</v>
      </c>
      <c r="B88" s="170" t="s">
        <v>416</v>
      </c>
      <c r="C88" s="163" t="s">
        <v>136</v>
      </c>
      <c r="D88" s="164" t="s">
        <v>80</v>
      </c>
      <c r="E88" s="170">
        <v>286.88</v>
      </c>
      <c r="F88" s="173">
        <v>10.75</v>
      </c>
      <c r="G88" s="167">
        <f t="shared" ref="G88" si="30">ROUND((1+$I$5)*F88,2)</f>
        <v>13.17</v>
      </c>
      <c r="H88" s="168">
        <f t="shared" ref="H88" si="31">ROUND(E88*G88,2)</f>
        <v>3778.21</v>
      </c>
      <c r="I88" s="256">
        <f>H88/$H$89</f>
        <v>6.3491624436356198E-3</v>
      </c>
    </row>
    <row r="89" spans="1:9" ht="14.4" customHeight="1">
      <c r="A89" s="505"/>
      <c r="B89" s="506"/>
      <c r="C89" s="506"/>
      <c r="D89" s="506"/>
      <c r="E89" s="506"/>
      <c r="F89" s="502" t="s">
        <v>600</v>
      </c>
      <c r="G89" s="502"/>
      <c r="H89" s="503">
        <f>SUM(H87,H58,H54,H51,H46,H41,H38,H34,H29,H26,H23,H18,H15,H11)</f>
        <v>595072.19000000006</v>
      </c>
      <c r="I89" s="504">
        <f>SUM(I87,I58,I54,I51,I46,I41,I38,I34,I29,I26,I23,I18,I15,I11)</f>
        <v>0.99999999999999989</v>
      </c>
    </row>
    <row r="90" spans="1:9">
      <c r="A90" s="505"/>
      <c r="B90" s="506"/>
      <c r="C90" s="506"/>
      <c r="D90" s="506"/>
      <c r="E90" s="506"/>
      <c r="F90" s="502"/>
      <c r="G90" s="502"/>
      <c r="H90" s="503"/>
      <c r="I90" s="504"/>
    </row>
    <row r="91" spans="1:9">
      <c r="A91" s="496" t="s">
        <v>622</v>
      </c>
      <c r="B91" s="497"/>
      <c r="C91" s="497"/>
      <c r="D91" s="497"/>
      <c r="E91" s="497"/>
      <c r="F91" s="497"/>
      <c r="G91" s="497"/>
      <c r="H91" s="497"/>
      <c r="I91" s="498"/>
    </row>
    <row r="92" spans="1:9" ht="15" thickBot="1">
      <c r="A92" s="499" t="s">
        <v>607</v>
      </c>
      <c r="B92" s="500"/>
      <c r="C92" s="500"/>
      <c r="D92" s="500"/>
      <c r="E92" s="500"/>
      <c r="F92" s="500"/>
      <c r="G92" s="500"/>
      <c r="H92" s="500"/>
      <c r="I92" s="501"/>
    </row>
    <row r="96" spans="1:9" ht="9.75" customHeight="1"/>
  </sheetData>
  <mergeCells count="18">
    <mergeCell ref="A91:I91"/>
    <mergeCell ref="A92:I92"/>
    <mergeCell ref="F89:G90"/>
    <mergeCell ref="H89:H90"/>
    <mergeCell ref="I89:I90"/>
    <mergeCell ref="A89:E90"/>
    <mergeCell ref="A2:I2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  <mergeCell ref="A3:I3"/>
  </mergeCells>
  <phoneticPr fontId="45" type="noConversion"/>
  <printOptions horizontalCentered="1"/>
  <pageMargins left="0.7" right="0.7" top="0.75" bottom="0.75" header="0.3" footer="0.3"/>
  <pageSetup paperSize="9" scale="4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93"/>
  <sheetViews>
    <sheetView view="pageBreakPreview" topLeftCell="A2" zoomScaleNormal="100" zoomScaleSheetLayoutView="100" workbookViewId="0">
      <selection activeCell="I10" sqref="I10"/>
    </sheetView>
  </sheetViews>
  <sheetFormatPr defaultRowHeight="14.4"/>
  <cols>
    <col min="1" max="1" width="7.44140625" customWidth="1"/>
    <col min="2" max="2" width="10.44140625" customWidth="1"/>
    <col min="3" max="3" width="65.44140625" customWidth="1"/>
    <col min="4" max="4" width="5.44140625" bestFit="1" customWidth="1"/>
    <col min="5" max="5" width="7.44140625" bestFit="1" customWidth="1"/>
    <col min="6" max="6" width="53.109375" style="9" customWidth="1"/>
  </cols>
  <sheetData>
    <row r="1" spans="1:15" ht="24.6" customHeight="1">
      <c r="A1" s="111"/>
      <c r="B1" s="112"/>
      <c r="C1" s="112"/>
      <c r="D1" s="112"/>
      <c r="E1" s="112"/>
      <c r="F1" s="349"/>
    </row>
    <row r="2" spans="1:15" ht="28.5" customHeight="1">
      <c r="A2" s="507"/>
      <c r="B2" s="508"/>
      <c r="C2" s="508"/>
      <c r="D2" s="508"/>
      <c r="E2" s="508"/>
      <c r="F2" s="509"/>
    </row>
    <row r="3" spans="1:15" ht="37.5" customHeight="1">
      <c r="A3" s="507" t="s">
        <v>27</v>
      </c>
      <c r="B3" s="508"/>
      <c r="C3" s="508"/>
      <c r="D3" s="508"/>
      <c r="E3" s="508"/>
      <c r="F3" s="509"/>
    </row>
    <row r="4" spans="1:15" ht="21" customHeight="1">
      <c r="A4" s="493" t="s">
        <v>119</v>
      </c>
      <c r="B4" s="494"/>
      <c r="C4" s="494"/>
      <c r="D4" s="494"/>
      <c r="E4" s="494"/>
      <c r="F4" s="495"/>
      <c r="G4" s="49"/>
    </row>
    <row r="5" spans="1:15" ht="18.75" customHeight="1">
      <c r="A5" s="380" t="s">
        <v>626</v>
      </c>
      <c r="F5" s="381"/>
    </row>
    <row r="6" spans="1:15">
      <c r="A6" s="263" t="s">
        <v>613</v>
      </c>
      <c r="F6" s="381"/>
    </row>
    <row r="7" spans="1:15">
      <c r="A7" s="290" t="s">
        <v>602</v>
      </c>
      <c r="F7" s="114"/>
    </row>
    <row r="8" spans="1:15" ht="5.25" customHeight="1">
      <c r="A8" s="290"/>
      <c r="F8" s="114"/>
    </row>
    <row r="9" spans="1:15">
      <c r="A9" s="290" t="s">
        <v>130</v>
      </c>
      <c r="F9" s="114"/>
    </row>
    <row r="10" spans="1:15" s="1" customFormat="1" ht="18">
      <c r="A10" s="292" t="s">
        <v>128</v>
      </c>
      <c r="B10" s="429"/>
      <c r="C10" s="429"/>
      <c r="D10" s="429"/>
      <c r="E10" s="429"/>
      <c r="F10" s="382"/>
    </row>
    <row r="11" spans="1:15" s="1" customFormat="1" ht="16.5" customHeight="1" thickBot="1">
      <c r="A11" s="383"/>
      <c r="B11" s="430"/>
      <c r="C11"/>
      <c r="D11" s="430"/>
      <c r="E11" s="430"/>
      <c r="F11" s="384"/>
    </row>
    <row r="12" spans="1:15" ht="16.2" thickBot="1">
      <c r="A12" s="512" t="s">
        <v>25</v>
      </c>
      <c r="B12" s="513"/>
      <c r="C12" s="513"/>
      <c r="D12" s="513"/>
      <c r="E12" s="513"/>
      <c r="F12" s="514"/>
    </row>
    <row r="13" spans="1:15">
      <c r="A13" s="515" t="s">
        <v>0</v>
      </c>
      <c r="B13" s="517" t="s">
        <v>22</v>
      </c>
      <c r="C13" s="517" t="s">
        <v>1</v>
      </c>
      <c r="D13" s="517" t="s">
        <v>2</v>
      </c>
      <c r="E13" s="517" t="s">
        <v>6</v>
      </c>
      <c r="F13" s="510" t="s">
        <v>26</v>
      </c>
      <c r="M13" s="15"/>
    </row>
    <row r="14" spans="1:15" ht="9" customHeight="1" thickBot="1">
      <c r="A14" s="516"/>
      <c r="B14" s="518"/>
      <c r="C14" s="518"/>
      <c r="D14" s="518"/>
      <c r="E14" s="518"/>
      <c r="F14" s="511"/>
      <c r="I14" s="483"/>
      <c r="J14" s="483"/>
      <c r="K14" s="483"/>
      <c r="L14" s="483"/>
      <c r="M14" s="483"/>
      <c r="N14" s="483"/>
      <c r="O14" s="483"/>
    </row>
    <row r="15" spans="1:15" ht="18" thickBot="1">
      <c r="A15" s="385"/>
      <c r="B15" s="126"/>
      <c r="C15" s="128" t="s">
        <v>131</v>
      </c>
      <c r="D15" s="127"/>
      <c r="E15" s="127"/>
      <c r="F15" s="386"/>
      <c r="I15" s="125"/>
      <c r="J15" s="125"/>
      <c r="K15" s="125"/>
      <c r="L15" s="125"/>
      <c r="M15" s="125"/>
      <c r="N15" s="125"/>
      <c r="O15" s="125"/>
    </row>
    <row r="16" spans="1:15" ht="17.399999999999999">
      <c r="A16" s="387">
        <v>1</v>
      </c>
      <c r="B16" s="72"/>
      <c r="C16" s="21" t="s">
        <v>138</v>
      </c>
      <c r="D16" s="14"/>
      <c r="E16" s="14"/>
      <c r="F16" s="388"/>
      <c r="I16" s="125"/>
      <c r="J16" s="125"/>
      <c r="K16" s="125"/>
      <c r="L16" s="125"/>
      <c r="M16" s="125"/>
      <c r="N16" s="125"/>
      <c r="O16" s="125"/>
    </row>
    <row r="17" spans="1:15" ht="17.399999999999999">
      <c r="A17" s="389" t="s">
        <v>144</v>
      </c>
      <c r="B17" s="184" t="s">
        <v>367</v>
      </c>
      <c r="C17" s="156" t="s">
        <v>145</v>
      </c>
      <c r="D17" s="157" t="s">
        <v>80</v>
      </c>
      <c r="E17" s="158" t="s">
        <v>146</v>
      </c>
      <c r="F17" s="390" t="s">
        <v>139</v>
      </c>
      <c r="I17" s="125"/>
      <c r="J17" s="125"/>
      <c r="K17" s="125"/>
      <c r="L17" s="125"/>
      <c r="M17" s="125"/>
      <c r="N17" s="125"/>
      <c r="O17" s="125"/>
    </row>
    <row r="18" spans="1:15" ht="17.399999999999999">
      <c r="A18" s="389" t="s">
        <v>148</v>
      </c>
      <c r="B18" s="184" t="s">
        <v>368</v>
      </c>
      <c r="C18" s="156" t="s">
        <v>149</v>
      </c>
      <c r="D18" s="157" t="s">
        <v>80</v>
      </c>
      <c r="E18" s="158" t="s">
        <v>150</v>
      </c>
      <c r="F18" s="390" t="s">
        <v>318</v>
      </c>
      <c r="I18" s="125"/>
      <c r="J18" s="125"/>
      <c r="K18" s="125"/>
      <c r="L18" s="125"/>
      <c r="M18" s="125"/>
      <c r="N18" s="125"/>
      <c r="O18" s="125"/>
    </row>
    <row r="19" spans="1:15" ht="17.399999999999999">
      <c r="A19" s="389" t="s">
        <v>151</v>
      </c>
      <c r="B19" s="184" t="s">
        <v>369</v>
      </c>
      <c r="C19" s="156" t="s">
        <v>152</v>
      </c>
      <c r="D19" s="157" t="s">
        <v>80</v>
      </c>
      <c r="E19" s="158" t="s">
        <v>153</v>
      </c>
      <c r="F19" s="390" t="s">
        <v>319</v>
      </c>
      <c r="I19" s="125"/>
      <c r="J19" s="125"/>
      <c r="K19" s="125"/>
      <c r="L19" s="125"/>
      <c r="M19" s="125"/>
      <c r="N19" s="125"/>
      <c r="O19" s="125"/>
    </row>
    <row r="20" spans="1:15" ht="17.399999999999999">
      <c r="A20" s="391" t="s">
        <v>154</v>
      </c>
      <c r="B20" s="185" t="s">
        <v>370</v>
      </c>
      <c r="C20" s="159" t="s">
        <v>101</v>
      </c>
      <c r="D20" s="160"/>
      <c r="E20" s="161"/>
      <c r="F20" s="392" t="s">
        <v>147</v>
      </c>
      <c r="I20" s="125"/>
      <c r="J20" s="125"/>
      <c r="K20" s="125"/>
      <c r="L20" s="125"/>
      <c r="M20" s="125"/>
      <c r="N20" s="125"/>
      <c r="O20" s="125"/>
    </row>
    <row r="21" spans="1:15">
      <c r="A21" s="389" t="s">
        <v>155</v>
      </c>
      <c r="B21" s="184" t="s">
        <v>371</v>
      </c>
      <c r="C21" s="156" t="s">
        <v>156</v>
      </c>
      <c r="D21" s="157" t="s">
        <v>102</v>
      </c>
      <c r="E21" s="158" t="s">
        <v>157</v>
      </c>
      <c r="F21" s="390" t="s">
        <v>320</v>
      </c>
    </row>
    <row r="22" spans="1:15">
      <c r="A22" s="389" t="s">
        <v>158</v>
      </c>
      <c r="B22" s="184" t="s">
        <v>372</v>
      </c>
      <c r="C22" s="156" t="s">
        <v>109</v>
      </c>
      <c r="D22" s="157" t="s">
        <v>102</v>
      </c>
      <c r="E22" s="158" t="s">
        <v>159</v>
      </c>
      <c r="F22" s="390" t="s">
        <v>321</v>
      </c>
    </row>
    <row r="23" spans="1:15">
      <c r="A23" s="391" t="s">
        <v>160</v>
      </c>
      <c r="B23" s="185" t="s">
        <v>370</v>
      </c>
      <c r="C23" s="159" t="s">
        <v>161</v>
      </c>
      <c r="D23" s="160"/>
      <c r="E23" s="161"/>
      <c r="F23" s="392" t="s">
        <v>147</v>
      </c>
    </row>
    <row r="24" spans="1:15">
      <c r="A24" s="389" t="s">
        <v>162</v>
      </c>
      <c r="B24" s="184" t="s">
        <v>373</v>
      </c>
      <c r="C24" s="156" t="s">
        <v>163</v>
      </c>
      <c r="D24" s="157" t="s">
        <v>102</v>
      </c>
      <c r="E24" s="158" t="s">
        <v>164</v>
      </c>
      <c r="F24" s="390" t="s">
        <v>322</v>
      </c>
    </row>
    <row r="25" spans="1:15" ht="22.8">
      <c r="A25" s="389" t="s">
        <v>165</v>
      </c>
      <c r="B25" s="184" t="s">
        <v>374</v>
      </c>
      <c r="C25" s="156" t="s">
        <v>166</v>
      </c>
      <c r="D25" s="157" t="s">
        <v>102</v>
      </c>
      <c r="E25" s="158" t="s">
        <v>167</v>
      </c>
      <c r="F25" s="390" t="s">
        <v>323</v>
      </c>
    </row>
    <row r="26" spans="1:15">
      <c r="A26" s="389" t="s">
        <v>168</v>
      </c>
      <c r="B26" s="184" t="s">
        <v>375</v>
      </c>
      <c r="C26" s="156" t="s">
        <v>169</v>
      </c>
      <c r="D26" s="157" t="s">
        <v>102</v>
      </c>
      <c r="E26" s="158" t="s">
        <v>170</v>
      </c>
      <c r="F26" s="390" t="s">
        <v>324</v>
      </c>
    </row>
    <row r="27" spans="1:15">
      <c r="A27" s="389" t="s">
        <v>171</v>
      </c>
      <c r="B27" s="184" t="s">
        <v>376</v>
      </c>
      <c r="C27" s="156" t="s">
        <v>172</v>
      </c>
      <c r="D27" s="157" t="s">
        <v>80</v>
      </c>
      <c r="E27" s="158" t="s">
        <v>173</v>
      </c>
      <c r="F27" s="390" t="s">
        <v>325</v>
      </c>
    </row>
    <row r="28" spans="1:15">
      <c r="A28" s="391" t="s">
        <v>174</v>
      </c>
      <c r="B28" s="185" t="s">
        <v>370</v>
      </c>
      <c r="C28" s="159" t="s">
        <v>175</v>
      </c>
      <c r="D28" s="160"/>
      <c r="E28" s="161"/>
      <c r="F28" s="392" t="s">
        <v>147</v>
      </c>
    </row>
    <row r="29" spans="1:15">
      <c r="A29" s="389" t="s">
        <v>176</v>
      </c>
      <c r="B29" s="184" t="s">
        <v>374</v>
      </c>
      <c r="C29" s="156" t="s">
        <v>166</v>
      </c>
      <c r="D29" s="157" t="s">
        <v>102</v>
      </c>
      <c r="E29" s="158" t="s">
        <v>177</v>
      </c>
      <c r="F29" s="390" t="s">
        <v>326</v>
      </c>
    </row>
    <row r="30" spans="1:15" ht="22.8">
      <c r="A30" s="389" t="s">
        <v>178</v>
      </c>
      <c r="B30" s="184" t="s">
        <v>374</v>
      </c>
      <c r="C30" s="156" t="s">
        <v>166</v>
      </c>
      <c r="D30" s="157" t="s">
        <v>102</v>
      </c>
      <c r="E30" s="158" t="s">
        <v>179</v>
      </c>
      <c r="F30" s="390" t="s">
        <v>327</v>
      </c>
    </row>
    <row r="31" spans="1:15">
      <c r="A31" s="391" t="s">
        <v>180</v>
      </c>
      <c r="B31" s="185" t="s">
        <v>370</v>
      </c>
      <c r="C31" s="159" t="s">
        <v>181</v>
      </c>
      <c r="D31" s="160"/>
      <c r="E31" s="161"/>
      <c r="F31" s="392" t="s">
        <v>147</v>
      </c>
    </row>
    <row r="32" spans="1:15">
      <c r="A32" s="389" t="s">
        <v>182</v>
      </c>
      <c r="B32" s="184" t="s">
        <v>377</v>
      </c>
      <c r="C32" s="156" t="s">
        <v>98</v>
      </c>
      <c r="D32" s="157" t="s">
        <v>80</v>
      </c>
      <c r="E32" s="158" t="s">
        <v>183</v>
      </c>
      <c r="F32" s="390" t="s">
        <v>328</v>
      </c>
    </row>
    <row r="33" spans="1:6">
      <c r="A33" s="389" t="s">
        <v>184</v>
      </c>
      <c r="B33" s="184" t="s">
        <v>378</v>
      </c>
      <c r="C33" s="156" t="s">
        <v>185</v>
      </c>
      <c r="D33" s="157" t="s">
        <v>102</v>
      </c>
      <c r="E33" s="158" t="s">
        <v>186</v>
      </c>
      <c r="F33" s="390" t="s">
        <v>329</v>
      </c>
    </row>
    <row r="34" spans="1:6">
      <c r="A34" s="391" t="s">
        <v>187</v>
      </c>
      <c r="B34" s="185" t="s">
        <v>370</v>
      </c>
      <c r="C34" s="159" t="s">
        <v>87</v>
      </c>
      <c r="D34" s="160"/>
      <c r="E34" s="161"/>
      <c r="F34" s="392" t="s">
        <v>147</v>
      </c>
    </row>
    <row r="35" spans="1:6">
      <c r="A35" s="389" t="s">
        <v>188</v>
      </c>
      <c r="B35" s="184" t="s">
        <v>379</v>
      </c>
      <c r="C35" s="156" t="s">
        <v>89</v>
      </c>
      <c r="D35" s="157" t="s">
        <v>80</v>
      </c>
      <c r="E35" s="158" t="s">
        <v>189</v>
      </c>
      <c r="F35" s="390" t="s">
        <v>330</v>
      </c>
    </row>
    <row r="36" spans="1:6">
      <c r="A36" s="389" t="s">
        <v>190</v>
      </c>
      <c r="B36" s="184" t="s">
        <v>380</v>
      </c>
      <c r="C36" s="156" t="s">
        <v>111</v>
      </c>
      <c r="D36" s="157" t="s">
        <v>80</v>
      </c>
      <c r="E36" s="158" t="s">
        <v>191</v>
      </c>
      <c r="F36" s="390" t="s">
        <v>331</v>
      </c>
    </row>
    <row r="37" spans="1:6">
      <c r="A37" s="389" t="s">
        <v>192</v>
      </c>
      <c r="B37" s="184" t="s">
        <v>381</v>
      </c>
      <c r="C37" s="156" t="s">
        <v>193</v>
      </c>
      <c r="D37" s="157" t="s">
        <v>194</v>
      </c>
      <c r="E37" s="158" t="s">
        <v>195</v>
      </c>
      <c r="F37" s="390" t="s">
        <v>143</v>
      </c>
    </row>
    <row r="38" spans="1:6">
      <c r="A38" s="389" t="s">
        <v>196</v>
      </c>
      <c r="B38" s="184" t="s">
        <v>382</v>
      </c>
      <c r="C38" s="156" t="s">
        <v>197</v>
      </c>
      <c r="D38" s="157" t="s">
        <v>80</v>
      </c>
      <c r="E38" s="158" t="s">
        <v>198</v>
      </c>
      <c r="F38" s="390" t="s">
        <v>332</v>
      </c>
    </row>
    <row r="39" spans="1:6">
      <c r="A39" s="391" t="s">
        <v>199</v>
      </c>
      <c r="B39" s="185" t="s">
        <v>370</v>
      </c>
      <c r="C39" s="159" t="s">
        <v>200</v>
      </c>
      <c r="D39" s="160"/>
      <c r="E39" s="161"/>
      <c r="F39" s="392" t="s">
        <v>147</v>
      </c>
    </row>
    <row r="40" spans="1:6">
      <c r="A40" s="389" t="s">
        <v>201</v>
      </c>
      <c r="B40" s="184" t="s">
        <v>383</v>
      </c>
      <c r="C40" s="156" t="s">
        <v>202</v>
      </c>
      <c r="D40" s="157" t="s">
        <v>80</v>
      </c>
      <c r="E40" s="158" t="s">
        <v>203</v>
      </c>
      <c r="F40" s="390" t="s">
        <v>333</v>
      </c>
    </row>
    <row r="41" spans="1:6">
      <c r="A41" s="389" t="s">
        <v>204</v>
      </c>
      <c r="B41" s="184" t="s">
        <v>384</v>
      </c>
      <c r="C41" s="156" t="s">
        <v>205</v>
      </c>
      <c r="D41" s="157" t="s">
        <v>80</v>
      </c>
      <c r="E41" s="158" t="s">
        <v>203</v>
      </c>
      <c r="F41" s="390" t="s">
        <v>333</v>
      </c>
    </row>
    <row r="42" spans="1:6">
      <c r="A42" s="389" t="s">
        <v>206</v>
      </c>
      <c r="B42" s="184" t="s">
        <v>385</v>
      </c>
      <c r="C42" s="156" t="s">
        <v>207</v>
      </c>
      <c r="D42" s="157" t="s">
        <v>103</v>
      </c>
      <c r="E42" s="158" t="s">
        <v>208</v>
      </c>
      <c r="F42" s="390" t="s">
        <v>334</v>
      </c>
    </row>
    <row r="43" spans="1:6">
      <c r="A43" s="391" t="s">
        <v>209</v>
      </c>
      <c r="B43" s="185" t="s">
        <v>370</v>
      </c>
      <c r="C43" s="159" t="s">
        <v>88</v>
      </c>
      <c r="D43" s="160"/>
      <c r="E43" s="161"/>
      <c r="F43" s="392" t="s">
        <v>147</v>
      </c>
    </row>
    <row r="44" spans="1:6">
      <c r="A44" s="389" t="s">
        <v>210</v>
      </c>
      <c r="B44" s="184" t="s">
        <v>386</v>
      </c>
      <c r="C44" s="156" t="s">
        <v>211</v>
      </c>
      <c r="D44" s="157" t="s">
        <v>80</v>
      </c>
      <c r="E44" s="158" t="s">
        <v>212</v>
      </c>
      <c r="F44" s="390" t="s">
        <v>335</v>
      </c>
    </row>
    <row r="45" spans="1:6">
      <c r="A45" s="389" t="s">
        <v>213</v>
      </c>
      <c r="B45" s="184" t="s">
        <v>387</v>
      </c>
      <c r="C45" s="156" t="s">
        <v>214</v>
      </c>
      <c r="D45" s="157" t="s">
        <v>80</v>
      </c>
      <c r="E45" s="158" t="s">
        <v>212</v>
      </c>
      <c r="F45" s="390" t="s">
        <v>335</v>
      </c>
    </row>
    <row r="46" spans="1:6">
      <c r="A46" s="391" t="s">
        <v>215</v>
      </c>
      <c r="B46" s="185" t="s">
        <v>370</v>
      </c>
      <c r="C46" s="159" t="s">
        <v>216</v>
      </c>
      <c r="D46" s="160"/>
      <c r="E46" s="161"/>
      <c r="F46" s="392" t="s">
        <v>147</v>
      </c>
    </row>
    <row r="47" spans="1:6">
      <c r="A47" s="389" t="s">
        <v>217</v>
      </c>
      <c r="B47" s="184" t="s">
        <v>388</v>
      </c>
      <c r="C47" s="156" t="s">
        <v>94</v>
      </c>
      <c r="D47" s="157" t="s">
        <v>80</v>
      </c>
      <c r="E47" s="158" t="s">
        <v>218</v>
      </c>
      <c r="F47" s="390" t="s">
        <v>336</v>
      </c>
    </row>
    <row r="48" spans="1:6">
      <c r="A48" s="389" t="s">
        <v>219</v>
      </c>
      <c r="B48" s="184" t="s">
        <v>389</v>
      </c>
      <c r="C48" s="156" t="s">
        <v>220</v>
      </c>
      <c r="D48" s="157" t="s">
        <v>80</v>
      </c>
      <c r="E48" s="158" t="s">
        <v>221</v>
      </c>
      <c r="F48" s="390" t="s">
        <v>337</v>
      </c>
    </row>
    <row r="49" spans="1:6" ht="22.8">
      <c r="A49" s="389" t="s">
        <v>222</v>
      </c>
      <c r="B49" s="184" t="s">
        <v>390</v>
      </c>
      <c r="C49" s="156" t="s">
        <v>223</v>
      </c>
      <c r="D49" s="157" t="s">
        <v>80</v>
      </c>
      <c r="E49" s="158" t="s">
        <v>224</v>
      </c>
      <c r="F49" s="390" t="s">
        <v>338</v>
      </c>
    </row>
    <row r="50" spans="1:6" ht="22.8">
      <c r="A50" s="389" t="s">
        <v>225</v>
      </c>
      <c r="B50" s="184" t="s">
        <v>391</v>
      </c>
      <c r="C50" s="156" t="s">
        <v>226</v>
      </c>
      <c r="D50" s="157" t="s">
        <v>80</v>
      </c>
      <c r="E50" s="158" t="s">
        <v>224</v>
      </c>
      <c r="F50" s="390" t="s">
        <v>338</v>
      </c>
    </row>
    <row r="51" spans="1:6">
      <c r="A51" s="391" t="s">
        <v>227</v>
      </c>
      <c r="B51" s="185" t="s">
        <v>370</v>
      </c>
      <c r="C51" s="159" t="s">
        <v>228</v>
      </c>
      <c r="D51" s="160"/>
      <c r="E51" s="161"/>
      <c r="F51" s="392" t="s">
        <v>147</v>
      </c>
    </row>
    <row r="52" spans="1:6">
      <c r="A52" s="389" t="s">
        <v>229</v>
      </c>
      <c r="B52" s="184" t="s">
        <v>392</v>
      </c>
      <c r="C52" s="156" t="s">
        <v>105</v>
      </c>
      <c r="D52" s="157" t="s">
        <v>102</v>
      </c>
      <c r="E52" s="158" t="s">
        <v>230</v>
      </c>
      <c r="F52" s="390" t="s">
        <v>339</v>
      </c>
    </row>
    <row r="53" spans="1:6">
      <c r="A53" s="389" t="s">
        <v>231</v>
      </c>
      <c r="B53" s="184" t="s">
        <v>393</v>
      </c>
      <c r="C53" s="156" t="s">
        <v>115</v>
      </c>
      <c r="D53" s="157" t="s">
        <v>80</v>
      </c>
      <c r="E53" s="158" t="s">
        <v>232</v>
      </c>
      <c r="F53" s="390" t="s">
        <v>340</v>
      </c>
    </row>
    <row r="54" spans="1:6">
      <c r="A54" s="389" t="s">
        <v>233</v>
      </c>
      <c r="B54" s="184" t="s">
        <v>394</v>
      </c>
      <c r="C54" s="156" t="s">
        <v>234</v>
      </c>
      <c r="D54" s="157" t="s">
        <v>80</v>
      </c>
      <c r="E54" s="158" t="s">
        <v>232</v>
      </c>
      <c r="F54" s="390" t="s">
        <v>340</v>
      </c>
    </row>
    <row r="55" spans="1:6">
      <c r="A55" s="389" t="s">
        <v>235</v>
      </c>
      <c r="B55" s="184" t="s">
        <v>395</v>
      </c>
      <c r="C55" s="156" t="s">
        <v>236</v>
      </c>
      <c r="D55" s="157" t="s">
        <v>80</v>
      </c>
      <c r="E55" s="158" t="s">
        <v>237</v>
      </c>
      <c r="F55" s="390" t="s">
        <v>341</v>
      </c>
    </row>
    <row r="56" spans="1:6">
      <c r="A56" s="391" t="s">
        <v>238</v>
      </c>
      <c r="B56" s="185" t="s">
        <v>370</v>
      </c>
      <c r="C56" s="159" t="s">
        <v>239</v>
      </c>
      <c r="D56" s="160"/>
      <c r="E56" s="161"/>
      <c r="F56" s="392" t="s">
        <v>147</v>
      </c>
    </row>
    <row r="57" spans="1:6">
      <c r="A57" s="389" t="s">
        <v>240</v>
      </c>
      <c r="B57" s="184" t="s">
        <v>396</v>
      </c>
      <c r="C57" s="156" t="s">
        <v>241</v>
      </c>
      <c r="D57" s="157" t="s">
        <v>103</v>
      </c>
      <c r="E57" s="158" t="s">
        <v>242</v>
      </c>
      <c r="F57" s="390" t="s">
        <v>342</v>
      </c>
    </row>
    <row r="58" spans="1:6">
      <c r="A58" s="389" t="s">
        <v>243</v>
      </c>
      <c r="B58" s="184" t="s">
        <v>397</v>
      </c>
      <c r="C58" s="156" t="s">
        <v>244</v>
      </c>
      <c r="D58" s="157" t="s">
        <v>80</v>
      </c>
      <c r="E58" s="158" t="s">
        <v>245</v>
      </c>
      <c r="F58" s="390" t="s">
        <v>343</v>
      </c>
    </row>
    <row r="59" spans="1:6">
      <c r="A59" s="391" t="s">
        <v>246</v>
      </c>
      <c r="B59" s="185" t="s">
        <v>370</v>
      </c>
      <c r="C59" s="159" t="s">
        <v>247</v>
      </c>
      <c r="D59" s="160"/>
      <c r="E59" s="161"/>
      <c r="F59" s="392" t="s">
        <v>147</v>
      </c>
    </row>
    <row r="60" spans="1:6">
      <c r="A60" s="389" t="s">
        <v>248</v>
      </c>
      <c r="B60" s="184" t="s">
        <v>398</v>
      </c>
      <c r="C60" s="156" t="s">
        <v>347</v>
      </c>
      <c r="D60" s="157" t="s">
        <v>80</v>
      </c>
      <c r="E60" s="158" t="s">
        <v>183</v>
      </c>
      <c r="F60" s="390" t="s">
        <v>344</v>
      </c>
    </row>
    <row r="61" spans="1:6">
      <c r="A61" s="389" t="s">
        <v>250</v>
      </c>
      <c r="B61" s="184" t="s">
        <v>398</v>
      </c>
      <c r="C61" s="156" t="s">
        <v>348</v>
      </c>
      <c r="D61" s="157" t="s">
        <v>80</v>
      </c>
      <c r="E61" s="158" t="s">
        <v>251</v>
      </c>
      <c r="F61" s="390" t="s">
        <v>345</v>
      </c>
    </row>
    <row r="62" spans="1:6">
      <c r="A62" s="389" t="s">
        <v>252</v>
      </c>
      <c r="B62" s="184" t="s">
        <v>399</v>
      </c>
      <c r="C62" s="156" t="s">
        <v>114</v>
      </c>
      <c r="D62" s="157" t="s">
        <v>80</v>
      </c>
      <c r="E62" s="158" t="s">
        <v>237</v>
      </c>
      <c r="F62" s="390" t="s">
        <v>346</v>
      </c>
    </row>
    <row r="63" spans="1:6">
      <c r="A63" s="391" t="s">
        <v>253</v>
      </c>
      <c r="B63" s="185" t="s">
        <v>370</v>
      </c>
      <c r="C63" s="159" t="s">
        <v>254</v>
      </c>
      <c r="D63" s="160"/>
      <c r="E63" s="161"/>
      <c r="F63" s="392" t="s">
        <v>147</v>
      </c>
    </row>
    <row r="64" spans="1:6" ht="22.8">
      <c r="A64" s="389" t="s">
        <v>255</v>
      </c>
      <c r="B64" s="184" t="s">
        <v>400</v>
      </c>
      <c r="C64" s="156" t="s">
        <v>256</v>
      </c>
      <c r="D64" s="157" t="s">
        <v>67</v>
      </c>
      <c r="E64" s="158" t="s">
        <v>257</v>
      </c>
      <c r="F64" s="390" t="s">
        <v>349</v>
      </c>
    </row>
    <row r="65" spans="1:6" ht="22.8">
      <c r="A65" s="389" t="s">
        <v>258</v>
      </c>
      <c r="B65" s="184" t="s">
        <v>401</v>
      </c>
      <c r="C65" s="156" t="s">
        <v>259</v>
      </c>
      <c r="D65" s="157" t="s">
        <v>67</v>
      </c>
      <c r="E65" s="158" t="s">
        <v>257</v>
      </c>
      <c r="F65" s="390" t="s">
        <v>349</v>
      </c>
    </row>
    <row r="66" spans="1:6" ht="22.8">
      <c r="A66" s="389" t="s">
        <v>260</v>
      </c>
      <c r="B66" s="184" t="s">
        <v>402</v>
      </c>
      <c r="C66" s="156" t="s">
        <v>261</v>
      </c>
      <c r="D66" s="157" t="s">
        <v>67</v>
      </c>
      <c r="E66" s="158" t="s">
        <v>195</v>
      </c>
      <c r="F66" s="390" t="s">
        <v>350</v>
      </c>
    </row>
    <row r="67" spans="1:6" ht="22.8">
      <c r="A67" s="389" t="s">
        <v>262</v>
      </c>
      <c r="B67" s="184" t="s">
        <v>403</v>
      </c>
      <c r="C67" s="156" t="s">
        <v>263</v>
      </c>
      <c r="D67" s="157" t="s">
        <v>67</v>
      </c>
      <c r="E67" s="158" t="s">
        <v>195</v>
      </c>
      <c r="F67" s="390" t="s">
        <v>350</v>
      </c>
    </row>
    <row r="68" spans="1:6" ht="34.200000000000003">
      <c r="A68" s="389" t="s">
        <v>264</v>
      </c>
      <c r="B68" s="184" t="s">
        <v>404</v>
      </c>
      <c r="C68" s="156" t="s">
        <v>265</v>
      </c>
      <c r="D68" s="157" t="s">
        <v>67</v>
      </c>
      <c r="E68" s="158" t="s">
        <v>266</v>
      </c>
      <c r="F68" s="390" t="s">
        <v>351</v>
      </c>
    </row>
    <row r="69" spans="1:6" ht="34.200000000000003">
      <c r="A69" s="389" t="s">
        <v>267</v>
      </c>
      <c r="B69" s="184" t="s">
        <v>405</v>
      </c>
      <c r="C69" s="156" t="s">
        <v>268</v>
      </c>
      <c r="D69" s="157" t="s">
        <v>79</v>
      </c>
      <c r="E69" s="158" t="s">
        <v>269</v>
      </c>
      <c r="F69" s="390" t="s">
        <v>352</v>
      </c>
    </row>
    <row r="70" spans="1:6" ht="34.200000000000003">
      <c r="A70" s="389" t="s">
        <v>270</v>
      </c>
      <c r="B70" s="184" t="s">
        <v>405</v>
      </c>
      <c r="C70" s="156" t="s">
        <v>268</v>
      </c>
      <c r="D70" s="157" t="s">
        <v>79</v>
      </c>
      <c r="E70" s="158" t="s">
        <v>271</v>
      </c>
      <c r="F70" s="390" t="s">
        <v>353</v>
      </c>
    </row>
    <row r="71" spans="1:6" ht="22.8">
      <c r="A71" s="389" t="s">
        <v>272</v>
      </c>
      <c r="B71" s="184" t="s">
        <v>406</v>
      </c>
      <c r="C71" s="156" t="s">
        <v>273</v>
      </c>
      <c r="D71" s="157" t="s">
        <v>79</v>
      </c>
      <c r="E71" s="158" t="s">
        <v>274</v>
      </c>
      <c r="F71" s="390" t="s">
        <v>354</v>
      </c>
    </row>
    <row r="72" spans="1:6" ht="22.8">
      <c r="A72" s="389" t="s">
        <v>275</v>
      </c>
      <c r="B72" s="184" t="s">
        <v>406</v>
      </c>
      <c r="C72" s="156" t="s">
        <v>273</v>
      </c>
      <c r="D72" s="157" t="s">
        <v>79</v>
      </c>
      <c r="E72" s="158" t="s">
        <v>274</v>
      </c>
      <c r="F72" s="390" t="s">
        <v>354</v>
      </c>
    </row>
    <row r="73" spans="1:6" ht="22.8">
      <c r="A73" s="389" t="s">
        <v>276</v>
      </c>
      <c r="B73" s="184" t="s">
        <v>406</v>
      </c>
      <c r="C73" s="156" t="s">
        <v>273</v>
      </c>
      <c r="D73" s="157" t="s">
        <v>79</v>
      </c>
      <c r="E73" s="158" t="s">
        <v>277</v>
      </c>
      <c r="F73" s="390" t="s">
        <v>355</v>
      </c>
    </row>
    <row r="74" spans="1:6" ht="22.8">
      <c r="A74" s="389" t="s">
        <v>278</v>
      </c>
      <c r="B74" s="184" t="s">
        <v>406</v>
      </c>
      <c r="C74" s="156" t="s">
        <v>273</v>
      </c>
      <c r="D74" s="157" t="s">
        <v>79</v>
      </c>
      <c r="E74" s="158" t="s">
        <v>279</v>
      </c>
      <c r="F74" s="390" t="s">
        <v>356</v>
      </c>
    </row>
    <row r="75" spans="1:6" ht="22.8">
      <c r="A75" s="389" t="s">
        <v>280</v>
      </c>
      <c r="B75" s="184" t="s">
        <v>406</v>
      </c>
      <c r="C75" s="156" t="s">
        <v>273</v>
      </c>
      <c r="D75" s="157" t="s">
        <v>79</v>
      </c>
      <c r="E75" s="158" t="s">
        <v>277</v>
      </c>
      <c r="F75" s="390" t="s">
        <v>355</v>
      </c>
    </row>
    <row r="76" spans="1:6" ht="22.8">
      <c r="A76" s="389" t="s">
        <v>281</v>
      </c>
      <c r="B76" s="184" t="s">
        <v>407</v>
      </c>
      <c r="C76" s="156" t="s">
        <v>282</v>
      </c>
      <c r="D76" s="157" t="s">
        <v>67</v>
      </c>
      <c r="E76" s="158" t="s">
        <v>195</v>
      </c>
      <c r="F76" s="390" t="s">
        <v>350</v>
      </c>
    </row>
    <row r="77" spans="1:6" ht="22.8">
      <c r="A77" s="389" t="s">
        <v>283</v>
      </c>
      <c r="B77" s="184" t="s">
        <v>408</v>
      </c>
      <c r="C77" s="156" t="s">
        <v>284</v>
      </c>
      <c r="D77" s="157" t="s">
        <v>67</v>
      </c>
      <c r="E77" s="158" t="s">
        <v>195</v>
      </c>
      <c r="F77" s="390" t="s">
        <v>350</v>
      </c>
    </row>
    <row r="78" spans="1:6" ht="22.8">
      <c r="A78" s="389" t="s">
        <v>285</v>
      </c>
      <c r="B78" s="184" t="s">
        <v>409</v>
      </c>
      <c r="C78" s="156" t="s">
        <v>286</v>
      </c>
      <c r="D78" s="157" t="s">
        <v>67</v>
      </c>
      <c r="E78" s="158" t="s">
        <v>195</v>
      </c>
      <c r="F78" s="390" t="s">
        <v>350</v>
      </c>
    </row>
    <row r="79" spans="1:6" ht="22.8">
      <c r="A79" s="389" t="s">
        <v>287</v>
      </c>
      <c r="B79" s="184" t="s">
        <v>410</v>
      </c>
      <c r="C79" s="156" t="s">
        <v>288</v>
      </c>
      <c r="D79" s="157" t="s">
        <v>79</v>
      </c>
      <c r="E79" s="158" t="s">
        <v>289</v>
      </c>
      <c r="F79" s="390" t="s">
        <v>357</v>
      </c>
    </row>
    <row r="80" spans="1:6" ht="22.8">
      <c r="A80" s="389" t="s">
        <v>290</v>
      </c>
      <c r="B80" s="184" t="s">
        <v>410</v>
      </c>
      <c r="C80" s="156" t="s">
        <v>288</v>
      </c>
      <c r="D80" s="157" t="s">
        <v>79</v>
      </c>
      <c r="E80" s="158" t="s">
        <v>291</v>
      </c>
      <c r="F80" s="390" t="s">
        <v>358</v>
      </c>
    </row>
    <row r="81" spans="1:6" ht="22.8">
      <c r="A81" s="389" t="s">
        <v>292</v>
      </c>
      <c r="B81" s="184" t="s">
        <v>410</v>
      </c>
      <c r="C81" s="156" t="s">
        <v>288</v>
      </c>
      <c r="D81" s="157" t="s">
        <v>79</v>
      </c>
      <c r="E81" s="158" t="s">
        <v>293</v>
      </c>
      <c r="F81" s="390" t="s">
        <v>359</v>
      </c>
    </row>
    <row r="82" spans="1:6" ht="22.8">
      <c r="A82" s="389" t="s">
        <v>294</v>
      </c>
      <c r="B82" s="184" t="s">
        <v>410</v>
      </c>
      <c r="C82" s="156" t="s">
        <v>288</v>
      </c>
      <c r="D82" s="157" t="s">
        <v>79</v>
      </c>
      <c r="E82" s="158" t="s">
        <v>293</v>
      </c>
      <c r="F82" s="390" t="s">
        <v>359</v>
      </c>
    </row>
    <row r="83" spans="1:6" ht="22.8">
      <c r="A83" s="389" t="s">
        <v>295</v>
      </c>
      <c r="B83" s="184" t="s">
        <v>411</v>
      </c>
      <c r="C83" s="156" t="s">
        <v>296</v>
      </c>
      <c r="D83" s="157" t="s">
        <v>67</v>
      </c>
      <c r="E83" s="158" t="s">
        <v>297</v>
      </c>
      <c r="F83" s="390" t="s">
        <v>360</v>
      </c>
    </row>
    <row r="84" spans="1:6" ht="22.8">
      <c r="A84" s="389" t="s">
        <v>298</v>
      </c>
      <c r="B84" s="184" t="s">
        <v>412</v>
      </c>
      <c r="C84" s="156" t="s">
        <v>299</v>
      </c>
      <c r="D84" s="157" t="s">
        <v>67</v>
      </c>
      <c r="E84" s="158" t="s">
        <v>297</v>
      </c>
      <c r="F84" s="390" t="s">
        <v>360</v>
      </c>
    </row>
    <row r="85" spans="1:6" ht="34.200000000000003">
      <c r="A85" s="389" t="s">
        <v>300</v>
      </c>
      <c r="B85" s="184" t="s">
        <v>413</v>
      </c>
      <c r="C85" s="156" t="s">
        <v>301</v>
      </c>
      <c r="D85" s="157" t="s">
        <v>79</v>
      </c>
      <c r="E85" s="158" t="s">
        <v>302</v>
      </c>
      <c r="F85" s="390" t="s">
        <v>361</v>
      </c>
    </row>
    <row r="86" spans="1:6" ht="34.200000000000003">
      <c r="A86" s="389" t="s">
        <v>303</v>
      </c>
      <c r="B86" s="184" t="s">
        <v>413</v>
      </c>
      <c r="C86" s="156" t="s">
        <v>301</v>
      </c>
      <c r="D86" s="157" t="s">
        <v>79</v>
      </c>
      <c r="E86" s="158" t="s">
        <v>304</v>
      </c>
      <c r="F86" s="390" t="s">
        <v>362</v>
      </c>
    </row>
    <row r="87" spans="1:6" ht="22.8">
      <c r="A87" s="389" t="s">
        <v>305</v>
      </c>
      <c r="B87" s="184" t="s">
        <v>414</v>
      </c>
      <c r="C87" s="156" t="s">
        <v>306</v>
      </c>
      <c r="D87" s="157" t="s">
        <v>79</v>
      </c>
      <c r="E87" s="158" t="s">
        <v>307</v>
      </c>
      <c r="F87" s="390" t="s">
        <v>363</v>
      </c>
    </row>
    <row r="88" spans="1:6" ht="22.8">
      <c r="A88" s="389" t="s">
        <v>308</v>
      </c>
      <c r="B88" s="184" t="s">
        <v>414</v>
      </c>
      <c r="C88" s="156" t="s">
        <v>306</v>
      </c>
      <c r="D88" s="157" t="s">
        <v>79</v>
      </c>
      <c r="E88" s="158" t="s">
        <v>309</v>
      </c>
      <c r="F88" s="390" t="s">
        <v>364</v>
      </c>
    </row>
    <row r="89" spans="1:6" ht="22.8">
      <c r="A89" s="389" t="s">
        <v>310</v>
      </c>
      <c r="B89" s="184" t="s">
        <v>414</v>
      </c>
      <c r="C89" s="156" t="s">
        <v>306</v>
      </c>
      <c r="D89" s="157" t="s">
        <v>79</v>
      </c>
      <c r="E89" s="158" t="s">
        <v>311</v>
      </c>
      <c r="F89" s="390" t="s">
        <v>365</v>
      </c>
    </row>
    <row r="90" spans="1:6" ht="22.8">
      <c r="A90" s="389" t="s">
        <v>312</v>
      </c>
      <c r="B90" s="184" t="s">
        <v>414</v>
      </c>
      <c r="C90" s="156" t="s">
        <v>306</v>
      </c>
      <c r="D90" s="157" t="s">
        <v>79</v>
      </c>
      <c r="E90" s="158" t="s">
        <v>311</v>
      </c>
      <c r="F90" s="390" t="s">
        <v>365</v>
      </c>
    </row>
    <row r="91" spans="1:6" ht="22.8">
      <c r="A91" s="389" t="s">
        <v>313</v>
      </c>
      <c r="B91" s="184" t="s">
        <v>415</v>
      </c>
      <c r="C91" s="156" t="s">
        <v>314</v>
      </c>
      <c r="D91" s="157" t="s">
        <v>79</v>
      </c>
      <c r="E91" s="158" t="s">
        <v>315</v>
      </c>
      <c r="F91" s="390" t="s">
        <v>366</v>
      </c>
    </row>
    <row r="92" spans="1:6">
      <c r="A92" s="393" t="s">
        <v>316</v>
      </c>
      <c r="B92" s="205" t="s">
        <v>370</v>
      </c>
      <c r="C92" s="206" t="s">
        <v>135</v>
      </c>
      <c r="D92" s="207"/>
      <c r="E92" s="208"/>
      <c r="F92" s="394"/>
    </row>
    <row r="93" spans="1:6" ht="15" thickBot="1">
      <c r="A93" s="395" t="s">
        <v>317</v>
      </c>
      <c r="B93" s="396" t="s">
        <v>416</v>
      </c>
      <c r="C93" s="397" t="s">
        <v>136</v>
      </c>
      <c r="D93" s="398" t="s">
        <v>80</v>
      </c>
      <c r="E93" s="399" t="s">
        <v>153</v>
      </c>
      <c r="F93" s="400" t="s">
        <v>319</v>
      </c>
    </row>
  </sheetData>
  <mergeCells count="11">
    <mergeCell ref="I14:O14"/>
    <mergeCell ref="A2:F2"/>
    <mergeCell ref="F13:F14"/>
    <mergeCell ref="A12:F12"/>
    <mergeCell ref="A13:A14"/>
    <mergeCell ref="B13:B14"/>
    <mergeCell ref="C13:C14"/>
    <mergeCell ref="D13:D14"/>
    <mergeCell ref="E13:E14"/>
    <mergeCell ref="A3:F3"/>
    <mergeCell ref="A4:F4"/>
  </mergeCells>
  <phoneticPr fontId="45" type="noConversion"/>
  <printOptions horizontalCentered="1"/>
  <pageMargins left="0.39370078740157483" right="0.39370078740157483" top="0.19685039370078741" bottom="0.19685039370078741" header="0.51181102362204722" footer="0.51181102362204722"/>
  <pageSetup paperSize="9" scale="4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5"/>
  <sheetViews>
    <sheetView view="pageBreakPreview" zoomScale="80" zoomScaleNormal="100" zoomScaleSheetLayoutView="80" workbookViewId="0">
      <selection activeCell="P50" sqref="P50"/>
    </sheetView>
  </sheetViews>
  <sheetFormatPr defaultRowHeight="14.4"/>
  <cols>
    <col min="1" max="1" width="8.6640625" customWidth="1"/>
    <col min="2" max="2" width="39.88671875" customWidth="1"/>
    <col min="3" max="3" width="10.5546875" bestFit="1" customWidth="1"/>
    <col min="4" max="4" width="16.5546875" customWidth="1"/>
    <col min="5" max="5" width="8.88671875" bestFit="1" customWidth="1"/>
    <col min="6" max="6" width="13.5546875" bestFit="1" customWidth="1"/>
    <col min="7" max="7" width="8.44140625" bestFit="1" customWidth="1"/>
    <col min="8" max="8" width="13.5546875" bestFit="1" customWidth="1"/>
    <col min="9" max="9" width="8.88671875" bestFit="1" customWidth="1"/>
    <col min="10" max="10" width="13.5546875" bestFit="1" customWidth="1"/>
    <col min="11" max="11" width="9" bestFit="1" customWidth="1"/>
    <col min="12" max="12" width="13.5546875" bestFit="1" customWidth="1"/>
  </cols>
  <sheetData>
    <row r="1" spans="1:12" ht="85.65" customHeight="1">
      <c r="A1" s="539"/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1"/>
    </row>
    <row r="2" spans="1:12" ht="18" customHeight="1">
      <c r="A2" s="482" t="s">
        <v>27</v>
      </c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4"/>
    </row>
    <row r="3" spans="1:12" ht="22.65" customHeight="1">
      <c r="A3" s="350"/>
      <c r="B3" s="351"/>
      <c r="C3" s="351"/>
      <c r="D3" s="351"/>
      <c r="E3" s="352"/>
      <c r="F3" s="351"/>
      <c r="G3" s="351"/>
      <c r="H3" s="351"/>
      <c r="I3" s="351"/>
      <c r="J3" s="351"/>
      <c r="K3" s="351"/>
      <c r="L3" s="353"/>
    </row>
    <row r="4" spans="1:12">
      <c r="A4" s="263" t="s">
        <v>627</v>
      </c>
      <c r="B4" s="260"/>
      <c r="C4" s="258"/>
      <c r="D4" s="259"/>
      <c r="E4" s="260"/>
      <c r="F4" s="354"/>
      <c r="G4" s="354"/>
      <c r="H4" s="354"/>
      <c r="I4" s="354"/>
      <c r="J4" s="354"/>
      <c r="K4" s="354"/>
      <c r="L4" s="355" t="s">
        <v>130</v>
      </c>
    </row>
    <row r="5" spans="1:12">
      <c r="A5" s="263" t="s">
        <v>612</v>
      </c>
      <c r="B5" s="260"/>
      <c r="C5" s="258"/>
      <c r="D5" s="259"/>
      <c r="E5" s="260"/>
      <c r="F5" s="356"/>
      <c r="G5" s="356"/>
      <c r="H5" s="356"/>
      <c r="I5" s="356"/>
      <c r="J5" s="356"/>
      <c r="K5" s="356"/>
      <c r="L5" s="357" t="s">
        <v>128</v>
      </c>
    </row>
    <row r="6" spans="1:12">
      <c r="A6" s="290" t="s">
        <v>129</v>
      </c>
      <c r="B6" s="260"/>
      <c r="C6" s="258"/>
      <c r="D6" s="259"/>
      <c r="E6" s="260"/>
      <c r="F6" s="358"/>
      <c r="G6" s="358"/>
      <c r="H6" s="358"/>
      <c r="I6" s="358"/>
      <c r="J6" s="358"/>
      <c r="K6" s="358"/>
      <c r="L6" s="359"/>
    </row>
    <row r="7" spans="1:12" ht="34.5" customHeight="1" thickBot="1">
      <c r="A7" s="529" t="s">
        <v>11</v>
      </c>
      <c r="B7" s="530"/>
      <c r="C7" s="530"/>
      <c r="D7" s="530"/>
      <c r="E7" s="530"/>
      <c r="F7" s="530"/>
      <c r="G7" s="360"/>
      <c r="H7" s="360"/>
      <c r="I7" s="360"/>
      <c r="J7" s="360"/>
      <c r="K7" s="360"/>
      <c r="L7" s="361"/>
    </row>
    <row r="8" spans="1:12" ht="13.5" customHeight="1" thickBot="1">
      <c r="A8" s="531" t="s">
        <v>0</v>
      </c>
      <c r="B8" s="533" t="s">
        <v>12</v>
      </c>
      <c r="C8" s="533" t="s">
        <v>13</v>
      </c>
      <c r="D8" s="535" t="s">
        <v>14</v>
      </c>
      <c r="E8" s="537" t="s">
        <v>15</v>
      </c>
      <c r="F8" s="538"/>
      <c r="G8" s="537" t="s">
        <v>81</v>
      </c>
      <c r="H8" s="538"/>
      <c r="I8" s="537" t="s">
        <v>92</v>
      </c>
      <c r="J8" s="538"/>
      <c r="K8" s="537" t="s">
        <v>93</v>
      </c>
      <c r="L8" s="538"/>
    </row>
    <row r="9" spans="1:12" ht="15" thickBot="1">
      <c r="A9" s="532"/>
      <c r="B9" s="534"/>
      <c r="C9" s="534"/>
      <c r="D9" s="536"/>
      <c r="E9" s="73" t="s">
        <v>16</v>
      </c>
      <c r="F9" s="74" t="s">
        <v>17</v>
      </c>
      <c r="G9" s="73" t="s">
        <v>16</v>
      </c>
      <c r="H9" s="74" t="s">
        <v>17</v>
      </c>
      <c r="I9" s="73" t="s">
        <v>16</v>
      </c>
      <c r="J9" s="74" t="s">
        <v>17</v>
      </c>
      <c r="K9" s="73" t="s">
        <v>16</v>
      </c>
      <c r="L9" s="74" t="s">
        <v>17</v>
      </c>
    </row>
    <row r="10" spans="1:12">
      <c r="A10" s="138"/>
      <c r="B10" s="362" t="s">
        <v>131</v>
      </c>
      <c r="C10" s="363"/>
      <c r="D10" s="364"/>
      <c r="E10" s="139"/>
      <c r="F10" s="140"/>
      <c r="G10" s="365"/>
      <c r="H10" s="366"/>
      <c r="I10" s="139"/>
      <c r="J10" s="140"/>
      <c r="K10" s="365"/>
      <c r="L10" s="141"/>
    </row>
    <row r="11" spans="1:12">
      <c r="A11" s="18">
        <v>1</v>
      </c>
      <c r="B11" s="16" t="str">
        <f>PLAN!C11</f>
        <v>SERVIÇOS PRELIMINARES</v>
      </c>
      <c r="C11" s="17">
        <f>D11/D39</f>
        <v>2.1883714646453226E-2</v>
      </c>
      <c r="D11" s="16">
        <f>PLAN!H11</f>
        <v>13022.39</v>
      </c>
      <c r="E11" s="77">
        <v>1</v>
      </c>
      <c r="F11" s="78">
        <f>E11*$D11</f>
        <v>13022.39</v>
      </c>
      <c r="G11" s="79"/>
      <c r="H11" s="78"/>
      <c r="I11" s="75"/>
      <c r="J11" s="2"/>
      <c r="K11" s="80"/>
      <c r="L11" s="367"/>
    </row>
    <row r="12" spans="1:12" ht="4.5" customHeight="1">
      <c r="A12" s="50"/>
      <c r="B12" s="368"/>
      <c r="C12" s="369"/>
      <c r="D12" s="370"/>
      <c r="E12" s="81"/>
      <c r="F12" s="82"/>
      <c r="G12" s="88"/>
      <c r="H12" s="89"/>
      <c r="I12" s="85"/>
      <c r="J12" s="76"/>
      <c r="K12" s="80"/>
      <c r="L12" s="367"/>
    </row>
    <row r="13" spans="1:12" ht="15" customHeight="1">
      <c r="A13" s="18">
        <v>2</v>
      </c>
      <c r="B13" s="16" t="s">
        <v>101</v>
      </c>
      <c r="C13" s="17">
        <f>D13/D39</f>
        <v>1.9107732122383335E-2</v>
      </c>
      <c r="D13" s="16">
        <f>PLAN!H15</f>
        <v>11370.48</v>
      </c>
      <c r="E13" s="77">
        <v>1</v>
      </c>
      <c r="F13" s="78">
        <f>E13*$D13</f>
        <v>11370.48</v>
      </c>
      <c r="G13" s="79"/>
      <c r="H13" s="78"/>
      <c r="I13" s="75"/>
      <c r="J13" s="2"/>
      <c r="K13" s="80"/>
      <c r="L13" s="367"/>
    </row>
    <row r="14" spans="1:12" ht="3.9" customHeight="1">
      <c r="A14" s="50"/>
      <c r="B14" s="368"/>
      <c r="C14" s="369"/>
      <c r="D14" s="370"/>
      <c r="E14" s="81"/>
      <c r="F14" s="82"/>
      <c r="G14" s="88"/>
      <c r="H14" s="89"/>
      <c r="I14" s="85"/>
      <c r="J14" s="76"/>
      <c r="K14" s="80"/>
      <c r="L14" s="367"/>
    </row>
    <row r="15" spans="1:12" ht="15" customHeight="1">
      <c r="A15" s="18">
        <v>3</v>
      </c>
      <c r="B15" s="16" t="s">
        <v>161</v>
      </c>
      <c r="C15" s="17">
        <f>D15/D39</f>
        <v>0.18368660447734922</v>
      </c>
      <c r="D15" s="16">
        <f>PLAN!H18</f>
        <v>109306.79000000001</v>
      </c>
      <c r="E15" s="77">
        <v>1</v>
      </c>
      <c r="F15" s="78">
        <f>E15*$D15</f>
        <v>109306.79000000001</v>
      </c>
      <c r="G15" s="79"/>
      <c r="H15" s="78"/>
      <c r="I15" s="86"/>
      <c r="J15" s="87"/>
      <c r="K15" s="86"/>
      <c r="L15" s="2"/>
    </row>
    <row r="16" spans="1:12" ht="4.5" customHeight="1">
      <c r="A16" s="50"/>
      <c r="B16" s="368"/>
      <c r="C16" s="369"/>
      <c r="D16" s="370"/>
      <c r="E16" s="81"/>
      <c r="F16" s="82"/>
      <c r="G16" s="88"/>
      <c r="H16" s="89"/>
      <c r="I16" s="88"/>
      <c r="J16" s="89"/>
      <c r="K16" s="88"/>
      <c r="L16" s="89"/>
    </row>
    <row r="17" spans="1:12" ht="15" customHeight="1">
      <c r="A17" s="18">
        <v>4</v>
      </c>
      <c r="B17" s="16" t="s">
        <v>175</v>
      </c>
      <c r="C17" s="17">
        <f>D17/D39</f>
        <v>8.2001025791509419E-2</v>
      </c>
      <c r="D17" s="16">
        <f>PLAN!H23</f>
        <v>48796.53</v>
      </c>
      <c r="E17" s="79">
        <v>0.8</v>
      </c>
      <c r="F17" s="78">
        <f>E17*$D17</f>
        <v>39037.224000000002</v>
      </c>
      <c r="G17" s="77">
        <v>0.2</v>
      </c>
      <c r="H17" s="78">
        <f>G17*$D17</f>
        <v>9759.3060000000005</v>
      </c>
      <c r="I17" s="77"/>
      <c r="J17" s="78"/>
      <c r="K17" s="79"/>
      <c r="L17" s="146"/>
    </row>
    <row r="18" spans="1:12" ht="4.5" customHeight="1">
      <c r="A18" s="50"/>
      <c r="B18" s="368"/>
      <c r="C18" s="369"/>
      <c r="D18" s="370"/>
      <c r="E18" s="83"/>
      <c r="F18" s="84"/>
      <c r="G18" s="83"/>
      <c r="H18" s="84"/>
      <c r="I18" s="77"/>
      <c r="J18" s="77"/>
      <c r="K18" s="88"/>
      <c r="L18" s="89"/>
    </row>
    <row r="19" spans="1:12">
      <c r="A19" s="18">
        <v>5</v>
      </c>
      <c r="B19" s="16" t="s">
        <v>181</v>
      </c>
      <c r="C19" s="17">
        <f>D19/D39</f>
        <v>8.3175858041694056E-2</v>
      </c>
      <c r="D19" s="16">
        <f>PLAN!H26</f>
        <v>49495.64</v>
      </c>
      <c r="E19" s="51"/>
      <c r="F19" s="92"/>
      <c r="G19" s="79">
        <v>0.8</v>
      </c>
      <c r="H19" s="78">
        <f>G19*$D19</f>
        <v>39596.512000000002</v>
      </c>
      <c r="I19" s="77">
        <v>0.2</v>
      </c>
      <c r="J19" s="78">
        <f>I19*$D19</f>
        <v>9899.1280000000006</v>
      </c>
      <c r="K19" s="51"/>
      <c r="L19" s="2"/>
    </row>
    <row r="20" spans="1:12" ht="4.5" customHeight="1">
      <c r="A20" s="50"/>
      <c r="B20" s="368"/>
      <c r="C20" s="369"/>
      <c r="D20" s="370"/>
      <c r="E20" s="90"/>
      <c r="F20" s="91"/>
      <c r="G20" s="83"/>
      <c r="H20" s="84"/>
      <c r="I20" s="81"/>
      <c r="J20" s="82"/>
      <c r="K20" s="88"/>
      <c r="L20" s="89"/>
    </row>
    <row r="21" spans="1:12">
      <c r="A21" s="18">
        <v>6</v>
      </c>
      <c r="B21" s="16" t="s">
        <v>87</v>
      </c>
      <c r="C21" s="17">
        <f>D21/D39</f>
        <v>7.913391146711124E-2</v>
      </c>
      <c r="D21" s="16">
        <f>PLAN!H29</f>
        <v>47090.39</v>
      </c>
      <c r="E21" s="86"/>
      <c r="F21" s="87"/>
      <c r="G21" s="79"/>
      <c r="H21" s="78"/>
      <c r="I21" s="51"/>
      <c r="J21" s="87"/>
      <c r="K21" s="51">
        <v>1</v>
      </c>
      <c r="L21" s="2">
        <f>K21*$D21</f>
        <v>47090.39</v>
      </c>
    </row>
    <row r="22" spans="1:12" ht="4.5" customHeight="1">
      <c r="A22" s="50"/>
      <c r="B22" s="368"/>
      <c r="C22" s="369"/>
      <c r="D22" s="370"/>
      <c r="E22" s="88"/>
      <c r="F22" s="89"/>
      <c r="G22" s="88"/>
      <c r="H22" s="89"/>
      <c r="I22" s="51"/>
      <c r="J22" s="51"/>
      <c r="K22" s="81"/>
      <c r="L22" s="82"/>
    </row>
    <row r="23" spans="1:12">
      <c r="A23" s="18">
        <v>7</v>
      </c>
      <c r="B23" s="16" t="s">
        <v>200</v>
      </c>
      <c r="C23" s="17">
        <f>D23/D39</f>
        <v>0.15000432132444297</v>
      </c>
      <c r="D23" s="16">
        <f>PLAN!H34</f>
        <v>89263.4</v>
      </c>
      <c r="E23" s="51"/>
      <c r="F23" s="87"/>
      <c r="G23" s="51">
        <v>0.8</v>
      </c>
      <c r="H23" s="87">
        <f>G23*$D23</f>
        <v>71410.720000000001</v>
      </c>
      <c r="I23" s="51">
        <v>0.2</v>
      </c>
      <c r="J23" s="87">
        <f>I23*$D23</f>
        <v>17852.68</v>
      </c>
      <c r="K23" s="51"/>
      <c r="L23" s="2"/>
    </row>
    <row r="24" spans="1:12" ht="4.5" customHeight="1">
      <c r="A24" s="50"/>
      <c r="B24" s="368"/>
      <c r="C24" s="369"/>
      <c r="D24" s="370"/>
      <c r="E24" s="51"/>
      <c r="F24" s="51"/>
      <c r="G24" s="81"/>
      <c r="H24" s="82"/>
      <c r="I24" s="81"/>
      <c r="J24" s="82"/>
      <c r="K24" s="88"/>
      <c r="L24" s="89"/>
    </row>
    <row r="25" spans="1:12">
      <c r="A25" s="18">
        <v>8</v>
      </c>
      <c r="B25" s="16" t="s">
        <v>88</v>
      </c>
      <c r="C25" s="17">
        <f>D25/D39</f>
        <v>6.6752943033684689E-2</v>
      </c>
      <c r="D25" s="16">
        <f>PLAN!H38</f>
        <v>39722.82</v>
      </c>
      <c r="E25" s="93"/>
      <c r="F25" s="97"/>
      <c r="G25" s="51"/>
      <c r="H25" s="87"/>
      <c r="I25" s="79"/>
      <c r="J25" s="78"/>
      <c r="K25" s="51">
        <v>1</v>
      </c>
      <c r="L25" s="2">
        <f>K25*$D25</f>
        <v>39722.82</v>
      </c>
    </row>
    <row r="26" spans="1:12" ht="4.5" customHeight="1">
      <c r="A26" s="50"/>
      <c r="B26" s="368"/>
      <c r="C26" s="369"/>
      <c r="D26" s="370"/>
      <c r="E26" s="93"/>
      <c r="F26" s="151"/>
      <c r="G26" s="51"/>
      <c r="H26" s="51"/>
      <c r="I26" s="51"/>
      <c r="J26" s="51"/>
      <c r="K26" s="81"/>
      <c r="L26" s="82"/>
    </row>
    <row r="27" spans="1:12">
      <c r="A27" s="18">
        <v>9</v>
      </c>
      <c r="B27" s="16" t="s">
        <v>216</v>
      </c>
      <c r="C27" s="17">
        <f>D27/D39</f>
        <v>9.9424105166131177E-2</v>
      </c>
      <c r="D27" s="16">
        <f>PLAN!H41</f>
        <v>59164.52</v>
      </c>
      <c r="E27" s="96"/>
      <c r="F27" s="97"/>
      <c r="G27" s="94"/>
      <c r="H27" s="92"/>
      <c r="I27" s="77">
        <v>0.5</v>
      </c>
      <c r="J27" s="146">
        <f>I27*$D27</f>
        <v>29582.26</v>
      </c>
      <c r="K27" s="77">
        <v>0.5</v>
      </c>
      <c r="L27" s="146">
        <f>K27*$D27</f>
        <v>29582.26</v>
      </c>
    </row>
    <row r="28" spans="1:12" ht="4.5" customHeight="1">
      <c r="A28" s="50"/>
      <c r="B28" s="368"/>
      <c r="C28" s="369"/>
      <c r="D28" s="370"/>
      <c r="E28" s="93"/>
      <c r="F28" s="371"/>
      <c r="G28" s="95"/>
      <c r="H28" s="91"/>
      <c r="I28" s="81"/>
      <c r="J28" s="82"/>
      <c r="K28" s="81"/>
      <c r="L28" s="82"/>
    </row>
    <row r="29" spans="1:12">
      <c r="A29" s="18">
        <v>10</v>
      </c>
      <c r="B29" s="16" t="s">
        <v>228</v>
      </c>
      <c r="C29" s="109">
        <f>D29/D39</f>
        <v>0.12817582686900558</v>
      </c>
      <c r="D29" s="16">
        <f>PLAN!H46</f>
        <v>76273.87000000001</v>
      </c>
      <c r="E29" s="77">
        <v>0.7</v>
      </c>
      <c r="F29" s="146">
        <f>E29*$D29</f>
        <v>53391.709000000003</v>
      </c>
      <c r="G29" s="77">
        <v>0.3</v>
      </c>
      <c r="H29" s="146">
        <f>G29*$D29</f>
        <v>22882.161000000004</v>
      </c>
      <c r="I29" s="98"/>
      <c r="J29" s="97"/>
      <c r="K29" s="77"/>
      <c r="L29" s="146"/>
    </row>
    <row r="30" spans="1:12" ht="4.5" customHeight="1">
      <c r="A30" s="50"/>
      <c r="B30" s="368"/>
      <c r="C30" s="369"/>
      <c r="D30" s="370"/>
      <c r="E30" s="81"/>
      <c r="F30" s="82"/>
      <c r="G30" s="81"/>
      <c r="H30" s="82"/>
      <c r="I30" s="93"/>
      <c r="J30" s="151"/>
      <c r="K30" s="77"/>
      <c r="L30" s="372"/>
    </row>
    <row r="31" spans="1:12">
      <c r="A31" s="18">
        <v>11</v>
      </c>
      <c r="B31" s="16" t="s">
        <v>239</v>
      </c>
      <c r="C31" s="109">
        <f>D31/D39</f>
        <v>7.7352295693737579E-3</v>
      </c>
      <c r="D31" s="16">
        <f>PLAN!H51</f>
        <v>4603.0199999999995</v>
      </c>
      <c r="E31" s="79"/>
      <c r="F31" s="78"/>
      <c r="G31" s="77">
        <v>0.3</v>
      </c>
      <c r="H31" s="78">
        <f>G31*$D31</f>
        <v>1380.9059999999997</v>
      </c>
      <c r="I31" s="79">
        <v>0.7</v>
      </c>
      <c r="J31" s="78">
        <f>I31*$D31</f>
        <v>3222.1139999999996</v>
      </c>
      <c r="K31" s="110"/>
      <c r="L31" s="148"/>
    </row>
    <row r="32" spans="1:12" ht="4.3499999999999996" customHeight="1">
      <c r="A32" s="50"/>
      <c r="B32" s="368"/>
      <c r="C32" s="369"/>
      <c r="D32" s="370"/>
      <c r="E32" s="79"/>
      <c r="F32" s="79"/>
      <c r="G32" s="81"/>
      <c r="H32" s="82"/>
      <c r="I32" s="83"/>
      <c r="J32" s="84"/>
      <c r="K32" s="110"/>
      <c r="L32" s="373"/>
    </row>
    <row r="33" spans="1:12" ht="14.4" customHeight="1">
      <c r="A33" s="178">
        <v>12</v>
      </c>
      <c r="B33" s="374" t="s">
        <v>247</v>
      </c>
      <c r="C33" s="109">
        <f>D33/D39</f>
        <v>4.7875334251462828E-2</v>
      </c>
      <c r="D33" s="16">
        <f>PLAN!H54</f>
        <v>28489.279999999999</v>
      </c>
      <c r="E33" s="375"/>
      <c r="F33" s="179"/>
      <c r="G33" s="375"/>
      <c r="H33" s="179"/>
      <c r="I33" s="375"/>
      <c r="J33" s="179"/>
      <c r="K33" s="79">
        <v>1</v>
      </c>
      <c r="L33" s="146">
        <f>K33*$D33</f>
        <v>28489.279999999999</v>
      </c>
    </row>
    <row r="34" spans="1:12" ht="5.0999999999999996" customHeight="1">
      <c r="A34" s="180"/>
      <c r="B34" s="181"/>
      <c r="C34" s="182"/>
      <c r="D34" s="183"/>
      <c r="E34" s="375"/>
      <c r="F34" s="179"/>
      <c r="G34" s="375"/>
      <c r="H34" s="179"/>
      <c r="I34" s="375"/>
      <c r="J34" s="179"/>
      <c r="K34" s="83"/>
      <c r="L34" s="84"/>
    </row>
    <row r="35" spans="1:12">
      <c r="A35" s="18">
        <v>13</v>
      </c>
      <c r="B35" s="16" t="s">
        <v>601</v>
      </c>
      <c r="C35" s="17">
        <f>D35/D39</f>
        <v>2.4694230795762776E-2</v>
      </c>
      <c r="D35" s="16">
        <f>PLAN!H58</f>
        <v>14694.849999999999</v>
      </c>
      <c r="E35" s="51"/>
      <c r="F35" s="147"/>
      <c r="G35" s="51">
        <v>0.5</v>
      </c>
      <c r="H35" s="147">
        <f>G35*$D35</f>
        <v>7347.4249999999993</v>
      </c>
      <c r="I35" s="51">
        <v>0.5</v>
      </c>
      <c r="J35" s="147">
        <f>I35*$D35</f>
        <v>7347.4249999999993</v>
      </c>
      <c r="K35" s="51"/>
      <c r="L35" s="147"/>
    </row>
    <row r="36" spans="1:12" ht="4.5" customHeight="1">
      <c r="A36" s="50"/>
      <c r="B36" s="368"/>
      <c r="C36" s="369"/>
      <c r="D36" s="370"/>
      <c r="E36" s="51"/>
      <c r="F36" s="51"/>
      <c r="G36" s="150"/>
      <c r="H36" s="376"/>
      <c r="I36" s="150"/>
      <c r="J36" s="376"/>
      <c r="K36" s="51"/>
      <c r="L36" s="377"/>
    </row>
    <row r="37" spans="1:12">
      <c r="A37" s="18">
        <v>14</v>
      </c>
      <c r="B37" s="16" t="s">
        <v>135</v>
      </c>
      <c r="C37" s="17">
        <f>D37/D39</f>
        <v>6.3491624436356198E-3</v>
      </c>
      <c r="D37" s="16">
        <f>PLAN!H87</f>
        <v>3778.21</v>
      </c>
      <c r="E37" s="51"/>
      <c r="F37" s="147"/>
      <c r="G37" s="51"/>
      <c r="H37" s="147"/>
      <c r="I37" s="51"/>
      <c r="J37" s="147"/>
      <c r="K37" s="51">
        <v>1</v>
      </c>
      <c r="L37" s="147">
        <f>K37*$D37</f>
        <v>3778.21</v>
      </c>
    </row>
    <row r="38" spans="1:12" ht="4.3499999999999996" customHeight="1">
      <c r="A38" s="378"/>
      <c r="B38" s="379"/>
      <c r="C38" s="153"/>
      <c r="D38" s="142"/>
      <c r="E38" s="152"/>
      <c r="F38" s="149"/>
      <c r="G38" s="145"/>
      <c r="H38" s="89"/>
      <c r="I38" s="145"/>
      <c r="J38" s="89"/>
      <c r="K38" s="143"/>
      <c r="L38" s="144"/>
    </row>
    <row r="39" spans="1:12" ht="9.75" customHeight="1">
      <c r="A39" s="521" t="s">
        <v>18</v>
      </c>
      <c r="B39" s="522"/>
      <c r="C39" s="525">
        <f>SUM(C11:C37)</f>
        <v>1.0000000000000002</v>
      </c>
      <c r="D39" s="527">
        <f>SUM(D11:D37)</f>
        <v>595072.19000000006</v>
      </c>
      <c r="E39" s="99"/>
      <c r="F39" s="100"/>
      <c r="G39" s="99"/>
      <c r="H39" s="100"/>
      <c r="I39" s="99"/>
      <c r="J39" s="100"/>
      <c r="K39" s="99"/>
      <c r="L39" s="100"/>
    </row>
    <row r="40" spans="1:12" ht="8.25" customHeight="1">
      <c r="A40" s="523"/>
      <c r="B40" s="524"/>
      <c r="C40" s="526"/>
      <c r="D40" s="528"/>
      <c r="E40" s="101"/>
      <c r="F40" s="102"/>
      <c r="G40" s="101"/>
      <c r="H40" s="102"/>
      <c r="I40" s="101"/>
      <c r="J40" s="102"/>
      <c r="K40" s="101"/>
      <c r="L40" s="102"/>
    </row>
    <row r="41" spans="1:12" ht="15" hidden="1" customHeight="1">
      <c r="A41" s="3"/>
      <c r="B41" s="4" t="s">
        <v>19</v>
      </c>
      <c r="C41" s="5"/>
      <c r="D41" s="5"/>
      <c r="E41" s="103"/>
      <c r="F41" s="104" t="e">
        <f>0.3*#REF!</f>
        <v>#REF!</v>
      </c>
      <c r="G41" s="103"/>
      <c r="H41" s="104" t="e">
        <f>0.3*#REF!</f>
        <v>#REF!</v>
      </c>
      <c r="I41" s="103"/>
      <c r="J41" s="104" t="e">
        <f>0.3*#REF!</f>
        <v>#REF!</v>
      </c>
      <c r="K41" s="103"/>
      <c r="L41" s="104" t="e">
        <f>0.3*#REF!</f>
        <v>#REF!</v>
      </c>
    </row>
    <row r="42" spans="1:12">
      <c r="A42" s="542" t="s">
        <v>20</v>
      </c>
      <c r="B42" s="543"/>
      <c r="C42" s="6"/>
      <c r="D42" s="7"/>
      <c r="E42" s="105">
        <f>F42/D39</f>
        <v>0.38000195068769721</v>
      </c>
      <c r="F42" s="106">
        <f>SUM(F11,F13,F15,F17,F29)</f>
        <v>226128.59300000002</v>
      </c>
      <c r="G42" s="105">
        <f>H42/D39</f>
        <v>0.25606478098060664</v>
      </c>
      <c r="H42" s="106">
        <f>SUM(H17,H19,H23,H29,H31,H35)</f>
        <v>152377.02999999997</v>
      </c>
      <c r="I42" s="105">
        <f>J42/D39</f>
        <v>0.11410986455273603</v>
      </c>
      <c r="J42" s="106">
        <f>SUM(J19,J23,J27,J31,J35)</f>
        <v>67903.607000000004</v>
      </c>
      <c r="K42" s="105">
        <f>L42/D39</f>
        <v>0.24982340377895995</v>
      </c>
      <c r="L42" s="106">
        <f>SUM(L21,L25,L27,L33,L37)</f>
        <v>148662.96</v>
      </c>
    </row>
    <row r="43" spans="1:12" ht="15" thickBot="1">
      <c r="A43" s="519" t="s">
        <v>21</v>
      </c>
      <c r="B43" s="520"/>
      <c r="C43" s="19"/>
      <c r="D43" s="20"/>
      <c r="E43" s="107">
        <f>E42</f>
        <v>0.38000195068769721</v>
      </c>
      <c r="F43" s="108">
        <f>F42</f>
        <v>226128.59300000002</v>
      </c>
      <c r="G43" s="107">
        <f>G42+E43</f>
        <v>0.63606673166830385</v>
      </c>
      <c r="H43" s="108">
        <f>F42+H42</f>
        <v>378505.62300000002</v>
      </c>
      <c r="I43" s="107">
        <f>I42+G43</f>
        <v>0.75017659622103983</v>
      </c>
      <c r="J43" s="108">
        <f>H43+J42</f>
        <v>446409.23000000004</v>
      </c>
      <c r="K43" s="107">
        <f>K42+I43</f>
        <v>0.99999999999999978</v>
      </c>
      <c r="L43" s="108">
        <f>J43+L42</f>
        <v>595072.19000000006</v>
      </c>
    </row>
    <row r="45" spans="1:12">
      <c r="F45" s="8"/>
      <c r="G45" s="8"/>
      <c r="H45" s="8"/>
      <c r="I45" s="8"/>
      <c r="J45" s="8"/>
      <c r="K45" s="8"/>
      <c r="L45" s="8"/>
    </row>
  </sheetData>
  <mergeCells count="16">
    <mergeCell ref="I8:J8"/>
    <mergeCell ref="A2:L2"/>
    <mergeCell ref="A1:L1"/>
    <mergeCell ref="A42:B42"/>
    <mergeCell ref="G8:H8"/>
    <mergeCell ref="K8:L8"/>
    <mergeCell ref="A43:B43"/>
    <mergeCell ref="A39:B40"/>
    <mergeCell ref="C39:C40"/>
    <mergeCell ref="D39:D40"/>
    <mergeCell ref="A7:F7"/>
    <mergeCell ref="A8:A9"/>
    <mergeCell ref="B8:B9"/>
    <mergeCell ref="C8:C9"/>
    <mergeCell ref="D8:D9"/>
    <mergeCell ref="E8:F8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T140"/>
  <sheetViews>
    <sheetView showGridLines="0" view="pageBreakPreview" zoomScaleNormal="100" zoomScaleSheetLayoutView="100" workbookViewId="0">
      <selection activeCell="B42" sqref="B1:E42"/>
    </sheetView>
  </sheetViews>
  <sheetFormatPr defaultColWidth="10.44140625" defaultRowHeight="17.25" customHeight="1"/>
  <cols>
    <col min="1" max="1" width="6.44140625" style="35" customWidth="1"/>
    <col min="2" max="2" width="18.44140625" style="37" customWidth="1"/>
    <col min="3" max="3" width="36.109375" style="37" customWidth="1"/>
    <col min="4" max="4" width="28.5546875" style="37" customWidth="1"/>
    <col min="5" max="5" width="15.5546875" style="36" customWidth="1"/>
    <col min="6" max="6" width="13" style="48" customWidth="1"/>
    <col min="7" max="7" width="14.109375" style="33" customWidth="1"/>
    <col min="8" max="8" width="10.44140625" style="34"/>
    <col min="9" max="256" width="10.44140625" style="35"/>
    <col min="257" max="257" width="6.44140625" style="35" customWidth="1"/>
    <col min="258" max="258" width="12" style="35" customWidth="1"/>
    <col min="259" max="259" width="37.44140625" style="35" customWidth="1"/>
    <col min="260" max="260" width="20.5546875" style="35" customWidth="1"/>
    <col min="261" max="261" width="15.5546875" style="35" customWidth="1"/>
    <col min="262" max="262" width="13" style="35" customWidth="1"/>
    <col min="263" max="263" width="14.109375" style="35" customWidth="1"/>
    <col min="264" max="512" width="10.44140625" style="35"/>
    <col min="513" max="513" width="6.44140625" style="35" customWidth="1"/>
    <col min="514" max="514" width="12" style="35" customWidth="1"/>
    <col min="515" max="515" width="37.44140625" style="35" customWidth="1"/>
    <col min="516" max="516" width="20.5546875" style="35" customWidth="1"/>
    <col min="517" max="517" width="15.5546875" style="35" customWidth="1"/>
    <col min="518" max="518" width="13" style="35" customWidth="1"/>
    <col min="519" max="519" width="14.109375" style="35" customWidth="1"/>
    <col min="520" max="768" width="10.44140625" style="35"/>
    <col min="769" max="769" width="6.44140625" style="35" customWidth="1"/>
    <col min="770" max="770" width="12" style="35" customWidth="1"/>
    <col min="771" max="771" width="37.44140625" style="35" customWidth="1"/>
    <col min="772" max="772" width="20.5546875" style="35" customWidth="1"/>
    <col min="773" max="773" width="15.5546875" style="35" customWidth="1"/>
    <col min="774" max="774" width="13" style="35" customWidth="1"/>
    <col min="775" max="775" width="14.109375" style="35" customWidth="1"/>
    <col min="776" max="1024" width="10.44140625" style="35"/>
    <col min="1025" max="1025" width="6.44140625" style="35" customWidth="1"/>
    <col min="1026" max="1026" width="12" style="35" customWidth="1"/>
    <col min="1027" max="1027" width="37.44140625" style="35" customWidth="1"/>
    <col min="1028" max="1028" width="20.5546875" style="35" customWidth="1"/>
    <col min="1029" max="1029" width="15.5546875" style="35" customWidth="1"/>
    <col min="1030" max="1030" width="13" style="35" customWidth="1"/>
    <col min="1031" max="1031" width="14.109375" style="35" customWidth="1"/>
    <col min="1032" max="1280" width="10.44140625" style="35"/>
    <col min="1281" max="1281" width="6.44140625" style="35" customWidth="1"/>
    <col min="1282" max="1282" width="12" style="35" customWidth="1"/>
    <col min="1283" max="1283" width="37.44140625" style="35" customWidth="1"/>
    <col min="1284" max="1284" width="20.5546875" style="35" customWidth="1"/>
    <col min="1285" max="1285" width="15.5546875" style="35" customWidth="1"/>
    <col min="1286" max="1286" width="13" style="35" customWidth="1"/>
    <col min="1287" max="1287" width="14.109375" style="35" customWidth="1"/>
    <col min="1288" max="1536" width="10.44140625" style="35"/>
    <col min="1537" max="1537" width="6.44140625" style="35" customWidth="1"/>
    <col min="1538" max="1538" width="12" style="35" customWidth="1"/>
    <col min="1539" max="1539" width="37.44140625" style="35" customWidth="1"/>
    <col min="1540" max="1540" width="20.5546875" style="35" customWidth="1"/>
    <col min="1541" max="1541" width="15.5546875" style="35" customWidth="1"/>
    <col min="1542" max="1542" width="13" style="35" customWidth="1"/>
    <col min="1543" max="1543" width="14.109375" style="35" customWidth="1"/>
    <col min="1544" max="1792" width="10.44140625" style="35"/>
    <col min="1793" max="1793" width="6.44140625" style="35" customWidth="1"/>
    <col min="1794" max="1794" width="12" style="35" customWidth="1"/>
    <col min="1795" max="1795" width="37.44140625" style="35" customWidth="1"/>
    <col min="1796" max="1796" width="20.5546875" style="35" customWidth="1"/>
    <col min="1797" max="1797" width="15.5546875" style="35" customWidth="1"/>
    <col min="1798" max="1798" width="13" style="35" customWidth="1"/>
    <col min="1799" max="1799" width="14.109375" style="35" customWidth="1"/>
    <col min="1800" max="2048" width="10.44140625" style="35"/>
    <col min="2049" max="2049" width="6.44140625" style="35" customWidth="1"/>
    <col min="2050" max="2050" width="12" style="35" customWidth="1"/>
    <col min="2051" max="2051" width="37.44140625" style="35" customWidth="1"/>
    <col min="2052" max="2052" width="20.5546875" style="35" customWidth="1"/>
    <col min="2053" max="2053" width="15.5546875" style="35" customWidth="1"/>
    <col min="2054" max="2054" width="13" style="35" customWidth="1"/>
    <col min="2055" max="2055" width="14.109375" style="35" customWidth="1"/>
    <col min="2056" max="2304" width="10.44140625" style="35"/>
    <col min="2305" max="2305" width="6.44140625" style="35" customWidth="1"/>
    <col min="2306" max="2306" width="12" style="35" customWidth="1"/>
    <col min="2307" max="2307" width="37.44140625" style="35" customWidth="1"/>
    <col min="2308" max="2308" width="20.5546875" style="35" customWidth="1"/>
    <col min="2309" max="2309" width="15.5546875" style="35" customWidth="1"/>
    <col min="2310" max="2310" width="13" style="35" customWidth="1"/>
    <col min="2311" max="2311" width="14.109375" style="35" customWidth="1"/>
    <col min="2312" max="2560" width="10.44140625" style="35"/>
    <col min="2561" max="2561" width="6.44140625" style="35" customWidth="1"/>
    <col min="2562" max="2562" width="12" style="35" customWidth="1"/>
    <col min="2563" max="2563" width="37.44140625" style="35" customWidth="1"/>
    <col min="2564" max="2564" width="20.5546875" style="35" customWidth="1"/>
    <col min="2565" max="2565" width="15.5546875" style="35" customWidth="1"/>
    <col min="2566" max="2566" width="13" style="35" customWidth="1"/>
    <col min="2567" max="2567" width="14.109375" style="35" customWidth="1"/>
    <col min="2568" max="2816" width="10.44140625" style="35"/>
    <col min="2817" max="2817" width="6.44140625" style="35" customWidth="1"/>
    <col min="2818" max="2818" width="12" style="35" customWidth="1"/>
    <col min="2819" max="2819" width="37.44140625" style="35" customWidth="1"/>
    <col min="2820" max="2820" width="20.5546875" style="35" customWidth="1"/>
    <col min="2821" max="2821" width="15.5546875" style="35" customWidth="1"/>
    <col min="2822" max="2822" width="13" style="35" customWidth="1"/>
    <col min="2823" max="2823" width="14.109375" style="35" customWidth="1"/>
    <col min="2824" max="3072" width="10.44140625" style="35"/>
    <col min="3073" max="3073" width="6.44140625" style="35" customWidth="1"/>
    <col min="3074" max="3074" width="12" style="35" customWidth="1"/>
    <col min="3075" max="3075" width="37.44140625" style="35" customWidth="1"/>
    <col min="3076" max="3076" width="20.5546875" style="35" customWidth="1"/>
    <col min="3077" max="3077" width="15.5546875" style="35" customWidth="1"/>
    <col min="3078" max="3078" width="13" style="35" customWidth="1"/>
    <col min="3079" max="3079" width="14.109375" style="35" customWidth="1"/>
    <col min="3080" max="3328" width="10.44140625" style="35"/>
    <col min="3329" max="3329" width="6.44140625" style="35" customWidth="1"/>
    <col min="3330" max="3330" width="12" style="35" customWidth="1"/>
    <col min="3331" max="3331" width="37.44140625" style="35" customWidth="1"/>
    <col min="3332" max="3332" width="20.5546875" style="35" customWidth="1"/>
    <col min="3333" max="3333" width="15.5546875" style="35" customWidth="1"/>
    <col min="3334" max="3334" width="13" style="35" customWidth="1"/>
    <col min="3335" max="3335" width="14.109375" style="35" customWidth="1"/>
    <col min="3336" max="3584" width="10.44140625" style="35"/>
    <col min="3585" max="3585" width="6.44140625" style="35" customWidth="1"/>
    <col min="3586" max="3586" width="12" style="35" customWidth="1"/>
    <col min="3587" max="3587" width="37.44140625" style="35" customWidth="1"/>
    <col min="3588" max="3588" width="20.5546875" style="35" customWidth="1"/>
    <col min="3589" max="3589" width="15.5546875" style="35" customWidth="1"/>
    <col min="3590" max="3590" width="13" style="35" customWidth="1"/>
    <col min="3591" max="3591" width="14.109375" style="35" customWidth="1"/>
    <col min="3592" max="3840" width="10.44140625" style="35"/>
    <col min="3841" max="3841" width="6.44140625" style="35" customWidth="1"/>
    <col min="3842" max="3842" width="12" style="35" customWidth="1"/>
    <col min="3843" max="3843" width="37.44140625" style="35" customWidth="1"/>
    <col min="3844" max="3844" width="20.5546875" style="35" customWidth="1"/>
    <col min="3845" max="3845" width="15.5546875" style="35" customWidth="1"/>
    <col min="3846" max="3846" width="13" style="35" customWidth="1"/>
    <col min="3847" max="3847" width="14.109375" style="35" customWidth="1"/>
    <col min="3848" max="4096" width="10.44140625" style="35"/>
    <col min="4097" max="4097" width="6.44140625" style="35" customWidth="1"/>
    <col min="4098" max="4098" width="12" style="35" customWidth="1"/>
    <col min="4099" max="4099" width="37.44140625" style="35" customWidth="1"/>
    <col min="4100" max="4100" width="20.5546875" style="35" customWidth="1"/>
    <col min="4101" max="4101" width="15.5546875" style="35" customWidth="1"/>
    <col min="4102" max="4102" width="13" style="35" customWidth="1"/>
    <col min="4103" max="4103" width="14.109375" style="35" customWidth="1"/>
    <col min="4104" max="4352" width="10.44140625" style="35"/>
    <col min="4353" max="4353" width="6.44140625" style="35" customWidth="1"/>
    <col min="4354" max="4354" width="12" style="35" customWidth="1"/>
    <col min="4355" max="4355" width="37.44140625" style="35" customWidth="1"/>
    <col min="4356" max="4356" width="20.5546875" style="35" customWidth="1"/>
    <col min="4357" max="4357" width="15.5546875" style="35" customWidth="1"/>
    <col min="4358" max="4358" width="13" style="35" customWidth="1"/>
    <col min="4359" max="4359" width="14.109375" style="35" customWidth="1"/>
    <col min="4360" max="4608" width="10.44140625" style="35"/>
    <col min="4609" max="4609" width="6.44140625" style="35" customWidth="1"/>
    <col min="4610" max="4610" width="12" style="35" customWidth="1"/>
    <col min="4611" max="4611" width="37.44140625" style="35" customWidth="1"/>
    <col min="4612" max="4612" width="20.5546875" style="35" customWidth="1"/>
    <col min="4613" max="4613" width="15.5546875" style="35" customWidth="1"/>
    <col min="4614" max="4614" width="13" style="35" customWidth="1"/>
    <col min="4615" max="4615" width="14.109375" style="35" customWidth="1"/>
    <col min="4616" max="4864" width="10.44140625" style="35"/>
    <col min="4865" max="4865" width="6.44140625" style="35" customWidth="1"/>
    <col min="4866" max="4866" width="12" style="35" customWidth="1"/>
    <col min="4867" max="4867" width="37.44140625" style="35" customWidth="1"/>
    <col min="4868" max="4868" width="20.5546875" style="35" customWidth="1"/>
    <col min="4869" max="4869" width="15.5546875" style="35" customWidth="1"/>
    <col min="4870" max="4870" width="13" style="35" customWidth="1"/>
    <col min="4871" max="4871" width="14.109375" style="35" customWidth="1"/>
    <col min="4872" max="5120" width="10.44140625" style="35"/>
    <col min="5121" max="5121" width="6.44140625" style="35" customWidth="1"/>
    <col min="5122" max="5122" width="12" style="35" customWidth="1"/>
    <col min="5123" max="5123" width="37.44140625" style="35" customWidth="1"/>
    <col min="5124" max="5124" width="20.5546875" style="35" customWidth="1"/>
    <col min="5125" max="5125" width="15.5546875" style="35" customWidth="1"/>
    <col min="5126" max="5126" width="13" style="35" customWidth="1"/>
    <col min="5127" max="5127" width="14.109375" style="35" customWidth="1"/>
    <col min="5128" max="5376" width="10.44140625" style="35"/>
    <col min="5377" max="5377" width="6.44140625" style="35" customWidth="1"/>
    <col min="5378" max="5378" width="12" style="35" customWidth="1"/>
    <col min="5379" max="5379" width="37.44140625" style="35" customWidth="1"/>
    <col min="5380" max="5380" width="20.5546875" style="35" customWidth="1"/>
    <col min="5381" max="5381" width="15.5546875" style="35" customWidth="1"/>
    <col min="5382" max="5382" width="13" style="35" customWidth="1"/>
    <col min="5383" max="5383" width="14.109375" style="35" customWidth="1"/>
    <col min="5384" max="5632" width="10.44140625" style="35"/>
    <col min="5633" max="5633" width="6.44140625" style="35" customWidth="1"/>
    <col min="5634" max="5634" width="12" style="35" customWidth="1"/>
    <col min="5635" max="5635" width="37.44140625" style="35" customWidth="1"/>
    <col min="5636" max="5636" width="20.5546875" style="35" customWidth="1"/>
    <col min="5637" max="5637" width="15.5546875" style="35" customWidth="1"/>
    <col min="5638" max="5638" width="13" style="35" customWidth="1"/>
    <col min="5639" max="5639" width="14.109375" style="35" customWidth="1"/>
    <col min="5640" max="5888" width="10.44140625" style="35"/>
    <col min="5889" max="5889" width="6.44140625" style="35" customWidth="1"/>
    <col min="5890" max="5890" width="12" style="35" customWidth="1"/>
    <col min="5891" max="5891" width="37.44140625" style="35" customWidth="1"/>
    <col min="5892" max="5892" width="20.5546875" style="35" customWidth="1"/>
    <col min="5893" max="5893" width="15.5546875" style="35" customWidth="1"/>
    <col min="5894" max="5894" width="13" style="35" customWidth="1"/>
    <col min="5895" max="5895" width="14.109375" style="35" customWidth="1"/>
    <col min="5896" max="6144" width="10.44140625" style="35"/>
    <col min="6145" max="6145" width="6.44140625" style="35" customWidth="1"/>
    <col min="6146" max="6146" width="12" style="35" customWidth="1"/>
    <col min="6147" max="6147" width="37.44140625" style="35" customWidth="1"/>
    <col min="6148" max="6148" width="20.5546875" style="35" customWidth="1"/>
    <col min="6149" max="6149" width="15.5546875" style="35" customWidth="1"/>
    <col min="6150" max="6150" width="13" style="35" customWidth="1"/>
    <col min="6151" max="6151" width="14.109375" style="35" customWidth="1"/>
    <col min="6152" max="6400" width="10.44140625" style="35"/>
    <col min="6401" max="6401" width="6.44140625" style="35" customWidth="1"/>
    <col min="6402" max="6402" width="12" style="35" customWidth="1"/>
    <col min="6403" max="6403" width="37.44140625" style="35" customWidth="1"/>
    <col min="6404" max="6404" width="20.5546875" style="35" customWidth="1"/>
    <col min="6405" max="6405" width="15.5546875" style="35" customWidth="1"/>
    <col min="6406" max="6406" width="13" style="35" customWidth="1"/>
    <col min="6407" max="6407" width="14.109375" style="35" customWidth="1"/>
    <col min="6408" max="6656" width="10.44140625" style="35"/>
    <col min="6657" max="6657" width="6.44140625" style="35" customWidth="1"/>
    <col min="6658" max="6658" width="12" style="35" customWidth="1"/>
    <col min="6659" max="6659" width="37.44140625" style="35" customWidth="1"/>
    <col min="6660" max="6660" width="20.5546875" style="35" customWidth="1"/>
    <col min="6661" max="6661" width="15.5546875" style="35" customWidth="1"/>
    <col min="6662" max="6662" width="13" style="35" customWidth="1"/>
    <col min="6663" max="6663" width="14.109375" style="35" customWidth="1"/>
    <col min="6664" max="6912" width="10.44140625" style="35"/>
    <col min="6913" max="6913" width="6.44140625" style="35" customWidth="1"/>
    <col min="6914" max="6914" width="12" style="35" customWidth="1"/>
    <col min="6915" max="6915" width="37.44140625" style="35" customWidth="1"/>
    <col min="6916" max="6916" width="20.5546875" style="35" customWidth="1"/>
    <col min="6917" max="6917" width="15.5546875" style="35" customWidth="1"/>
    <col min="6918" max="6918" width="13" style="35" customWidth="1"/>
    <col min="6919" max="6919" width="14.109375" style="35" customWidth="1"/>
    <col min="6920" max="7168" width="10.44140625" style="35"/>
    <col min="7169" max="7169" width="6.44140625" style="35" customWidth="1"/>
    <col min="7170" max="7170" width="12" style="35" customWidth="1"/>
    <col min="7171" max="7171" width="37.44140625" style="35" customWidth="1"/>
    <col min="7172" max="7172" width="20.5546875" style="35" customWidth="1"/>
    <col min="7173" max="7173" width="15.5546875" style="35" customWidth="1"/>
    <col min="7174" max="7174" width="13" style="35" customWidth="1"/>
    <col min="7175" max="7175" width="14.109375" style="35" customWidth="1"/>
    <col min="7176" max="7424" width="10.44140625" style="35"/>
    <col min="7425" max="7425" width="6.44140625" style="35" customWidth="1"/>
    <col min="7426" max="7426" width="12" style="35" customWidth="1"/>
    <col min="7427" max="7427" width="37.44140625" style="35" customWidth="1"/>
    <col min="7428" max="7428" width="20.5546875" style="35" customWidth="1"/>
    <col min="7429" max="7429" width="15.5546875" style="35" customWidth="1"/>
    <col min="7430" max="7430" width="13" style="35" customWidth="1"/>
    <col min="7431" max="7431" width="14.109375" style="35" customWidth="1"/>
    <col min="7432" max="7680" width="10.44140625" style="35"/>
    <col min="7681" max="7681" width="6.44140625" style="35" customWidth="1"/>
    <col min="7682" max="7682" width="12" style="35" customWidth="1"/>
    <col min="7683" max="7683" width="37.44140625" style="35" customWidth="1"/>
    <col min="7684" max="7684" width="20.5546875" style="35" customWidth="1"/>
    <col min="7685" max="7685" width="15.5546875" style="35" customWidth="1"/>
    <col min="7686" max="7686" width="13" style="35" customWidth="1"/>
    <col min="7687" max="7687" width="14.109375" style="35" customWidth="1"/>
    <col min="7688" max="7936" width="10.44140625" style="35"/>
    <col min="7937" max="7937" width="6.44140625" style="35" customWidth="1"/>
    <col min="7938" max="7938" width="12" style="35" customWidth="1"/>
    <col min="7939" max="7939" width="37.44140625" style="35" customWidth="1"/>
    <col min="7940" max="7940" width="20.5546875" style="35" customWidth="1"/>
    <col min="7941" max="7941" width="15.5546875" style="35" customWidth="1"/>
    <col min="7942" max="7942" width="13" style="35" customWidth="1"/>
    <col min="7943" max="7943" width="14.109375" style="35" customWidth="1"/>
    <col min="7944" max="8192" width="10.44140625" style="35"/>
    <col min="8193" max="8193" width="6.44140625" style="35" customWidth="1"/>
    <col min="8194" max="8194" width="12" style="35" customWidth="1"/>
    <col min="8195" max="8195" width="37.44140625" style="35" customWidth="1"/>
    <col min="8196" max="8196" width="20.5546875" style="35" customWidth="1"/>
    <col min="8197" max="8197" width="15.5546875" style="35" customWidth="1"/>
    <col min="8198" max="8198" width="13" style="35" customWidth="1"/>
    <col min="8199" max="8199" width="14.109375" style="35" customWidth="1"/>
    <col min="8200" max="8448" width="10.44140625" style="35"/>
    <col min="8449" max="8449" width="6.44140625" style="35" customWidth="1"/>
    <col min="8450" max="8450" width="12" style="35" customWidth="1"/>
    <col min="8451" max="8451" width="37.44140625" style="35" customWidth="1"/>
    <col min="8452" max="8452" width="20.5546875" style="35" customWidth="1"/>
    <col min="8453" max="8453" width="15.5546875" style="35" customWidth="1"/>
    <col min="8454" max="8454" width="13" style="35" customWidth="1"/>
    <col min="8455" max="8455" width="14.109375" style="35" customWidth="1"/>
    <col min="8456" max="8704" width="10.44140625" style="35"/>
    <col min="8705" max="8705" width="6.44140625" style="35" customWidth="1"/>
    <col min="8706" max="8706" width="12" style="35" customWidth="1"/>
    <col min="8707" max="8707" width="37.44140625" style="35" customWidth="1"/>
    <col min="8708" max="8708" width="20.5546875" style="35" customWidth="1"/>
    <col min="8709" max="8709" width="15.5546875" style="35" customWidth="1"/>
    <col min="8710" max="8710" width="13" style="35" customWidth="1"/>
    <col min="8711" max="8711" width="14.109375" style="35" customWidth="1"/>
    <col min="8712" max="8960" width="10.44140625" style="35"/>
    <col min="8961" max="8961" width="6.44140625" style="35" customWidth="1"/>
    <col min="8962" max="8962" width="12" style="35" customWidth="1"/>
    <col min="8963" max="8963" width="37.44140625" style="35" customWidth="1"/>
    <col min="8964" max="8964" width="20.5546875" style="35" customWidth="1"/>
    <col min="8965" max="8965" width="15.5546875" style="35" customWidth="1"/>
    <col min="8966" max="8966" width="13" style="35" customWidth="1"/>
    <col min="8967" max="8967" width="14.109375" style="35" customWidth="1"/>
    <col min="8968" max="9216" width="10.44140625" style="35"/>
    <col min="9217" max="9217" width="6.44140625" style="35" customWidth="1"/>
    <col min="9218" max="9218" width="12" style="35" customWidth="1"/>
    <col min="9219" max="9219" width="37.44140625" style="35" customWidth="1"/>
    <col min="9220" max="9220" width="20.5546875" style="35" customWidth="1"/>
    <col min="9221" max="9221" width="15.5546875" style="35" customWidth="1"/>
    <col min="9222" max="9222" width="13" style="35" customWidth="1"/>
    <col min="9223" max="9223" width="14.109375" style="35" customWidth="1"/>
    <col min="9224" max="9472" width="10.44140625" style="35"/>
    <col min="9473" max="9473" width="6.44140625" style="35" customWidth="1"/>
    <col min="9474" max="9474" width="12" style="35" customWidth="1"/>
    <col min="9475" max="9475" width="37.44140625" style="35" customWidth="1"/>
    <col min="9476" max="9476" width="20.5546875" style="35" customWidth="1"/>
    <col min="9477" max="9477" width="15.5546875" style="35" customWidth="1"/>
    <col min="9478" max="9478" width="13" style="35" customWidth="1"/>
    <col min="9479" max="9479" width="14.109375" style="35" customWidth="1"/>
    <col min="9480" max="9728" width="10.44140625" style="35"/>
    <col min="9729" max="9729" width="6.44140625" style="35" customWidth="1"/>
    <col min="9730" max="9730" width="12" style="35" customWidth="1"/>
    <col min="9731" max="9731" width="37.44140625" style="35" customWidth="1"/>
    <col min="9732" max="9732" width="20.5546875" style="35" customWidth="1"/>
    <col min="9733" max="9733" width="15.5546875" style="35" customWidth="1"/>
    <col min="9734" max="9734" width="13" style="35" customWidth="1"/>
    <col min="9735" max="9735" width="14.109375" style="35" customWidth="1"/>
    <col min="9736" max="9984" width="10.44140625" style="35"/>
    <col min="9985" max="9985" width="6.44140625" style="35" customWidth="1"/>
    <col min="9986" max="9986" width="12" style="35" customWidth="1"/>
    <col min="9987" max="9987" width="37.44140625" style="35" customWidth="1"/>
    <col min="9988" max="9988" width="20.5546875" style="35" customWidth="1"/>
    <col min="9989" max="9989" width="15.5546875" style="35" customWidth="1"/>
    <col min="9990" max="9990" width="13" style="35" customWidth="1"/>
    <col min="9991" max="9991" width="14.109375" style="35" customWidth="1"/>
    <col min="9992" max="10240" width="10.44140625" style="35"/>
    <col min="10241" max="10241" width="6.44140625" style="35" customWidth="1"/>
    <col min="10242" max="10242" width="12" style="35" customWidth="1"/>
    <col min="10243" max="10243" width="37.44140625" style="35" customWidth="1"/>
    <col min="10244" max="10244" width="20.5546875" style="35" customWidth="1"/>
    <col min="10245" max="10245" width="15.5546875" style="35" customWidth="1"/>
    <col min="10246" max="10246" width="13" style="35" customWidth="1"/>
    <col min="10247" max="10247" width="14.109375" style="35" customWidth="1"/>
    <col min="10248" max="10496" width="10.44140625" style="35"/>
    <col min="10497" max="10497" width="6.44140625" style="35" customWidth="1"/>
    <col min="10498" max="10498" width="12" style="35" customWidth="1"/>
    <col min="10499" max="10499" width="37.44140625" style="35" customWidth="1"/>
    <col min="10500" max="10500" width="20.5546875" style="35" customWidth="1"/>
    <col min="10501" max="10501" width="15.5546875" style="35" customWidth="1"/>
    <col min="10502" max="10502" width="13" style="35" customWidth="1"/>
    <col min="10503" max="10503" width="14.109375" style="35" customWidth="1"/>
    <col min="10504" max="10752" width="10.44140625" style="35"/>
    <col min="10753" max="10753" width="6.44140625" style="35" customWidth="1"/>
    <col min="10754" max="10754" width="12" style="35" customWidth="1"/>
    <col min="10755" max="10755" width="37.44140625" style="35" customWidth="1"/>
    <col min="10756" max="10756" width="20.5546875" style="35" customWidth="1"/>
    <col min="10757" max="10757" width="15.5546875" style="35" customWidth="1"/>
    <col min="10758" max="10758" width="13" style="35" customWidth="1"/>
    <col min="10759" max="10759" width="14.109375" style="35" customWidth="1"/>
    <col min="10760" max="11008" width="10.44140625" style="35"/>
    <col min="11009" max="11009" width="6.44140625" style="35" customWidth="1"/>
    <col min="11010" max="11010" width="12" style="35" customWidth="1"/>
    <col min="11011" max="11011" width="37.44140625" style="35" customWidth="1"/>
    <col min="11012" max="11012" width="20.5546875" style="35" customWidth="1"/>
    <col min="11013" max="11013" width="15.5546875" style="35" customWidth="1"/>
    <col min="11014" max="11014" width="13" style="35" customWidth="1"/>
    <col min="11015" max="11015" width="14.109375" style="35" customWidth="1"/>
    <col min="11016" max="11264" width="10.44140625" style="35"/>
    <col min="11265" max="11265" width="6.44140625" style="35" customWidth="1"/>
    <col min="11266" max="11266" width="12" style="35" customWidth="1"/>
    <col min="11267" max="11267" width="37.44140625" style="35" customWidth="1"/>
    <col min="11268" max="11268" width="20.5546875" style="35" customWidth="1"/>
    <col min="11269" max="11269" width="15.5546875" style="35" customWidth="1"/>
    <col min="11270" max="11270" width="13" style="35" customWidth="1"/>
    <col min="11271" max="11271" width="14.109375" style="35" customWidth="1"/>
    <col min="11272" max="11520" width="10.44140625" style="35"/>
    <col min="11521" max="11521" width="6.44140625" style="35" customWidth="1"/>
    <col min="11522" max="11522" width="12" style="35" customWidth="1"/>
    <col min="11523" max="11523" width="37.44140625" style="35" customWidth="1"/>
    <col min="11524" max="11524" width="20.5546875" style="35" customWidth="1"/>
    <col min="11525" max="11525" width="15.5546875" style="35" customWidth="1"/>
    <col min="11526" max="11526" width="13" style="35" customWidth="1"/>
    <col min="11527" max="11527" width="14.109375" style="35" customWidth="1"/>
    <col min="11528" max="11776" width="10.44140625" style="35"/>
    <col min="11777" max="11777" width="6.44140625" style="35" customWidth="1"/>
    <col min="11778" max="11778" width="12" style="35" customWidth="1"/>
    <col min="11779" max="11779" width="37.44140625" style="35" customWidth="1"/>
    <col min="11780" max="11780" width="20.5546875" style="35" customWidth="1"/>
    <col min="11781" max="11781" width="15.5546875" style="35" customWidth="1"/>
    <col min="11782" max="11782" width="13" style="35" customWidth="1"/>
    <col min="11783" max="11783" width="14.109375" style="35" customWidth="1"/>
    <col min="11784" max="12032" width="10.44140625" style="35"/>
    <col min="12033" max="12033" width="6.44140625" style="35" customWidth="1"/>
    <col min="12034" max="12034" width="12" style="35" customWidth="1"/>
    <col min="12035" max="12035" width="37.44140625" style="35" customWidth="1"/>
    <col min="12036" max="12036" width="20.5546875" style="35" customWidth="1"/>
    <col min="12037" max="12037" width="15.5546875" style="35" customWidth="1"/>
    <col min="12038" max="12038" width="13" style="35" customWidth="1"/>
    <col min="12039" max="12039" width="14.109375" style="35" customWidth="1"/>
    <col min="12040" max="12288" width="10.44140625" style="35"/>
    <col min="12289" max="12289" width="6.44140625" style="35" customWidth="1"/>
    <col min="12290" max="12290" width="12" style="35" customWidth="1"/>
    <col min="12291" max="12291" width="37.44140625" style="35" customWidth="1"/>
    <col min="12292" max="12292" width="20.5546875" style="35" customWidth="1"/>
    <col min="12293" max="12293" width="15.5546875" style="35" customWidth="1"/>
    <col min="12294" max="12294" width="13" style="35" customWidth="1"/>
    <col min="12295" max="12295" width="14.109375" style="35" customWidth="1"/>
    <col min="12296" max="12544" width="10.44140625" style="35"/>
    <col min="12545" max="12545" width="6.44140625" style="35" customWidth="1"/>
    <col min="12546" max="12546" width="12" style="35" customWidth="1"/>
    <col min="12547" max="12547" width="37.44140625" style="35" customWidth="1"/>
    <col min="12548" max="12548" width="20.5546875" style="35" customWidth="1"/>
    <col min="12549" max="12549" width="15.5546875" style="35" customWidth="1"/>
    <col min="12550" max="12550" width="13" style="35" customWidth="1"/>
    <col min="12551" max="12551" width="14.109375" style="35" customWidth="1"/>
    <col min="12552" max="12800" width="10.44140625" style="35"/>
    <col min="12801" max="12801" width="6.44140625" style="35" customWidth="1"/>
    <col min="12802" max="12802" width="12" style="35" customWidth="1"/>
    <col min="12803" max="12803" width="37.44140625" style="35" customWidth="1"/>
    <col min="12804" max="12804" width="20.5546875" style="35" customWidth="1"/>
    <col min="12805" max="12805" width="15.5546875" style="35" customWidth="1"/>
    <col min="12806" max="12806" width="13" style="35" customWidth="1"/>
    <col min="12807" max="12807" width="14.109375" style="35" customWidth="1"/>
    <col min="12808" max="13056" width="10.44140625" style="35"/>
    <col min="13057" max="13057" width="6.44140625" style="35" customWidth="1"/>
    <col min="13058" max="13058" width="12" style="35" customWidth="1"/>
    <col min="13059" max="13059" width="37.44140625" style="35" customWidth="1"/>
    <col min="13060" max="13060" width="20.5546875" style="35" customWidth="1"/>
    <col min="13061" max="13061" width="15.5546875" style="35" customWidth="1"/>
    <col min="13062" max="13062" width="13" style="35" customWidth="1"/>
    <col min="13063" max="13063" width="14.109375" style="35" customWidth="1"/>
    <col min="13064" max="13312" width="10.44140625" style="35"/>
    <col min="13313" max="13313" width="6.44140625" style="35" customWidth="1"/>
    <col min="13314" max="13314" width="12" style="35" customWidth="1"/>
    <col min="13315" max="13315" width="37.44140625" style="35" customWidth="1"/>
    <col min="13316" max="13316" width="20.5546875" style="35" customWidth="1"/>
    <col min="13317" max="13317" width="15.5546875" style="35" customWidth="1"/>
    <col min="13318" max="13318" width="13" style="35" customWidth="1"/>
    <col min="13319" max="13319" width="14.109375" style="35" customWidth="1"/>
    <col min="13320" max="13568" width="10.44140625" style="35"/>
    <col min="13569" max="13569" width="6.44140625" style="35" customWidth="1"/>
    <col min="13570" max="13570" width="12" style="35" customWidth="1"/>
    <col min="13571" max="13571" width="37.44140625" style="35" customWidth="1"/>
    <col min="13572" max="13572" width="20.5546875" style="35" customWidth="1"/>
    <col min="13573" max="13573" width="15.5546875" style="35" customWidth="1"/>
    <col min="13574" max="13574" width="13" style="35" customWidth="1"/>
    <col min="13575" max="13575" width="14.109375" style="35" customWidth="1"/>
    <col min="13576" max="13824" width="10.44140625" style="35"/>
    <col min="13825" max="13825" width="6.44140625" style="35" customWidth="1"/>
    <col min="13826" max="13826" width="12" style="35" customWidth="1"/>
    <col min="13827" max="13827" width="37.44140625" style="35" customWidth="1"/>
    <col min="13828" max="13828" width="20.5546875" style="35" customWidth="1"/>
    <col min="13829" max="13829" width="15.5546875" style="35" customWidth="1"/>
    <col min="13830" max="13830" width="13" style="35" customWidth="1"/>
    <col min="13831" max="13831" width="14.109375" style="35" customWidth="1"/>
    <col min="13832" max="14080" width="10.44140625" style="35"/>
    <col min="14081" max="14081" width="6.44140625" style="35" customWidth="1"/>
    <col min="14082" max="14082" width="12" style="35" customWidth="1"/>
    <col min="14083" max="14083" width="37.44140625" style="35" customWidth="1"/>
    <col min="14084" max="14084" width="20.5546875" style="35" customWidth="1"/>
    <col min="14085" max="14085" width="15.5546875" style="35" customWidth="1"/>
    <col min="14086" max="14086" width="13" style="35" customWidth="1"/>
    <col min="14087" max="14087" width="14.109375" style="35" customWidth="1"/>
    <col min="14088" max="14336" width="10.44140625" style="35"/>
    <col min="14337" max="14337" width="6.44140625" style="35" customWidth="1"/>
    <col min="14338" max="14338" width="12" style="35" customWidth="1"/>
    <col min="14339" max="14339" width="37.44140625" style="35" customWidth="1"/>
    <col min="14340" max="14340" width="20.5546875" style="35" customWidth="1"/>
    <col min="14341" max="14341" width="15.5546875" style="35" customWidth="1"/>
    <col min="14342" max="14342" width="13" style="35" customWidth="1"/>
    <col min="14343" max="14343" width="14.109375" style="35" customWidth="1"/>
    <col min="14344" max="14592" width="10.44140625" style="35"/>
    <col min="14593" max="14593" width="6.44140625" style="35" customWidth="1"/>
    <col min="14594" max="14594" width="12" style="35" customWidth="1"/>
    <col min="14595" max="14595" width="37.44140625" style="35" customWidth="1"/>
    <col min="14596" max="14596" width="20.5546875" style="35" customWidth="1"/>
    <col min="14597" max="14597" width="15.5546875" style="35" customWidth="1"/>
    <col min="14598" max="14598" width="13" style="35" customWidth="1"/>
    <col min="14599" max="14599" width="14.109375" style="35" customWidth="1"/>
    <col min="14600" max="14848" width="10.44140625" style="35"/>
    <col min="14849" max="14849" width="6.44140625" style="35" customWidth="1"/>
    <col min="14850" max="14850" width="12" style="35" customWidth="1"/>
    <col min="14851" max="14851" width="37.44140625" style="35" customWidth="1"/>
    <col min="14852" max="14852" width="20.5546875" style="35" customWidth="1"/>
    <col min="14853" max="14853" width="15.5546875" style="35" customWidth="1"/>
    <col min="14854" max="14854" width="13" style="35" customWidth="1"/>
    <col min="14855" max="14855" width="14.109375" style="35" customWidth="1"/>
    <col min="14856" max="15104" width="10.44140625" style="35"/>
    <col min="15105" max="15105" width="6.44140625" style="35" customWidth="1"/>
    <col min="15106" max="15106" width="12" style="35" customWidth="1"/>
    <col min="15107" max="15107" width="37.44140625" style="35" customWidth="1"/>
    <col min="15108" max="15108" width="20.5546875" style="35" customWidth="1"/>
    <col min="15109" max="15109" width="15.5546875" style="35" customWidth="1"/>
    <col min="15110" max="15110" width="13" style="35" customWidth="1"/>
    <col min="15111" max="15111" width="14.109375" style="35" customWidth="1"/>
    <col min="15112" max="15360" width="10.44140625" style="35"/>
    <col min="15361" max="15361" width="6.44140625" style="35" customWidth="1"/>
    <col min="15362" max="15362" width="12" style="35" customWidth="1"/>
    <col min="15363" max="15363" width="37.44140625" style="35" customWidth="1"/>
    <col min="15364" max="15364" width="20.5546875" style="35" customWidth="1"/>
    <col min="15365" max="15365" width="15.5546875" style="35" customWidth="1"/>
    <col min="15366" max="15366" width="13" style="35" customWidth="1"/>
    <col min="15367" max="15367" width="14.109375" style="35" customWidth="1"/>
    <col min="15368" max="15616" width="10.44140625" style="35"/>
    <col min="15617" max="15617" width="6.44140625" style="35" customWidth="1"/>
    <col min="15618" max="15618" width="12" style="35" customWidth="1"/>
    <col min="15619" max="15619" width="37.44140625" style="35" customWidth="1"/>
    <col min="15620" max="15620" width="20.5546875" style="35" customWidth="1"/>
    <col min="15621" max="15621" width="15.5546875" style="35" customWidth="1"/>
    <col min="15622" max="15622" width="13" style="35" customWidth="1"/>
    <col min="15623" max="15623" width="14.109375" style="35" customWidth="1"/>
    <col min="15624" max="15872" width="10.44140625" style="35"/>
    <col min="15873" max="15873" width="6.44140625" style="35" customWidth="1"/>
    <col min="15874" max="15874" width="12" style="35" customWidth="1"/>
    <col min="15875" max="15875" width="37.44140625" style="35" customWidth="1"/>
    <col min="15876" max="15876" width="20.5546875" style="35" customWidth="1"/>
    <col min="15877" max="15877" width="15.5546875" style="35" customWidth="1"/>
    <col min="15878" max="15878" width="13" style="35" customWidth="1"/>
    <col min="15879" max="15879" width="14.109375" style="35" customWidth="1"/>
    <col min="15880" max="16128" width="10.44140625" style="35"/>
    <col min="16129" max="16129" width="6.44140625" style="35" customWidth="1"/>
    <col min="16130" max="16130" width="12" style="35" customWidth="1"/>
    <col min="16131" max="16131" width="37.44140625" style="35" customWidth="1"/>
    <col min="16132" max="16132" width="20.5546875" style="35" customWidth="1"/>
    <col min="16133" max="16133" width="15.5546875" style="35" customWidth="1"/>
    <col min="16134" max="16134" width="13" style="35" customWidth="1"/>
    <col min="16135" max="16135" width="14.109375" style="35" customWidth="1"/>
    <col min="16136" max="16384" width="10.44140625" style="35"/>
  </cols>
  <sheetData>
    <row r="1" spans="2:20" s="24" customFormat="1" ht="63" customHeight="1">
      <c r="B1" s="551" t="s">
        <v>27</v>
      </c>
      <c r="C1" s="552"/>
      <c r="D1" s="552"/>
      <c r="E1" s="553"/>
      <c r="F1" s="23"/>
      <c r="G1" s="22"/>
      <c r="H1" s="22"/>
      <c r="I1" s="22"/>
    </row>
    <row r="2" spans="2:20" s="24" customFormat="1" ht="13.8">
      <c r="B2" s="568" t="s">
        <v>119</v>
      </c>
      <c r="C2" s="569"/>
      <c r="D2" s="569"/>
      <c r="E2" s="570"/>
      <c r="F2" s="23"/>
      <c r="G2" s="22"/>
      <c r="H2" s="22"/>
      <c r="I2" s="22"/>
    </row>
    <row r="3" spans="2:20" s="24" customFormat="1" ht="13.8">
      <c r="B3" s="288"/>
      <c r="C3" s="431"/>
      <c r="D3" s="431"/>
      <c r="E3" s="289"/>
      <c r="F3" s="23"/>
      <c r="G3" s="22"/>
      <c r="H3" s="22"/>
      <c r="I3" s="22"/>
    </row>
    <row r="4" spans="2:20" s="28" customFormat="1" ht="15.6">
      <c r="B4" s="461" t="s">
        <v>627</v>
      </c>
      <c r="C4" s="462"/>
      <c r="D4" s="462"/>
      <c r="E4" s="463"/>
      <c r="F4" s="25"/>
      <c r="G4" s="25"/>
      <c r="H4" s="26"/>
      <c r="I4" s="27"/>
      <c r="J4" s="27"/>
      <c r="L4" s="29"/>
      <c r="O4" s="25"/>
      <c r="P4" s="25"/>
      <c r="Q4" s="25"/>
      <c r="R4" s="25"/>
      <c r="S4" s="25"/>
      <c r="T4" s="25"/>
    </row>
    <row r="5" spans="2:20" s="28" customFormat="1" ht="15.6">
      <c r="B5" s="461"/>
      <c r="C5" s="462"/>
      <c r="D5" s="462"/>
      <c r="E5" s="463"/>
      <c r="F5" s="25"/>
      <c r="G5" s="25"/>
      <c r="H5" s="26"/>
      <c r="I5" s="27"/>
      <c r="J5" s="27"/>
      <c r="L5" s="29"/>
      <c r="O5" s="25"/>
      <c r="P5" s="25"/>
      <c r="Q5" s="25"/>
      <c r="R5" s="25"/>
      <c r="S5" s="25"/>
      <c r="T5" s="25"/>
    </row>
    <row r="6" spans="2:20" s="28" customFormat="1" ht="15.6">
      <c r="B6" s="290" t="s">
        <v>608</v>
      </c>
      <c r="C6" s="432"/>
      <c r="D6" s="433"/>
      <c r="E6" s="291"/>
      <c r="F6" s="25"/>
      <c r="G6" s="25"/>
      <c r="H6" s="26"/>
      <c r="I6" s="27"/>
      <c r="J6" s="27"/>
      <c r="L6" s="29"/>
      <c r="O6" s="25"/>
      <c r="P6" s="25"/>
      <c r="Q6" s="25"/>
      <c r="R6" s="25"/>
      <c r="S6" s="25"/>
      <c r="T6" s="25"/>
    </row>
    <row r="7" spans="2:20" s="28" customFormat="1" ht="15.6">
      <c r="B7" s="290" t="s">
        <v>130</v>
      </c>
      <c r="C7" s="432"/>
      <c r="D7" s="433"/>
      <c r="E7" s="291"/>
      <c r="F7" s="30"/>
      <c r="G7" s="25"/>
      <c r="H7" s="26"/>
      <c r="I7" s="27"/>
      <c r="J7" s="27"/>
      <c r="L7" s="29"/>
      <c r="O7" s="25"/>
      <c r="P7" s="25"/>
      <c r="Q7" s="25"/>
      <c r="R7" s="25"/>
      <c r="S7" s="25"/>
      <c r="T7" s="25"/>
    </row>
    <row r="8" spans="2:20" s="28" customFormat="1" ht="15.6">
      <c r="B8" s="292" t="s">
        <v>128</v>
      </c>
      <c r="C8" s="434"/>
      <c r="D8" s="435"/>
      <c r="E8" s="293"/>
      <c r="F8" s="25"/>
      <c r="G8" s="25"/>
      <c r="H8" s="31"/>
      <c r="I8" s="27"/>
      <c r="J8" s="27"/>
      <c r="L8" s="29"/>
      <c r="O8" s="25"/>
      <c r="P8" s="25"/>
      <c r="Q8" s="25"/>
      <c r="R8" s="25"/>
      <c r="S8" s="25"/>
      <c r="T8" s="25"/>
    </row>
    <row r="9" spans="2:20" s="28" customFormat="1" ht="11.25" customHeight="1" thickBot="1">
      <c r="B9" s="309"/>
      <c r="C9" s="310"/>
      <c r="D9" s="310"/>
      <c r="E9" s="436"/>
      <c r="F9" s="32"/>
      <c r="G9" s="32"/>
      <c r="H9" s="32"/>
      <c r="I9" s="32"/>
      <c r="J9" s="32"/>
      <c r="L9" s="29"/>
      <c r="O9" s="25"/>
      <c r="P9" s="25"/>
      <c r="Q9" s="25"/>
      <c r="R9" s="25"/>
      <c r="S9" s="25"/>
      <c r="T9" s="25"/>
    </row>
    <row r="10" spans="2:20" ht="21.75" customHeight="1">
      <c r="B10" s="554" t="s">
        <v>28</v>
      </c>
      <c r="C10" s="555"/>
      <c r="D10" s="555"/>
      <c r="E10" s="556"/>
      <c r="F10" s="53"/>
    </row>
    <row r="11" spans="2:20" ht="15.75" customHeight="1">
      <c r="B11" s="294" t="s">
        <v>29</v>
      </c>
      <c r="C11" s="437"/>
      <c r="D11" s="437"/>
      <c r="E11" s="295"/>
      <c r="F11" s="53"/>
    </row>
    <row r="12" spans="2:20" ht="15.75" customHeight="1">
      <c r="B12" s="296" t="s">
        <v>0</v>
      </c>
      <c r="C12" s="438" t="s">
        <v>30</v>
      </c>
      <c r="D12" s="438"/>
      <c r="E12" s="297" t="s">
        <v>31</v>
      </c>
      <c r="F12" s="54"/>
    </row>
    <row r="13" spans="2:20" ht="15.75" customHeight="1">
      <c r="B13" s="298" t="s">
        <v>3</v>
      </c>
      <c r="C13" s="439" t="s">
        <v>32</v>
      </c>
      <c r="D13" s="439"/>
      <c r="E13" s="299">
        <v>2</v>
      </c>
      <c r="F13" s="55"/>
    </row>
    <row r="14" spans="2:20" ht="15.75" customHeight="1">
      <c r="B14" s="298" t="s">
        <v>4</v>
      </c>
      <c r="C14" s="37" t="s">
        <v>33</v>
      </c>
      <c r="E14" s="299">
        <v>0.6</v>
      </c>
      <c r="F14" s="55"/>
    </row>
    <row r="15" spans="2:20" ht="15.75" customHeight="1">
      <c r="B15" s="298" t="s">
        <v>34</v>
      </c>
      <c r="C15" s="439" t="s">
        <v>35</v>
      </c>
      <c r="D15" s="439"/>
      <c r="E15" s="299">
        <v>0.2</v>
      </c>
      <c r="F15" s="55"/>
    </row>
    <row r="16" spans="2:20" ht="15.75" customHeight="1">
      <c r="B16" s="298" t="s">
        <v>36</v>
      </c>
      <c r="C16" s="439" t="s">
        <v>37</v>
      </c>
      <c r="D16" s="439"/>
      <c r="E16" s="299">
        <v>0.2</v>
      </c>
      <c r="F16" s="55"/>
      <c r="G16" s="56"/>
    </row>
    <row r="17" spans="2:11" ht="15.75" customHeight="1">
      <c r="B17" s="298"/>
      <c r="C17" s="440"/>
      <c r="D17" s="440" t="s">
        <v>38</v>
      </c>
      <c r="E17" s="300">
        <f>SUM(E13:E16)</f>
        <v>3.0000000000000004</v>
      </c>
      <c r="F17" s="55"/>
    </row>
    <row r="18" spans="2:11" ht="15.75" customHeight="1">
      <c r="B18" s="294" t="s">
        <v>39</v>
      </c>
      <c r="C18" s="437"/>
      <c r="D18" s="437"/>
      <c r="E18" s="301"/>
      <c r="F18" s="53"/>
    </row>
    <row r="19" spans="2:11" ht="15.75" customHeight="1">
      <c r="B19" s="296" t="s">
        <v>0</v>
      </c>
      <c r="C19" s="438" t="s">
        <v>30</v>
      </c>
      <c r="D19" s="438"/>
      <c r="E19" s="297" t="s">
        <v>31</v>
      </c>
      <c r="F19" s="54"/>
      <c r="K19" s="38"/>
    </row>
    <row r="20" spans="2:11" ht="15.75" customHeight="1">
      <c r="B20" s="298" t="s">
        <v>8</v>
      </c>
      <c r="C20" s="441" t="s">
        <v>40</v>
      </c>
      <c r="D20" s="441"/>
      <c r="E20" s="299">
        <v>5</v>
      </c>
      <c r="F20" s="55"/>
      <c r="K20" s="39"/>
    </row>
    <row r="21" spans="2:11" ht="15.75" customHeight="1">
      <c r="B21" s="298" t="s">
        <v>23</v>
      </c>
      <c r="C21" s="441" t="s">
        <v>84</v>
      </c>
      <c r="D21" s="441"/>
      <c r="E21" s="299">
        <v>0</v>
      </c>
      <c r="F21" s="55"/>
      <c r="K21" s="39"/>
    </row>
    <row r="22" spans="2:11" ht="15.75" customHeight="1">
      <c r="B22" s="298" t="s">
        <v>42</v>
      </c>
      <c r="C22" s="441" t="s">
        <v>41</v>
      </c>
      <c r="D22" s="441"/>
      <c r="E22" s="299">
        <v>3</v>
      </c>
      <c r="F22" s="55"/>
      <c r="K22" s="39"/>
    </row>
    <row r="23" spans="2:11" ht="15.75" customHeight="1">
      <c r="B23" s="298" t="s">
        <v>85</v>
      </c>
      <c r="C23" s="441" t="s">
        <v>43</v>
      </c>
      <c r="D23" s="441"/>
      <c r="E23" s="299">
        <v>0.65</v>
      </c>
      <c r="F23" s="55"/>
      <c r="K23" s="39"/>
    </row>
    <row r="24" spans="2:11" ht="15.75" customHeight="1">
      <c r="B24" s="298"/>
      <c r="C24" s="441"/>
      <c r="D24" s="442" t="s">
        <v>44</v>
      </c>
      <c r="E24" s="300">
        <f>SUM(E20:E23)</f>
        <v>8.65</v>
      </c>
      <c r="F24" s="55"/>
      <c r="K24" s="40"/>
    </row>
    <row r="25" spans="2:11" ht="15.75" customHeight="1">
      <c r="B25" s="294" t="s">
        <v>45</v>
      </c>
      <c r="C25" s="443"/>
      <c r="D25" s="443"/>
      <c r="E25" s="302"/>
      <c r="F25" s="57"/>
    </row>
    <row r="26" spans="2:11" ht="15.75" customHeight="1">
      <c r="B26" s="296" t="s">
        <v>0</v>
      </c>
      <c r="C26" s="438" t="s">
        <v>30</v>
      </c>
      <c r="D26" s="438"/>
      <c r="E26" s="297" t="s">
        <v>31</v>
      </c>
      <c r="F26" s="54"/>
    </row>
    <row r="27" spans="2:11" ht="15.75" customHeight="1">
      <c r="B27" s="298" t="s">
        <v>9</v>
      </c>
      <c r="C27" s="441" t="s">
        <v>46</v>
      </c>
      <c r="D27" s="441"/>
      <c r="E27" s="299">
        <v>6.16</v>
      </c>
      <c r="F27" s="55"/>
    </row>
    <row r="28" spans="2:11" ht="15.75" customHeight="1">
      <c r="B28" s="298" t="s">
        <v>10</v>
      </c>
      <c r="C28" s="441" t="s">
        <v>47</v>
      </c>
      <c r="D28" s="441"/>
      <c r="E28" s="299">
        <v>0.59</v>
      </c>
      <c r="F28" s="55"/>
    </row>
    <row r="29" spans="2:11" ht="15.75" customHeight="1">
      <c r="B29" s="298" t="s">
        <v>24</v>
      </c>
      <c r="C29" s="441" t="s">
        <v>48</v>
      </c>
      <c r="D29" s="441"/>
      <c r="E29" s="299">
        <v>0.8</v>
      </c>
      <c r="F29" s="55"/>
    </row>
    <row r="30" spans="2:11" ht="15.75" customHeight="1">
      <c r="B30" s="298" t="s">
        <v>49</v>
      </c>
      <c r="C30" s="441" t="s">
        <v>50</v>
      </c>
      <c r="D30" s="441"/>
      <c r="E30" s="299">
        <v>0.97</v>
      </c>
      <c r="F30" s="55"/>
    </row>
    <row r="31" spans="2:11" s="41" customFormat="1" ht="15.75" customHeight="1">
      <c r="B31" s="298"/>
      <c r="C31" s="441"/>
      <c r="D31" s="442" t="s">
        <v>51</v>
      </c>
      <c r="E31" s="300">
        <f>SUM(E27:E30)</f>
        <v>8.52</v>
      </c>
      <c r="F31" s="55"/>
      <c r="G31" s="33"/>
      <c r="H31" s="34"/>
      <c r="I31" s="35"/>
      <c r="J31" s="35"/>
    </row>
    <row r="32" spans="2:11" s="41" customFormat="1" ht="15.75" customHeight="1">
      <c r="B32" s="303"/>
      <c r="D32" s="444" t="s">
        <v>52</v>
      </c>
      <c r="E32" s="304">
        <f>ROUND(((1+E17/100+E29/100+E30/100)*(1+E28/100)*(1+(E27/100)))/(1-E24/100)-1,4)</f>
        <v>0.22470000000000001</v>
      </c>
      <c r="F32" s="59"/>
      <c r="G32" s="58"/>
      <c r="H32" s="60"/>
    </row>
    <row r="33" spans="2:10" s="37" customFormat="1" ht="21" customHeight="1">
      <c r="B33" s="303"/>
      <c r="C33" s="41"/>
      <c r="D33" s="444"/>
      <c r="E33" s="304"/>
      <c r="F33" s="59"/>
      <c r="G33" s="33"/>
      <c r="H33" s="60"/>
      <c r="I33" s="41"/>
      <c r="J33" s="41"/>
    </row>
    <row r="34" spans="2:10" s="43" customFormat="1" ht="15.6">
      <c r="B34" s="557" t="s">
        <v>53</v>
      </c>
      <c r="C34" s="558"/>
      <c r="D34" s="558"/>
      <c r="E34" s="559"/>
      <c r="F34" s="42"/>
      <c r="G34" s="33"/>
      <c r="H34" s="61"/>
      <c r="I34" s="37"/>
      <c r="J34" s="37"/>
    </row>
    <row r="35" spans="2:10" s="43" customFormat="1" ht="30.75" customHeight="1">
      <c r="B35" s="565" t="s">
        <v>54</v>
      </c>
      <c r="C35" s="566"/>
      <c r="D35" s="566"/>
      <c r="E35" s="567"/>
      <c r="F35" s="62"/>
      <c r="G35" s="63"/>
      <c r="H35" s="64"/>
    </row>
    <row r="36" spans="2:10" s="43" customFormat="1" ht="13.2">
      <c r="B36" s="305" t="s">
        <v>55</v>
      </c>
      <c r="C36" s="65" t="s">
        <v>56</v>
      </c>
      <c r="D36" s="445" t="s">
        <v>57</v>
      </c>
      <c r="E36" s="306"/>
      <c r="F36" s="62"/>
      <c r="G36" s="63"/>
      <c r="H36" s="64"/>
    </row>
    <row r="37" spans="2:10" s="43" customFormat="1" ht="13.2">
      <c r="B37" s="307"/>
      <c r="C37" s="446" t="s">
        <v>58</v>
      </c>
      <c r="D37" s="447"/>
      <c r="E37" s="308"/>
      <c r="F37" s="62"/>
      <c r="G37" s="63"/>
      <c r="H37" s="64"/>
    </row>
    <row r="38" spans="2:10" s="43" customFormat="1" ht="16.5" customHeight="1">
      <c r="B38" s="560" t="s">
        <v>59</v>
      </c>
      <c r="C38" s="561"/>
      <c r="D38" s="561"/>
      <c r="E38" s="562"/>
      <c r="F38" s="62"/>
      <c r="G38" s="63"/>
      <c r="H38" s="64"/>
    </row>
    <row r="39" spans="2:10" s="43" customFormat="1" ht="16.5" customHeight="1">
      <c r="B39" s="545" t="s">
        <v>60</v>
      </c>
      <c r="C39" s="563"/>
      <c r="D39" s="563"/>
      <c r="E39" s="564"/>
      <c r="F39" s="66"/>
      <c r="G39" s="67"/>
      <c r="H39" s="64"/>
    </row>
    <row r="40" spans="2:10" s="43" customFormat="1" ht="16.5" customHeight="1">
      <c r="B40" s="545" t="s">
        <v>61</v>
      </c>
      <c r="C40" s="546"/>
      <c r="D40" s="546"/>
      <c r="E40" s="547"/>
      <c r="F40" s="68"/>
      <c r="G40" s="69"/>
      <c r="H40" s="64"/>
    </row>
    <row r="41" spans="2:10" s="43" customFormat="1" ht="16.5" customHeight="1">
      <c r="B41" s="545" t="s">
        <v>62</v>
      </c>
      <c r="C41" s="546"/>
      <c r="D41" s="546"/>
      <c r="E41" s="547"/>
      <c r="F41" s="68"/>
      <c r="G41" s="69"/>
      <c r="H41" s="64"/>
    </row>
    <row r="42" spans="2:10" s="43" customFormat="1" ht="12.75" customHeight="1" thickBot="1">
      <c r="B42" s="548" t="s">
        <v>63</v>
      </c>
      <c r="C42" s="549"/>
      <c r="D42" s="549"/>
      <c r="E42" s="550"/>
      <c r="F42" s="68"/>
      <c r="G42" s="69"/>
      <c r="H42" s="64"/>
    </row>
    <row r="43" spans="2:10" s="37" customFormat="1" ht="13.2">
      <c r="B43" s="544"/>
      <c r="C43" s="544"/>
      <c r="D43" s="544"/>
      <c r="E43" s="544"/>
      <c r="F43" s="66"/>
      <c r="G43" s="67"/>
      <c r="H43" s="64"/>
      <c r="I43" s="43"/>
      <c r="J43" s="43"/>
    </row>
    <row r="44" spans="2:10" s="37" customFormat="1" ht="11.4">
      <c r="B44" s="42"/>
      <c r="C44" s="42"/>
      <c r="D44" s="42"/>
      <c r="E44" s="44"/>
      <c r="F44" s="42"/>
      <c r="G44" s="70"/>
      <c r="H44" s="61"/>
    </row>
    <row r="45" spans="2:10" s="37" customFormat="1" ht="11.4">
      <c r="B45" s="42"/>
      <c r="C45" s="42"/>
      <c r="D45" s="42"/>
      <c r="E45" s="44"/>
      <c r="F45" s="42"/>
      <c r="G45" s="70"/>
      <c r="H45" s="61"/>
    </row>
    <row r="46" spans="2:10" s="37" customFormat="1" ht="12">
      <c r="B46" s="42"/>
      <c r="C46" s="42"/>
      <c r="D46" s="42"/>
      <c r="E46" s="44"/>
      <c r="F46" s="71"/>
      <c r="G46" s="70"/>
      <c r="H46" s="61"/>
    </row>
    <row r="47" spans="2:10" s="37" customFormat="1" ht="12">
      <c r="B47" s="42"/>
      <c r="C47" s="42"/>
      <c r="D47" s="42"/>
      <c r="E47" s="44"/>
      <c r="F47" s="71"/>
      <c r="G47" s="70"/>
      <c r="H47" s="61"/>
    </row>
    <row r="48" spans="2:10" ht="12">
      <c r="B48" s="42"/>
      <c r="C48" s="42"/>
      <c r="D48" s="42"/>
      <c r="E48" s="44"/>
      <c r="F48" s="71"/>
      <c r="G48" s="70"/>
      <c r="H48" s="61"/>
      <c r="I48" s="37"/>
      <c r="J48" s="37"/>
    </row>
    <row r="49" spans="2:8" ht="12">
      <c r="B49" s="42"/>
      <c r="C49" s="42"/>
      <c r="D49" s="44"/>
      <c r="E49" s="44"/>
      <c r="F49" s="45"/>
      <c r="G49" s="46"/>
    </row>
    <row r="50" spans="2:8" ht="12">
      <c r="B50" s="42"/>
      <c r="C50" s="42"/>
      <c r="D50" s="36"/>
      <c r="E50" s="44"/>
      <c r="F50" s="45"/>
      <c r="G50" s="46"/>
    </row>
    <row r="51" spans="2:8" ht="12">
      <c r="B51" s="42"/>
      <c r="C51" s="42"/>
      <c r="D51" s="44"/>
      <c r="E51" s="44"/>
      <c r="F51" s="45"/>
      <c r="G51" s="46"/>
    </row>
    <row r="52" spans="2:8" ht="12">
      <c r="B52" s="42"/>
      <c r="C52" s="42"/>
      <c r="D52" s="44"/>
      <c r="E52" s="44"/>
      <c r="F52" s="45"/>
      <c r="G52" s="46"/>
    </row>
    <row r="53" spans="2:8" ht="12">
      <c r="B53" s="42"/>
      <c r="C53" s="42"/>
      <c r="D53" s="44"/>
      <c r="E53" s="44"/>
      <c r="F53" s="45"/>
      <c r="G53" s="46"/>
    </row>
    <row r="54" spans="2:8" ht="12">
      <c r="B54" s="42"/>
      <c r="C54" s="42"/>
      <c r="D54" s="44"/>
      <c r="E54" s="44"/>
      <c r="F54" s="45"/>
      <c r="G54" s="46"/>
      <c r="H54" s="35"/>
    </row>
    <row r="55" spans="2:8" ht="12">
      <c r="B55" s="42"/>
      <c r="C55" s="42"/>
      <c r="D55" s="44"/>
      <c r="E55" s="44"/>
      <c r="F55" s="45"/>
      <c r="G55" s="46"/>
      <c r="H55" s="35"/>
    </row>
    <row r="56" spans="2:8" ht="12">
      <c r="B56" s="42"/>
      <c r="C56" s="42"/>
      <c r="D56" s="42"/>
      <c r="E56" s="44"/>
      <c r="F56" s="47"/>
      <c r="H56" s="35"/>
    </row>
    <row r="57" spans="2:8" ht="12">
      <c r="B57" s="42"/>
      <c r="C57" s="42"/>
      <c r="D57" s="42"/>
      <c r="E57" s="44"/>
      <c r="F57" s="47"/>
      <c r="H57" s="35"/>
    </row>
    <row r="58" spans="2:8" ht="12">
      <c r="B58" s="42"/>
      <c r="C58" s="42"/>
      <c r="D58" s="42"/>
      <c r="E58" s="44"/>
      <c r="F58" s="47"/>
      <c r="H58" s="35"/>
    </row>
    <row r="59" spans="2:8" ht="12">
      <c r="B59" s="42"/>
      <c r="C59" s="42"/>
      <c r="D59" s="42"/>
      <c r="E59" s="44"/>
      <c r="F59" s="47"/>
      <c r="H59" s="35"/>
    </row>
    <row r="60" spans="2:8" ht="12">
      <c r="B60" s="42"/>
      <c r="C60" s="42"/>
      <c r="D60" s="42"/>
      <c r="E60" s="44"/>
      <c r="F60" s="47"/>
      <c r="H60" s="35"/>
    </row>
    <row r="61" spans="2:8" ht="12">
      <c r="B61" s="42"/>
      <c r="C61" s="42"/>
      <c r="D61" s="42"/>
      <c r="E61" s="44"/>
      <c r="F61" s="47"/>
      <c r="H61" s="35"/>
    </row>
    <row r="62" spans="2:8" ht="12">
      <c r="B62" s="42"/>
      <c r="C62" s="42"/>
      <c r="D62" s="42"/>
      <c r="E62" s="44"/>
      <c r="F62" s="47"/>
      <c r="H62" s="35"/>
    </row>
    <row r="63" spans="2:8" ht="12">
      <c r="B63" s="42"/>
      <c r="C63" s="42"/>
      <c r="D63" s="42"/>
      <c r="E63" s="44"/>
      <c r="F63" s="47"/>
      <c r="H63" s="35"/>
    </row>
    <row r="64" spans="2:8" ht="12">
      <c r="B64" s="42"/>
      <c r="C64" s="42"/>
      <c r="D64" s="42"/>
      <c r="E64" s="44"/>
      <c r="F64" s="47"/>
      <c r="H64" s="35"/>
    </row>
    <row r="65" spans="2:8" ht="12">
      <c r="B65" s="42"/>
      <c r="C65" s="42"/>
      <c r="D65" s="42"/>
      <c r="E65" s="44"/>
      <c r="F65" s="47"/>
      <c r="H65" s="35"/>
    </row>
    <row r="66" spans="2:8" ht="12">
      <c r="B66" s="42"/>
      <c r="C66" s="42"/>
      <c r="D66" s="42"/>
      <c r="E66" s="44"/>
      <c r="F66" s="47"/>
      <c r="H66" s="35"/>
    </row>
    <row r="67" spans="2:8" ht="12">
      <c r="B67" s="42"/>
      <c r="C67" s="42"/>
      <c r="D67" s="42"/>
      <c r="E67" s="44"/>
      <c r="F67" s="47"/>
      <c r="H67" s="35"/>
    </row>
    <row r="68" spans="2:8" ht="12">
      <c r="B68" s="42"/>
      <c r="C68" s="42"/>
      <c r="D68" s="42"/>
      <c r="E68" s="44"/>
      <c r="F68" s="47"/>
      <c r="H68" s="35"/>
    </row>
    <row r="69" spans="2:8" ht="12">
      <c r="B69" s="42"/>
      <c r="C69" s="42"/>
      <c r="D69" s="42"/>
      <c r="E69" s="44"/>
      <c r="F69" s="47"/>
      <c r="G69" s="35"/>
      <c r="H69" s="35"/>
    </row>
    <row r="70" spans="2:8" ht="12">
      <c r="B70" s="42"/>
      <c r="C70" s="42"/>
      <c r="D70" s="42"/>
      <c r="E70" s="44"/>
      <c r="F70" s="47"/>
      <c r="G70" s="35"/>
      <c r="H70" s="35"/>
    </row>
    <row r="71" spans="2:8" ht="12">
      <c r="B71" s="42"/>
      <c r="C71" s="42"/>
      <c r="D71" s="42"/>
      <c r="E71" s="44"/>
      <c r="F71" s="47"/>
      <c r="G71" s="35"/>
      <c r="H71" s="35"/>
    </row>
    <row r="72" spans="2:8" ht="12">
      <c r="B72" s="42"/>
      <c r="C72" s="42"/>
      <c r="D72" s="42"/>
      <c r="E72" s="44"/>
      <c r="F72" s="47"/>
      <c r="G72" s="35"/>
      <c r="H72" s="35"/>
    </row>
    <row r="73" spans="2:8" ht="12">
      <c r="B73" s="42"/>
      <c r="C73" s="42"/>
      <c r="D73" s="42"/>
      <c r="E73" s="44"/>
      <c r="F73" s="47"/>
      <c r="G73" s="35"/>
      <c r="H73" s="35"/>
    </row>
    <row r="74" spans="2:8" ht="12">
      <c r="B74" s="42"/>
      <c r="C74" s="42"/>
      <c r="D74" s="42"/>
      <c r="E74" s="44"/>
      <c r="F74" s="47"/>
      <c r="G74" s="35"/>
      <c r="H74" s="35"/>
    </row>
    <row r="75" spans="2:8" ht="12">
      <c r="B75" s="42"/>
      <c r="C75" s="42"/>
      <c r="D75" s="42"/>
      <c r="E75" s="44"/>
      <c r="F75" s="47"/>
      <c r="G75" s="35"/>
      <c r="H75" s="35"/>
    </row>
    <row r="76" spans="2:8" ht="12">
      <c r="B76" s="42"/>
      <c r="C76" s="42"/>
      <c r="D76" s="42"/>
      <c r="E76" s="44"/>
      <c r="F76" s="47"/>
      <c r="G76" s="35"/>
      <c r="H76" s="35"/>
    </row>
    <row r="77" spans="2:8" ht="12">
      <c r="B77" s="42"/>
      <c r="C77" s="42"/>
      <c r="D77" s="42"/>
      <c r="E77" s="44"/>
      <c r="F77" s="47"/>
      <c r="G77" s="35"/>
      <c r="H77" s="35"/>
    </row>
    <row r="78" spans="2:8" ht="12">
      <c r="B78" s="42"/>
      <c r="C78" s="42"/>
      <c r="D78" s="42"/>
      <c r="E78" s="44"/>
      <c r="F78" s="47"/>
      <c r="G78" s="35"/>
      <c r="H78" s="35"/>
    </row>
    <row r="79" spans="2:8" ht="12">
      <c r="B79" s="42"/>
      <c r="C79" s="42"/>
      <c r="D79" s="42"/>
      <c r="E79" s="44"/>
      <c r="F79" s="47"/>
      <c r="G79" s="35"/>
      <c r="H79" s="35"/>
    </row>
    <row r="80" spans="2:8" ht="12">
      <c r="B80" s="42"/>
      <c r="C80" s="42"/>
      <c r="D80" s="42"/>
      <c r="E80" s="44"/>
      <c r="F80" s="47"/>
      <c r="G80" s="35"/>
      <c r="H80" s="35"/>
    </row>
    <row r="81" spans="2:8" ht="12">
      <c r="B81" s="42"/>
      <c r="C81" s="42"/>
      <c r="D81" s="42"/>
      <c r="E81" s="44"/>
      <c r="F81" s="47"/>
      <c r="G81" s="35"/>
      <c r="H81" s="35"/>
    </row>
    <row r="82" spans="2:8" ht="12">
      <c r="B82" s="42"/>
      <c r="C82" s="42"/>
      <c r="D82" s="42"/>
      <c r="E82" s="44"/>
      <c r="F82" s="47"/>
      <c r="G82" s="35"/>
      <c r="H82" s="35"/>
    </row>
    <row r="83" spans="2:8" ht="12">
      <c r="B83" s="42"/>
      <c r="C83" s="42"/>
      <c r="D83" s="42"/>
      <c r="E83" s="44"/>
      <c r="F83" s="47"/>
      <c r="G83" s="35"/>
      <c r="H83" s="35"/>
    </row>
    <row r="84" spans="2:8" ht="12">
      <c r="B84" s="42"/>
      <c r="C84" s="42"/>
      <c r="D84" s="42"/>
      <c r="E84" s="44"/>
      <c r="F84" s="47"/>
      <c r="G84" s="35"/>
      <c r="H84" s="35"/>
    </row>
    <row r="85" spans="2:8" ht="12">
      <c r="B85" s="42"/>
      <c r="C85" s="42"/>
      <c r="D85" s="42"/>
      <c r="E85" s="44"/>
      <c r="F85" s="47"/>
      <c r="G85" s="35"/>
      <c r="H85" s="35"/>
    </row>
    <row r="86" spans="2:8" ht="12">
      <c r="B86" s="42"/>
      <c r="C86" s="42"/>
      <c r="D86" s="42"/>
      <c r="E86" s="44"/>
      <c r="F86" s="47"/>
      <c r="G86" s="35"/>
      <c r="H86" s="35"/>
    </row>
    <row r="87" spans="2:8" ht="12">
      <c r="B87" s="42"/>
      <c r="C87" s="42"/>
      <c r="D87" s="42"/>
      <c r="E87" s="44"/>
      <c r="F87" s="47"/>
      <c r="G87" s="35"/>
      <c r="H87" s="35"/>
    </row>
    <row r="88" spans="2:8" ht="12">
      <c r="B88" s="42"/>
      <c r="C88" s="42"/>
      <c r="D88" s="42"/>
      <c r="E88" s="44"/>
      <c r="F88" s="47"/>
      <c r="G88" s="35"/>
      <c r="H88" s="35"/>
    </row>
    <row r="89" spans="2:8" ht="12">
      <c r="B89" s="42"/>
      <c r="C89" s="42"/>
      <c r="D89" s="42"/>
      <c r="E89" s="44"/>
      <c r="F89" s="47"/>
      <c r="G89" s="35"/>
      <c r="H89" s="35"/>
    </row>
    <row r="90" spans="2:8" ht="12">
      <c r="B90" s="42"/>
      <c r="C90" s="42"/>
      <c r="D90" s="42"/>
      <c r="E90" s="44"/>
      <c r="F90" s="47"/>
      <c r="G90" s="35"/>
      <c r="H90" s="35"/>
    </row>
    <row r="91" spans="2:8" ht="12">
      <c r="B91" s="42"/>
      <c r="C91" s="42"/>
      <c r="D91" s="42"/>
      <c r="E91" s="44"/>
      <c r="F91" s="47"/>
      <c r="G91" s="35"/>
      <c r="H91" s="35"/>
    </row>
    <row r="92" spans="2:8" ht="12">
      <c r="B92" s="42"/>
      <c r="C92" s="42"/>
      <c r="D92" s="42"/>
      <c r="E92" s="44"/>
      <c r="F92" s="47"/>
      <c r="G92" s="35"/>
      <c r="H92" s="35"/>
    </row>
    <row r="93" spans="2:8" ht="12">
      <c r="B93" s="42"/>
      <c r="C93" s="42"/>
      <c r="D93" s="42"/>
      <c r="E93" s="44"/>
      <c r="F93" s="47"/>
      <c r="G93" s="35"/>
      <c r="H93" s="35"/>
    </row>
    <row r="94" spans="2:8" ht="12">
      <c r="B94" s="42"/>
      <c r="C94" s="42"/>
      <c r="D94" s="42"/>
      <c r="E94" s="44"/>
      <c r="F94" s="47"/>
      <c r="G94" s="35"/>
      <c r="H94" s="35"/>
    </row>
    <row r="95" spans="2:8" ht="12">
      <c r="B95" s="42"/>
      <c r="C95" s="42"/>
      <c r="D95" s="42"/>
      <c r="E95" s="44"/>
      <c r="F95" s="47"/>
      <c r="G95" s="35"/>
      <c r="H95" s="35"/>
    </row>
    <row r="96" spans="2:8" ht="12">
      <c r="B96" s="42"/>
      <c r="C96" s="42"/>
      <c r="D96" s="42"/>
      <c r="E96" s="44"/>
      <c r="F96" s="47"/>
      <c r="G96" s="35"/>
      <c r="H96" s="35"/>
    </row>
    <row r="97" spans="2:8" ht="12">
      <c r="B97" s="42"/>
      <c r="C97" s="42"/>
      <c r="D97" s="42"/>
      <c r="E97" s="44"/>
      <c r="F97" s="47"/>
      <c r="G97" s="35"/>
      <c r="H97" s="35"/>
    </row>
    <row r="98" spans="2:8" ht="12">
      <c r="B98" s="42"/>
      <c r="C98" s="42"/>
      <c r="D98" s="42"/>
      <c r="E98" s="44"/>
      <c r="F98" s="47"/>
      <c r="G98" s="35"/>
      <c r="H98" s="35"/>
    </row>
    <row r="99" spans="2:8" ht="12">
      <c r="B99" s="42"/>
      <c r="C99" s="42"/>
      <c r="D99" s="42"/>
      <c r="E99" s="44"/>
      <c r="F99" s="47"/>
      <c r="G99" s="35"/>
      <c r="H99" s="35"/>
    </row>
    <row r="100" spans="2:8" ht="12">
      <c r="B100" s="42"/>
      <c r="C100" s="42"/>
      <c r="D100" s="42"/>
      <c r="E100" s="44"/>
      <c r="F100" s="47"/>
      <c r="G100" s="35"/>
      <c r="H100" s="35"/>
    </row>
    <row r="101" spans="2:8" ht="12">
      <c r="B101" s="42"/>
      <c r="C101" s="42"/>
      <c r="D101" s="42"/>
      <c r="E101" s="44"/>
      <c r="F101" s="47"/>
      <c r="G101" s="35"/>
      <c r="H101" s="35"/>
    </row>
    <row r="102" spans="2:8" ht="12">
      <c r="B102" s="42"/>
      <c r="C102" s="42"/>
      <c r="D102" s="42"/>
      <c r="E102" s="44"/>
      <c r="F102" s="47"/>
      <c r="G102" s="35"/>
      <c r="H102" s="35"/>
    </row>
    <row r="103" spans="2:8" ht="12">
      <c r="B103" s="42"/>
      <c r="C103" s="42"/>
      <c r="D103" s="42"/>
      <c r="E103" s="44"/>
      <c r="F103" s="47"/>
      <c r="G103" s="35"/>
      <c r="H103" s="35"/>
    </row>
    <row r="104" spans="2:8" ht="12">
      <c r="B104" s="42"/>
      <c r="C104" s="42"/>
      <c r="D104" s="42"/>
      <c r="E104" s="44"/>
      <c r="F104" s="47"/>
      <c r="G104" s="35"/>
      <c r="H104" s="35"/>
    </row>
    <row r="105" spans="2:8" ht="12">
      <c r="B105" s="42"/>
      <c r="C105" s="42"/>
      <c r="D105" s="42"/>
      <c r="E105" s="44"/>
      <c r="F105" s="47"/>
      <c r="G105" s="35"/>
      <c r="H105" s="35"/>
    </row>
    <row r="106" spans="2:8" ht="12">
      <c r="B106" s="42"/>
      <c r="C106" s="42"/>
      <c r="D106" s="42"/>
      <c r="E106" s="44"/>
      <c r="F106" s="47"/>
      <c r="G106" s="35"/>
      <c r="H106" s="35"/>
    </row>
    <row r="107" spans="2:8" ht="12">
      <c r="B107" s="42"/>
      <c r="C107" s="42"/>
      <c r="D107" s="42"/>
      <c r="E107" s="44"/>
      <c r="F107" s="47"/>
      <c r="G107" s="35"/>
      <c r="H107" s="35"/>
    </row>
    <row r="108" spans="2:8" ht="12">
      <c r="B108" s="42"/>
      <c r="C108" s="42"/>
      <c r="D108" s="42"/>
      <c r="E108" s="44"/>
      <c r="F108" s="47"/>
      <c r="G108" s="35"/>
      <c r="H108" s="35"/>
    </row>
    <row r="109" spans="2:8" ht="12">
      <c r="B109" s="42"/>
      <c r="C109" s="42"/>
      <c r="D109" s="42"/>
      <c r="E109" s="44"/>
      <c r="F109" s="47"/>
      <c r="G109" s="35"/>
      <c r="H109" s="35"/>
    </row>
    <row r="110" spans="2:8" ht="12">
      <c r="B110" s="42"/>
      <c r="C110" s="42"/>
      <c r="D110" s="42"/>
      <c r="E110" s="44"/>
      <c r="F110" s="47"/>
      <c r="G110" s="35"/>
      <c r="H110" s="35"/>
    </row>
    <row r="111" spans="2:8" ht="12">
      <c r="B111" s="42"/>
      <c r="C111" s="42"/>
      <c r="D111" s="42"/>
      <c r="E111" s="44"/>
      <c r="F111" s="47"/>
      <c r="G111" s="35"/>
      <c r="H111" s="35"/>
    </row>
    <row r="112" spans="2:8" ht="12">
      <c r="B112" s="42"/>
      <c r="C112" s="42"/>
      <c r="D112" s="42"/>
      <c r="E112" s="44"/>
      <c r="F112" s="47"/>
      <c r="G112" s="35"/>
      <c r="H112" s="35"/>
    </row>
    <row r="113" spans="2:8" ht="12">
      <c r="B113" s="42"/>
      <c r="C113" s="42"/>
      <c r="D113" s="42"/>
      <c r="E113" s="44"/>
      <c r="F113" s="47"/>
      <c r="G113" s="35"/>
      <c r="H113" s="35"/>
    </row>
    <row r="114" spans="2:8" ht="12">
      <c r="B114" s="42"/>
      <c r="C114" s="42"/>
      <c r="D114" s="42"/>
      <c r="E114" s="44"/>
      <c r="F114" s="47"/>
      <c r="G114" s="35"/>
      <c r="H114" s="35"/>
    </row>
    <row r="115" spans="2:8" ht="12">
      <c r="B115" s="42"/>
      <c r="C115" s="42"/>
      <c r="D115" s="42"/>
      <c r="E115" s="44"/>
      <c r="F115" s="47"/>
      <c r="G115" s="35"/>
      <c r="H115" s="35"/>
    </row>
    <row r="116" spans="2:8" ht="12">
      <c r="B116" s="42"/>
      <c r="C116" s="42"/>
      <c r="D116" s="42"/>
      <c r="E116" s="44"/>
      <c r="F116" s="47"/>
      <c r="G116" s="35"/>
      <c r="H116" s="35"/>
    </row>
    <row r="117" spans="2:8" ht="12">
      <c r="B117" s="42"/>
      <c r="C117" s="42"/>
      <c r="D117" s="42"/>
      <c r="E117" s="44"/>
      <c r="F117" s="47"/>
      <c r="G117" s="35"/>
      <c r="H117" s="35"/>
    </row>
    <row r="118" spans="2:8" ht="12">
      <c r="B118" s="42"/>
      <c r="C118" s="42"/>
      <c r="D118" s="42"/>
      <c r="E118" s="44"/>
      <c r="F118" s="47"/>
      <c r="G118" s="35"/>
      <c r="H118" s="35"/>
    </row>
    <row r="119" spans="2:8" ht="12">
      <c r="B119" s="42"/>
      <c r="C119" s="42"/>
      <c r="D119" s="42"/>
      <c r="E119" s="44"/>
      <c r="F119" s="47"/>
      <c r="G119" s="35"/>
      <c r="H119" s="35"/>
    </row>
    <row r="120" spans="2:8" ht="12">
      <c r="B120" s="42"/>
      <c r="C120" s="42"/>
      <c r="D120" s="42"/>
      <c r="E120" s="44"/>
      <c r="F120" s="47"/>
      <c r="G120" s="35"/>
      <c r="H120" s="35"/>
    </row>
    <row r="121" spans="2:8" ht="12">
      <c r="B121" s="42"/>
      <c r="C121" s="42"/>
      <c r="D121" s="42"/>
      <c r="E121" s="44"/>
      <c r="F121" s="47"/>
      <c r="G121" s="35"/>
      <c r="H121" s="35"/>
    </row>
    <row r="122" spans="2:8" ht="12">
      <c r="B122" s="42"/>
      <c r="C122" s="42"/>
      <c r="D122" s="42"/>
      <c r="E122" s="44"/>
      <c r="F122" s="47"/>
      <c r="G122" s="35"/>
      <c r="H122" s="35"/>
    </row>
    <row r="123" spans="2:8" ht="12">
      <c r="B123" s="42"/>
      <c r="C123" s="42"/>
      <c r="D123" s="42"/>
      <c r="E123" s="44"/>
      <c r="F123" s="47"/>
      <c r="G123" s="35"/>
      <c r="H123" s="35"/>
    </row>
    <row r="124" spans="2:8" ht="12">
      <c r="B124" s="42"/>
      <c r="C124" s="42"/>
      <c r="D124" s="42"/>
      <c r="E124" s="44"/>
      <c r="F124" s="47"/>
      <c r="G124" s="35"/>
      <c r="H124" s="35"/>
    </row>
    <row r="125" spans="2:8" ht="12">
      <c r="B125" s="42"/>
      <c r="C125" s="42"/>
      <c r="D125" s="42"/>
      <c r="E125" s="44"/>
      <c r="F125" s="47"/>
      <c r="G125" s="35"/>
      <c r="H125" s="35"/>
    </row>
    <row r="126" spans="2:8" ht="12">
      <c r="B126" s="42"/>
      <c r="C126" s="42"/>
      <c r="D126" s="42"/>
      <c r="E126" s="44"/>
      <c r="F126" s="47"/>
      <c r="G126" s="35"/>
      <c r="H126" s="35"/>
    </row>
    <row r="127" spans="2:8" ht="12">
      <c r="B127" s="42"/>
      <c r="C127" s="42"/>
      <c r="D127" s="42"/>
      <c r="E127" s="44"/>
      <c r="F127" s="47"/>
      <c r="G127" s="35"/>
      <c r="H127" s="35"/>
    </row>
    <row r="128" spans="2:8" ht="12">
      <c r="B128" s="42"/>
      <c r="C128" s="42"/>
      <c r="D128" s="42"/>
      <c r="E128" s="44"/>
      <c r="F128" s="47"/>
      <c r="G128" s="35"/>
      <c r="H128" s="35"/>
    </row>
    <row r="129" spans="2:8" ht="12">
      <c r="B129" s="42"/>
      <c r="C129" s="42"/>
      <c r="D129" s="42"/>
      <c r="E129" s="44"/>
      <c r="F129" s="47"/>
      <c r="G129" s="35"/>
      <c r="H129" s="35"/>
    </row>
    <row r="130" spans="2:8" ht="12">
      <c r="B130" s="42"/>
      <c r="C130" s="42"/>
      <c r="D130" s="42"/>
      <c r="E130" s="44"/>
      <c r="F130" s="47"/>
      <c r="G130" s="35"/>
      <c r="H130" s="35"/>
    </row>
    <row r="131" spans="2:8" ht="12">
      <c r="B131" s="42"/>
      <c r="C131" s="42"/>
      <c r="D131" s="42"/>
      <c r="E131" s="44"/>
      <c r="F131" s="47"/>
      <c r="G131" s="35"/>
      <c r="H131" s="35"/>
    </row>
    <row r="132" spans="2:8" ht="12">
      <c r="B132" s="42"/>
      <c r="C132" s="42"/>
      <c r="D132" s="42"/>
      <c r="E132" s="44"/>
      <c r="F132" s="47"/>
      <c r="G132" s="35"/>
      <c r="H132" s="35"/>
    </row>
    <row r="133" spans="2:8" ht="12">
      <c r="B133" s="42"/>
      <c r="C133" s="42"/>
      <c r="D133" s="42"/>
      <c r="E133" s="44"/>
      <c r="F133" s="47"/>
      <c r="G133" s="35"/>
      <c r="H133" s="35"/>
    </row>
    <row r="134" spans="2:8" ht="12">
      <c r="B134" s="42"/>
      <c r="C134" s="42"/>
      <c r="D134" s="42"/>
      <c r="E134" s="44"/>
      <c r="F134" s="47"/>
      <c r="G134" s="35"/>
      <c r="H134" s="35"/>
    </row>
    <row r="135" spans="2:8" ht="12">
      <c r="B135" s="42"/>
      <c r="C135" s="42"/>
      <c r="D135" s="42"/>
      <c r="E135" s="44"/>
      <c r="F135" s="47"/>
      <c r="G135" s="35"/>
      <c r="H135" s="35"/>
    </row>
    <row r="136" spans="2:8" ht="12">
      <c r="B136" s="42"/>
      <c r="C136" s="42"/>
      <c r="D136" s="42"/>
      <c r="E136" s="44"/>
      <c r="F136" s="47"/>
      <c r="G136" s="35"/>
      <c r="H136" s="35"/>
    </row>
    <row r="137" spans="2:8" ht="12">
      <c r="B137" s="42"/>
      <c r="C137" s="42"/>
      <c r="D137" s="42"/>
      <c r="E137" s="44"/>
      <c r="F137" s="47"/>
      <c r="G137" s="35"/>
      <c r="H137" s="35"/>
    </row>
    <row r="138" spans="2:8" ht="12">
      <c r="B138" s="42"/>
      <c r="C138" s="42"/>
      <c r="D138" s="42"/>
      <c r="E138" s="44"/>
      <c r="F138" s="47"/>
      <c r="G138" s="35"/>
      <c r="H138" s="35"/>
    </row>
    <row r="139" spans="2:8" ht="12">
      <c r="B139" s="42"/>
      <c r="C139" s="42"/>
      <c r="D139" s="42"/>
      <c r="E139" s="44"/>
      <c r="F139" s="47"/>
      <c r="G139" s="35"/>
      <c r="H139" s="35"/>
    </row>
    <row r="140" spans="2:8" ht="12">
      <c r="B140" s="42"/>
      <c r="C140" s="42"/>
      <c r="D140" s="42"/>
      <c r="E140" s="44"/>
      <c r="F140" s="47"/>
      <c r="G140" s="35"/>
      <c r="H140" s="35"/>
    </row>
  </sheetData>
  <sheetProtection formatCells="0" formatColumns="0" formatRows="0"/>
  <mergeCells count="12">
    <mergeCell ref="B43:E43"/>
    <mergeCell ref="B40:E40"/>
    <mergeCell ref="B41:E41"/>
    <mergeCell ref="B42:E42"/>
    <mergeCell ref="B1:E1"/>
    <mergeCell ref="B10:E10"/>
    <mergeCell ref="B34:E34"/>
    <mergeCell ref="B38:E38"/>
    <mergeCell ref="B39:E39"/>
    <mergeCell ref="B35:E35"/>
    <mergeCell ref="B4:E5"/>
    <mergeCell ref="B2:E2"/>
  </mergeCells>
  <printOptions horizontalCentered="1"/>
  <pageMargins left="1.1811023622047245" right="0.78740157480314965" top="0.78740157480314965" bottom="0.78740157480314965" header="0.31496062992125984" footer="0.31496062992125984"/>
  <pageSetup paperSize="9" scale="8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600"/>
  <sheetViews>
    <sheetView view="pageBreakPreview" zoomScale="110" zoomScaleNormal="100" zoomScaleSheetLayoutView="110" workbookViewId="0">
      <selection activeCell="L11" sqref="L11"/>
    </sheetView>
  </sheetViews>
  <sheetFormatPr defaultRowHeight="14.4"/>
  <cols>
    <col min="1" max="1" width="10.5546875" customWidth="1"/>
    <col min="2" max="2" width="12.5546875" customWidth="1"/>
    <col min="3" max="3" width="8.5546875" hidden="1" customWidth="1"/>
    <col min="4" max="4" width="35.5546875" customWidth="1"/>
    <col min="5" max="5" width="13.5546875" customWidth="1"/>
    <col min="6" max="6" width="24.109375" customWidth="1"/>
    <col min="7" max="7" width="12.44140625" customWidth="1"/>
    <col min="8" max="8" width="10.5546875" customWidth="1"/>
    <col min="9" max="9" width="11" customWidth="1"/>
    <col min="10" max="10" width="13.109375" customWidth="1"/>
  </cols>
  <sheetData>
    <row r="1" spans="1:10">
      <c r="A1" s="594"/>
      <c r="B1" s="595"/>
      <c r="C1" s="595"/>
      <c r="D1" s="595"/>
      <c r="E1" s="595"/>
      <c r="F1" s="595"/>
      <c r="G1" s="595"/>
      <c r="H1" s="595"/>
      <c r="I1" s="595"/>
      <c r="J1" s="596"/>
    </row>
    <row r="2" spans="1:10">
      <c r="A2" s="597"/>
      <c r="B2" s="598"/>
      <c r="C2" s="598"/>
      <c r="D2" s="598"/>
      <c r="E2" s="598"/>
      <c r="F2" s="598"/>
      <c r="G2" s="598"/>
      <c r="H2" s="598"/>
      <c r="I2" s="598"/>
      <c r="J2" s="599"/>
    </row>
    <row r="3" spans="1:10">
      <c r="A3" s="597"/>
      <c r="B3" s="598"/>
      <c r="C3" s="598"/>
      <c r="D3" s="598"/>
      <c r="E3" s="598"/>
      <c r="F3" s="598"/>
      <c r="G3" s="598"/>
      <c r="H3" s="598"/>
      <c r="I3" s="598"/>
      <c r="J3" s="599"/>
    </row>
    <row r="4" spans="1:10" ht="27" customHeight="1">
      <c r="A4" s="597"/>
      <c r="B4" s="598"/>
      <c r="C4" s="598"/>
      <c r="D4" s="598"/>
      <c r="E4" s="598"/>
      <c r="F4" s="598"/>
      <c r="G4" s="598"/>
      <c r="H4" s="598"/>
      <c r="I4" s="598"/>
      <c r="J4" s="599"/>
    </row>
    <row r="5" spans="1:10" ht="18">
      <c r="A5" s="582" t="s">
        <v>27</v>
      </c>
      <c r="B5" s="583"/>
      <c r="C5" s="583"/>
      <c r="D5" s="583"/>
      <c r="E5" s="583"/>
      <c r="F5" s="583"/>
      <c r="G5" s="583"/>
      <c r="H5" s="583"/>
      <c r="I5" s="583"/>
      <c r="J5" s="584"/>
    </row>
    <row r="6" spans="1:10" ht="15.6">
      <c r="A6" s="585" t="s">
        <v>119</v>
      </c>
      <c r="B6" s="586"/>
      <c r="C6" s="586"/>
      <c r="D6" s="586"/>
      <c r="E6" s="586"/>
      <c r="F6" s="586"/>
      <c r="G6" s="586"/>
      <c r="H6" s="586"/>
      <c r="I6" s="586"/>
      <c r="J6" s="587"/>
    </row>
    <row r="7" spans="1:10">
      <c r="A7" s="319" t="s">
        <v>628</v>
      </c>
      <c r="B7" s="311"/>
      <c r="C7" s="311"/>
      <c r="D7" s="311"/>
      <c r="E7" s="312"/>
      <c r="F7" s="313"/>
      <c r="G7" s="314"/>
      <c r="H7" s="315"/>
      <c r="I7" s="315"/>
      <c r="J7" s="320"/>
    </row>
    <row r="8" spans="1:10">
      <c r="A8" s="319" t="s">
        <v>617</v>
      </c>
      <c r="B8" s="311"/>
      <c r="C8" s="311"/>
      <c r="D8" s="311"/>
      <c r="E8" s="312"/>
      <c r="F8" s="315"/>
      <c r="G8" s="315"/>
      <c r="H8" s="315"/>
      <c r="I8" s="313" t="s">
        <v>69</v>
      </c>
      <c r="J8" s="321">
        <v>0.22470000000000001</v>
      </c>
    </row>
    <row r="9" spans="1:10">
      <c r="A9" s="322" t="s">
        <v>608</v>
      </c>
      <c r="B9" s="316"/>
      <c r="C9" s="316"/>
      <c r="D9" s="316"/>
      <c r="E9" s="317"/>
      <c r="F9" s="209"/>
      <c r="G9" s="315"/>
      <c r="H9" s="315"/>
      <c r="I9" s="315"/>
      <c r="J9" s="323" t="s">
        <v>142</v>
      </c>
    </row>
    <row r="10" spans="1:10">
      <c r="A10" s="318"/>
      <c r="B10" s="315"/>
      <c r="C10" s="315"/>
      <c r="D10" s="315"/>
      <c r="E10" s="315"/>
      <c r="F10" s="315"/>
      <c r="G10" s="315"/>
      <c r="H10" s="315"/>
      <c r="I10" s="315"/>
      <c r="J10" s="320"/>
    </row>
    <row r="11" spans="1:10" ht="30" customHeight="1" thickBot="1">
      <c r="A11" s="588" t="s">
        <v>633</v>
      </c>
      <c r="B11" s="589"/>
      <c r="C11" s="589"/>
      <c r="D11" s="589"/>
      <c r="E11" s="589"/>
      <c r="F11" s="589"/>
      <c r="G11" s="589"/>
      <c r="H11" s="589"/>
      <c r="I11" s="589"/>
      <c r="J11" s="590"/>
    </row>
    <row r="12" spans="1:10">
      <c r="A12" s="591" t="s">
        <v>70</v>
      </c>
      <c r="B12" s="592"/>
      <c r="C12" s="592"/>
      <c r="D12" s="592"/>
      <c r="E12" s="592"/>
      <c r="F12" s="592"/>
      <c r="G12" s="592"/>
      <c r="H12" s="592"/>
      <c r="I12" s="592"/>
      <c r="J12" s="593"/>
    </row>
    <row r="13" spans="1:10" ht="28.8">
      <c r="A13" s="324"/>
      <c r="B13" s="210" t="s">
        <v>71</v>
      </c>
      <c r="C13" s="571" t="s">
        <v>72</v>
      </c>
      <c r="D13" s="572"/>
      <c r="E13" s="572"/>
      <c r="F13" s="573"/>
      <c r="G13" s="210" t="s">
        <v>73</v>
      </c>
      <c r="H13" s="210" t="s">
        <v>74</v>
      </c>
      <c r="I13" s="211" t="s">
        <v>75</v>
      </c>
      <c r="J13" s="325" t="s">
        <v>76</v>
      </c>
    </row>
    <row r="14" spans="1:10">
      <c r="A14" s="326"/>
      <c r="B14" s="212"/>
      <c r="C14" s="212"/>
      <c r="D14" s="212" t="s">
        <v>138</v>
      </c>
      <c r="E14" s="212"/>
      <c r="F14" s="212"/>
      <c r="G14" s="213"/>
      <c r="H14" s="213"/>
      <c r="I14" s="213"/>
      <c r="J14" s="327"/>
    </row>
    <row r="15" spans="1:10" ht="14.4" customHeight="1">
      <c r="A15" s="328" t="s">
        <v>426</v>
      </c>
      <c r="B15" s="244">
        <v>11340</v>
      </c>
      <c r="C15" s="214" t="s">
        <v>417</v>
      </c>
      <c r="D15" s="214" t="s">
        <v>145</v>
      </c>
      <c r="E15" s="578">
        <v>0</v>
      </c>
      <c r="F15" s="578"/>
      <c r="G15" s="215" t="s">
        <v>80</v>
      </c>
      <c r="H15" s="216">
        <v>1</v>
      </c>
      <c r="I15" s="217">
        <v>207.93</v>
      </c>
      <c r="J15" s="329">
        <v>207.93</v>
      </c>
    </row>
    <row r="16" spans="1:10" ht="25.5" customHeight="1">
      <c r="A16" s="330" t="s">
        <v>427</v>
      </c>
      <c r="B16" s="245" t="s">
        <v>428</v>
      </c>
      <c r="C16" s="218" t="s">
        <v>417</v>
      </c>
      <c r="D16" s="218" t="s">
        <v>419</v>
      </c>
      <c r="E16" s="579">
        <v>0</v>
      </c>
      <c r="F16" s="579"/>
      <c r="G16" s="219" t="s">
        <v>429</v>
      </c>
      <c r="H16" s="220">
        <v>0.4</v>
      </c>
      <c r="I16" s="221">
        <v>32.21</v>
      </c>
      <c r="J16" s="331">
        <v>12.88</v>
      </c>
    </row>
    <row r="17" spans="1:11" ht="26.1" customHeight="1">
      <c r="A17" s="330" t="s">
        <v>427</v>
      </c>
      <c r="B17" s="245" t="s">
        <v>430</v>
      </c>
      <c r="C17" s="218" t="s">
        <v>417</v>
      </c>
      <c r="D17" s="218" t="s">
        <v>431</v>
      </c>
      <c r="E17" s="579">
        <v>0</v>
      </c>
      <c r="F17" s="579"/>
      <c r="G17" s="219" t="s">
        <v>429</v>
      </c>
      <c r="H17" s="220">
        <v>0.4</v>
      </c>
      <c r="I17" s="221">
        <v>26.88</v>
      </c>
      <c r="J17" s="331">
        <v>10.75</v>
      </c>
      <c r="K17" s="162"/>
    </row>
    <row r="18" spans="1:11" ht="16.5" customHeight="1">
      <c r="A18" s="332" t="s">
        <v>432</v>
      </c>
      <c r="B18" s="246" t="s">
        <v>433</v>
      </c>
      <c r="C18" s="222" t="s">
        <v>417</v>
      </c>
      <c r="D18" s="222" t="s">
        <v>140</v>
      </c>
      <c r="E18" s="580" t="s">
        <v>434</v>
      </c>
      <c r="F18" s="580"/>
      <c r="G18" s="223" t="s">
        <v>80</v>
      </c>
      <c r="H18" s="224">
        <v>1</v>
      </c>
      <c r="I18" s="225">
        <v>90</v>
      </c>
      <c r="J18" s="333">
        <v>90</v>
      </c>
    </row>
    <row r="19" spans="1:11" ht="16.5" customHeight="1">
      <c r="A19" s="332" t="s">
        <v>432</v>
      </c>
      <c r="B19" s="246" t="s">
        <v>435</v>
      </c>
      <c r="C19" s="222" t="s">
        <v>417</v>
      </c>
      <c r="D19" s="222" t="s">
        <v>436</v>
      </c>
      <c r="E19" s="580" t="s">
        <v>434</v>
      </c>
      <c r="F19" s="580"/>
      <c r="G19" s="223" t="s">
        <v>437</v>
      </c>
      <c r="H19" s="224">
        <v>0.41</v>
      </c>
      <c r="I19" s="225">
        <v>225.02</v>
      </c>
      <c r="J19" s="333">
        <v>92.25</v>
      </c>
    </row>
    <row r="20" spans="1:11" ht="14.4" customHeight="1">
      <c r="A20" s="332" t="s">
        <v>432</v>
      </c>
      <c r="B20" s="246" t="s">
        <v>438</v>
      </c>
      <c r="C20" s="222" t="s">
        <v>417</v>
      </c>
      <c r="D20" s="222" t="s">
        <v>78</v>
      </c>
      <c r="E20" s="580" t="s">
        <v>434</v>
      </c>
      <c r="F20" s="580"/>
      <c r="G20" s="223" t="s">
        <v>439</v>
      </c>
      <c r="H20" s="224">
        <v>0.1</v>
      </c>
      <c r="I20" s="225">
        <v>20.531400000000001</v>
      </c>
      <c r="J20" s="333">
        <v>2.05314</v>
      </c>
    </row>
    <row r="21" spans="1:11">
      <c r="A21" s="576" t="s">
        <v>609</v>
      </c>
      <c r="B21" s="577"/>
      <c r="C21" s="577"/>
      <c r="D21" s="577"/>
      <c r="E21" s="577"/>
      <c r="F21" s="577"/>
      <c r="G21" s="577"/>
      <c r="H21" s="224"/>
      <c r="I21" s="225"/>
      <c r="J21" s="333">
        <v>207.93</v>
      </c>
    </row>
    <row r="22" spans="1:11">
      <c r="A22" s="574" t="s">
        <v>610</v>
      </c>
      <c r="B22" s="575"/>
      <c r="C22" s="575"/>
      <c r="D22" s="575"/>
      <c r="E22" s="575"/>
      <c r="F22" s="575"/>
      <c r="G22" s="575"/>
      <c r="H22" s="226"/>
      <c r="I22" s="227"/>
      <c r="J22" s="334">
        <f>J21*J8</f>
        <v>46.721871000000007</v>
      </c>
    </row>
    <row r="23" spans="1:11">
      <c r="A23" s="574" t="s">
        <v>611</v>
      </c>
      <c r="B23" s="575"/>
      <c r="C23" s="575"/>
      <c r="D23" s="575"/>
      <c r="E23" s="575"/>
      <c r="F23" s="575"/>
      <c r="G23" s="575"/>
      <c r="H23" s="228"/>
      <c r="I23" s="229"/>
      <c r="J23" s="335">
        <f>SUM(J21:J22)</f>
        <v>254.65187100000003</v>
      </c>
    </row>
    <row r="24" spans="1:11">
      <c r="A24" s="328"/>
      <c r="B24" s="214"/>
      <c r="C24" s="214"/>
      <c r="D24" s="214"/>
      <c r="E24" s="214"/>
      <c r="F24" s="214"/>
      <c r="G24" s="214"/>
      <c r="H24" s="214"/>
      <c r="I24" s="214"/>
      <c r="J24" s="336"/>
    </row>
    <row r="25" spans="1:11" ht="16.5" customHeight="1">
      <c r="A25" s="337" t="s">
        <v>148</v>
      </c>
      <c r="B25" s="247" t="s">
        <v>71</v>
      </c>
      <c r="C25" s="230" t="s">
        <v>420</v>
      </c>
      <c r="D25" s="230" t="s">
        <v>421</v>
      </c>
      <c r="E25" s="581" t="s">
        <v>422</v>
      </c>
      <c r="F25" s="581"/>
      <c r="G25" s="231" t="s">
        <v>73</v>
      </c>
      <c r="H25" s="229" t="s">
        <v>423</v>
      </c>
      <c r="I25" s="229" t="s">
        <v>424</v>
      </c>
      <c r="J25" s="338" t="s">
        <v>425</v>
      </c>
    </row>
    <row r="26" spans="1:11" ht="24.9" customHeight="1">
      <c r="A26" s="328" t="s">
        <v>426</v>
      </c>
      <c r="B26" s="244">
        <v>10005</v>
      </c>
      <c r="C26" s="214" t="s">
        <v>417</v>
      </c>
      <c r="D26" s="214" t="s">
        <v>149</v>
      </c>
      <c r="E26" s="578">
        <v>0</v>
      </c>
      <c r="F26" s="578"/>
      <c r="G26" s="215" t="s">
        <v>80</v>
      </c>
      <c r="H26" s="216">
        <v>1</v>
      </c>
      <c r="I26" s="217">
        <v>600.98</v>
      </c>
      <c r="J26" s="329">
        <v>600.98</v>
      </c>
    </row>
    <row r="27" spans="1:11" ht="24.9" customHeight="1">
      <c r="A27" s="330" t="s">
        <v>427</v>
      </c>
      <c r="B27" s="245" t="s">
        <v>428</v>
      </c>
      <c r="C27" s="218" t="s">
        <v>417</v>
      </c>
      <c r="D27" s="218" t="s">
        <v>419</v>
      </c>
      <c r="E27" s="579">
        <v>0</v>
      </c>
      <c r="F27" s="579"/>
      <c r="G27" s="219" t="s">
        <v>429</v>
      </c>
      <c r="H27" s="220">
        <v>6.7</v>
      </c>
      <c r="I27" s="221">
        <v>32.21</v>
      </c>
      <c r="J27" s="331">
        <v>215.8</v>
      </c>
    </row>
    <row r="28" spans="1:11" ht="24.9" customHeight="1">
      <c r="A28" s="330" t="s">
        <v>427</v>
      </c>
      <c r="B28" s="245" t="s">
        <v>430</v>
      </c>
      <c r="C28" s="218" t="s">
        <v>417</v>
      </c>
      <c r="D28" s="218" t="s">
        <v>431</v>
      </c>
      <c r="E28" s="579">
        <v>0</v>
      </c>
      <c r="F28" s="579"/>
      <c r="G28" s="219" t="s">
        <v>429</v>
      </c>
      <c r="H28" s="220">
        <v>7.5</v>
      </c>
      <c r="I28" s="221">
        <v>26.88</v>
      </c>
      <c r="J28" s="331">
        <v>201.6</v>
      </c>
    </row>
    <row r="29" spans="1:11" ht="14.4" customHeight="1">
      <c r="A29" s="332" t="s">
        <v>432</v>
      </c>
      <c r="B29" s="246" t="s">
        <v>440</v>
      </c>
      <c r="C29" s="222" t="s">
        <v>417</v>
      </c>
      <c r="D29" s="222" t="s">
        <v>441</v>
      </c>
      <c r="E29" s="580" t="s">
        <v>434</v>
      </c>
      <c r="F29" s="580"/>
      <c r="G29" s="223" t="s">
        <v>442</v>
      </c>
      <c r="H29" s="224">
        <v>0.02</v>
      </c>
      <c r="I29" s="225">
        <v>7.4461000000000004</v>
      </c>
      <c r="J29" s="333">
        <v>0.14000000000000001</v>
      </c>
    </row>
    <row r="30" spans="1:11" ht="14.4" customHeight="1">
      <c r="A30" s="332" t="s">
        <v>432</v>
      </c>
      <c r="B30" s="246" t="s">
        <v>443</v>
      </c>
      <c r="C30" s="222" t="s">
        <v>417</v>
      </c>
      <c r="D30" s="222" t="s">
        <v>444</v>
      </c>
      <c r="E30" s="580" t="s">
        <v>434</v>
      </c>
      <c r="F30" s="580"/>
      <c r="G30" s="223" t="s">
        <v>442</v>
      </c>
      <c r="H30" s="224">
        <v>0.5</v>
      </c>
      <c r="I30" s="225">
        <v>0.80510000000000004</v>
      </c>
      <c r="J30" s="333">
        <v>0.4</v>
      </c>
    </row>
    <row r="31" spans="1:11" ht="14.4" customHeight="1">
      <c r="A31" s="332" t="s">
        <v>432</v>
      </c>
      <c r="B31" s="246" t="s">
        <v>445</v>
      </c>
      <c r="C31" s="222" t="s">
        <v>417</v>
      </c>
      <c r="D31" s="222" t="s">
        <v>446</v>
      </c>
      <c r="E31" s="580" t="s">
        <v>434</v>
      </c>
      <c r="F31" s="580"/>
      <c r="G31" s="223" t="s">
        <v>437</v>
      </c>
      <c r="H31" s="224">
        <v>0.05</v>
      </c>
      <c r="I31" s="225">
        <v>378.02800000000002</v>
      </c>
      <c r="J31" s="333">
        <v>18.899999999999999</v>
      </c>
    </row>
    <row r="32" spans="1:11" ht="14.4" customHeight="1">
      <c r="A32" s="332" t="s">
        <v>432</v>
      </c>
      <c r="B32" s="246" t="s">
        <v>447</v>
      </c>
      <c r="C32" s="222" t="s">
        <v>417</v>
      </c>
      <c r="D32" s="222" t="s">
        <v>448</v>
      </c>
      <c r="E32" s="580" t="s">
        <v>434</v>
      </c>
      <c r="F32" s="580"/>
      <c r="G32" s="223" t="s">
        <v>442</v>
      </c>
      <c r="H32" s="224">
        <v>0.04</v>
      </c>
      <c r="I32" s="225">
        <v>1.02</v>
      </c>
      <c r="J32" s="333">
        <v>0.04</v>
      </c>
    </row>
    <row r="33" spans="1:10" ht="14.4" customHeight="1">
      <c r="A33" s="332" t="s">
        <v>432</v>
      </c>
      <c r="B33" s="246" t="s">
        <v>449</v>
      </c>
      <c r="C33" s="222" t="s">
        <v>417</v>
      </c>
      <c r="D33" s="222" t="s">
        <v>141</v>
      </c>
      <c r="E33" s="580" t="s">
        <v>434</v>
      </c>
      <c r="F33" s="580"/>
      <c r="G33" s="223" t="s">
        <v>437</v>
      </c>
      <c r="H33" s="224">
        <v>0.38</v>
      </c>
      <c r="I33" s="225">
        <v>150</v>
      </c>
      <c r="J33" s="333">
        <v>57</v>
      </c>
    </row>
    <row r="34" spans="1:10" ht="14.4" customHeight="1">
      <c r="A34" s="332" t="s">
        <v>432</v>
      </c>
      <c r="B34" s="246" t="s">
        <v>435</v>
      </c>
      <c r="C34" s="222" t="s">
        <v>417</v>
      </c>
      <c r="D34" s="222" t="s">
        <v>436</v>
      </c>
      <c r="E34" s="580" t="s">
        <v>434</v>
      </c>
      <c r="F34" s="580"/>
      <c r="G34" s="223" t="s">
        <v>437</v>
      </c>
      <c r="H34" s="224">
        <v>0.17</v>
      </c>
      <c r="I34" s="225">
        <v>225.02</v>
      </c>
      <c r="J34" s="333">
        <v>38.25</v>
      </c>
    </row>
    <row r="35" spans="1:10" ht="14.4" customHeight="1">
      <c r="A35" s="332" t="s">
        <v>432</v>
      </c>
      <c r="B35" s="246" t="s">
        <v>450</v>
      </c>
      <c r="C35" s="222" t="s">
        <v>417</v>
      </c>
      <c r="D35" s="222" t="s">
        <v>451</v>
      </c>
      <c r="E35" s="580" t="s">
        <v>434</v>
      </c>
      <c r="F35" s="580"/>
      <c r="G35" s="223" t="s">
        <v>442</v>
      </c>
      <c r="H35" s="224">
        <v>0.19</v>
      </c>
      <c r="I35" s="225">
        <v>17.9068</v>
      </c>
      <c r="J35" s="333">
        <v>3.4</v>
      </c>
    </row>
    <row r="36" spans="1:10" ht="14.4" customHeight="1">
      <c r="A36" s="332" t="s">
        <v>432</v>
      </c>
      <c r="B36" s="246" t="s">
        <v>452</v>
      </c>
      <c r="C36" s="222" t="s">
        <v>417</v>
      </c>
      <c r="D36" s="222" t="s">
        <v>453</v>
      </c>
      <c r="E36" s="580" t="s">
        <v>434</v>
      </c>
      <c r="F36" s="580"/>
      <c r="G36" s="223" t="s">
        <v>437</v>
      </c>
      <c r="H36" s="224">
        <v>0.14000000000000001</v>
      </c>
      <c r="I36" s="225">
        <v>270.02</v>
      </c>
      <c r="J36" s="333">
        <v>37.799999999999997</v>
      </c>
    </row>
    <row r="37" spans="1:10" ht="14.4" customHeight="1">
      <c r="A37" s="332" t="s">
        <v>432</v>
      </c>
      <c r="B37" s="246" t="s">
        <v>454</v>
      </c>
      <c r="C37" s="222" t="s">
        <v>417</v>
      </c>
      <c r="D37" s="222" t="s">
        <v>455</v>
      </c>
      <c r="E37" s="580" t="s">
        <v>434</v>
      </c>
      <c r="F37" s="580"/>
      <c r="G37" s="223" t="s">
        <v>442</v>
      </c>
      <c r="H37" s="224">
        <v>0.02</v>
      </c>
      <c r="I37" s="225">
        <v>79.142700000000005</v>
      </c>
      <c r="J37" s="333">
        <v>1.58</v>
      </c>
    </row>
    <row r="38" spans="1:10" ht="14.4" customHeight="1">
      <c r="A38" s="332" t="s">
        <v>432</v>
      </c>
      <c r="B38" s="246" t="s">
        <v>456</v>
      </c>
      <c r="C38" s="222" t="s">
        <v>417</v>
      </c>
      <c r="D38" s="222" t="s">
        <v>457</v>
      </c>
      <c r="E38" s="580" t="s">
        <v>434</v>
      </c>
      <c r="F38" s="580"/>
      <c r="G38" s="223" t="s">
        <v>439</v>
      </c>
      <c r="H38" s="224">
        <v>0.5</v>
      </c>
      <c r="I38" s="225">
        <v>20.5975</v>
      </c>
      <c r="J38" s="333">
        <v>10.29</v>
      </c>
    </row>
    <row r="39" spans="1:10" ht="14.4" customHeight="1">
      <c r="A39" s="332" t="s">
        <v>432</v>
      </c>
      <c r="B39" s="246" t="s">
        <v>458</v>
      </c>
      <c r="C39" s="222" t="s">
        <v>417</v>
      </c>
      <c r="D39" s="222" t="s">
        <v>459</v>
      </c>
      <c r="E39" s="580" t="s">
        <v>434</v>
      </c>
      <c r="F39" s="580"/>
      <c r="G39" s="223" t="s">
        <v>442</v>
      </c>
      <c r="H39" s="224">
        <v>0.82</v>
      </c>
      <c r="I39" s="225">
        <v>17.827300000000001</v>
      </c>
      <c r="J39" s="333">
        <v>14.61</v>
      </c>
    </row>
    <row r="40" spans="1:10" ht="14.4" customHeight="1">
      <c r="A40" s="332" t="s">
        <v>432</v>
      </c>
      <c r="B40" s="246" t="s">
        <v>460</v>
      </c>
      <c r="C40" s="222" t="s">
        <v>417</v>
      </c>
      <c r="D40" s="222" t="s">
        <v>461</v>
      </c>
      <c r="E40" s="580" t="s">
        <v>434</v>
      </c>
      <c r="F40" s="580"/>
      <c r="G40" s="223" t="s">
        <v>442</v>
      </c>
      <c r="H40" s="224">
        <v>0.02</v>
      </c>
      <c r="I40" s="225">
        <v>24.45</v>
      </c>
      <c r="J40" s="333">
        <v>0.48</v>
      </c>
    </row>
    <row r="41" spans="1:10" ht="14.4" customHeight="1">
      <c r="A41" s="332" t="s">
        <v>432</v>
      </c>
      <c r="B41" s="246" t="s">
        <v>462</v>
      </c>
      <c r="C41" s="222" t="s">
        <v>417</v>
      </c>
      <c r="D41" s="222" t="s">
        <v>83</v>
      </c>
      <c r="E41" s="580" t="s">
        <v>434</v>
      </c>
      <c r="F41" s="580"/>
      <c r="G41" s="223" t="s">
        <v>439</v>
      </c>
      <c r="H41" s="224">
        <v>4.2000000000000003E-2</v>
      </c>
      <c r="I41" s="225">
        <v>16.659600000000001</v>
      </c>
      <c r="J41" s="333">
        <v>0.69</v>
      </c>
    </row>
    <row r="42" spans="1:10" ht="14.4" customHeight="1">
      <c r="A42" s="576" t="s">
        <v>609</v>
      </c>
      <c r="B42" s="577"/>
      <c r="C42" s="577"/>
      <c r="D42" s="577"/>
      <c r="E42" s="577"/>
      <c r="F42" s="577"/>
      <c r="G42" s="577"/>
      <c r="H42" s="224"/>
      <c r="I42" s="225"/>
      <c r="J42" s="333">
        <v>600.98</v>
      </c>
    </row>
    <row r="43" spans="1:10" ht="14.4" customHeight="1">
      <c r="A43" s="574" t="s">
        <v>610</v>
      </c>
      <c r="B43" s="575"/>
      <c r="C43" s="575"/>
      <c r="D43" s="575"/>
      <c r="E43" s="575"/>
      <c r="F43" s="575"/>
      <c r="G43" s="575"/>
      <c r="H43" s="226"/>
      <c r="I43" s="227"/>
      <c r="J43" s="334">
        <f>J42*J8</f>
        <v>135.04020600000001</v>
      </c>
    </row>
    <row r="44" spans="1:10">
      <c r="A44" s="574" t="s">
        <v>611</v>
      </c>
      <c r="B44" s="575"/>
      <c r="C44" s="575"/>
      <c r="D44" s="575"/>
      <c r="E44" s="575"/>
      <c r="F44" s="575"/>
      <c r="G44" s="575"/>
      <c r="H44" s="228"/>
      <c r="I44" s="229"/>
      <c r="J44" s="335">
        <f>SUM(J42:J43)</f>
        <v>736.02020600000003</v>
      </c>
    </row>
    <row r="45" spans="1:10">
      <c r="A45" s="328"/>
      <c r="B45" s="214"/>
      <c r="C45" s="214"/>
      <c r="D45" s="214"/>
      <c r="E45" s="214"/>
      <c r="F45" s="214"/>
      <c r="G45" s="214"/>
      <c r="H45" s="214"/>
      <c r="I45" s="214"/>
      <c r="J45" s="336"/>
    </row>
    <row r="46" spans="1:10" ht="17.100000000000001" customHeight="1">
      <c r="A46" s="337" t="s">
        <v>151</v>
      </c>
      <c r="B46" s="247" t="s">
        <v>71</v>
      </c>
      <c r="C46" s="230" t="s">
        <v>420</v>
      </c>
      <c r="D46" s="230" t="s">
        <v>421</v>
      </c>
      <c r="E46" s="581" t="s">
        <v>422</v>
      </c>
      <c r="F46" s="581"/>
      <c r="G46" s="231" t="s">
        <v>73</v>
      </c>
      <c r="H46" s="229" t="s">
        <v>423</v>
      </c>
      <c r="I46" s="229" t="s">
        <v>424</v>
      </c>
      <c r="J46" s="338" t="s">
        <v>425</v>
      </c>
    </row>
    <row r="47" spans="1:10">
      <c r="A47" s="328" t="s">
        <v>426</v>
      </c>
      <c r="B47" s="244">
        <v>10009</v>
      </c>
      <c r="C47" s="214" t="s">
        <v>417</v>
      </c>
      <c r="D47" s="214" t="s">
        <v>152</v>
      </c>
      <c r="E47" s="578">
        <v>0</v>
      </c>
      <c r="F47" s="578"/>
      <c r="G47" s="215" t="s">
        <v>80</v>
      </c>
      <c r="H47" s="216">
        <v>1</v>
      </c>
      <c r="I47" s="217">
        <v>7.58</v>
      </c>
      <c r="J47" s="329">
        <v>7.58</v>
      </c>
    </row>
    <row r="48" spans="1:10" ht="24.9" customHeight="1">
      <c r="A48" s="330" t="s">
        <v>427</v>
      </c>
      <c r="B48" s="245" t="s">
        <v>428</v>
      </c>
      <c r="C48" s="218" t="s">
        <v>417</v>
      </c>
      <c r="D48" s="218" t="s">
        <v>419</v>
      </c>
      <c r="E48" s="579">
        <v>0</v>
      </c>
      <c r="F48" s="579"/>
      <c r="G48" s="219" t="s">
        <v>429</v>
      </c>
      <c r="H48" s="220">
        <v>7.0000000000000007E-2</v>
      </c>
      <c r="I48" s="221">
        <v>32.21</v>
      </c>
      <c r="J48" s="331">
        <v>2.25</v>
      </c>
    </row>
    <row r="49" spans="1:10" ht="24.9" customHeight="1">
      <c r="A49" s="330" t="s">
        <v>427</v>
      </c>
      <c r="B49" s="245" t="s">
        <v>430</v>
      </c>
      <c r="C49" s="218" t="s">
        <v>417</v>
      </c>
      <c r="D49" s="218" t="s">
        <v>431</v>
      </c>
      <c r="E49" s="579">
        <v>0</v>
      </c>
      <c r="F49" s="579"/>
      <c r="G49" s="219" t="s">
        <v>429</v>
      </c>
      <c r="H49" s="220">
        <v>0.05</v>
      </c>
      <c r="I49" s="221">
        <v>26.88</v>
      </c>
      <c r="J49" s="331">
        <v>1.34</v>
      </c>
    </row>
    <row r="50" spans="1:10" ht="14.4" customHeight="1">
      <c r="A50" s="332" t="s">
        <v>432</v>
      </c>
      <c r="B50" s="246" t="s">
        <v>463</v>
      </c>
      <c r="C50" s="222" t="s">
        <v>417</v>
      </c>
      <c r="D50" s="222" t="s">
        <v>464</v>
      </c>
      <c r="E50" s="580" t="s">
        <v>434</v>
      </c>
      <c r="F50" s="580"/>
      <c r="G50" s="223" t="s">
        <v>439</v>
      </c>
      <c r="H50" s="224">
        <v>2E-3</v>
      </c>
      <c r="I50" s="225">
        <v>12.25</v>
      </c>
      <c r="J50" s="333">
        <v>2.4500000000000001E-2</v>
      </c>
    </row>
    <row r="51" spans="1:10" ht="14.4" customHeight="1">
      <c r="A51" s="332" t="s">
        <v>432</v>
      </c>
      <c r="B51" s="246" t="s">
        <v>449</v>
      </c>
      <c r="C51" s="222" t="s">
        <v>417</v>
      </c>
      <c r="D51" s="222" t="s">
        <v>141</v>
      </c>
      <c r="E51" s="580" t="s">
        <v>434</v>
      </c>
      <c r="F51" s="580"/>
      <c r="G51" s="223" t="s">
        <v>437</v>
      </c>
      <c r="H51" s="224">
        <v>0.01</v>
      </c>
      <c r="I51" s="225">
        <v>150</v>
      </c>
      <c r="J51" s="333">
        <v>1.5</v>
      </c>
    </row>
    <row r="52" spans="1:10" ht="14.4" customHeight="1">
      <c r="A52" s="332" t="s">
        <v>432</v>
      </c>
      <c r="B52" s="246" t="s">
        <v>435</v>
      </c>
      <c r="C52" s="222" t="s">
        <v>417</v>
      </c>
      <c r="D52" s="222" t="s">
        <v>436</v>
      </c>
      <c r="E52" s="580" t="s">
        <v>434</v>
      </c>
      <c r="F52" s="580"/>
      <c r="G52" s="223" t="s">
        <v>437</v>
      </c>
      <c r="H52" s="224">
        <v>0.01</v>
      </c>
      <c r="I52" s="225">
        <v>225.02</v>
      </c>
      <c r="J52" s="333">
        <v>2.2502</v>
      </c>
    </row>
    <row r="53" spans="1:10" ht="14.4" customHeight="1">
      <c r="A53" s="332" t="s">
        <v>432</v>
      </c>
      <c r="B53" s="246" t="s">
        <v>465</v>
      </c>
      <c r="C53" s="222" t="s">
        <v>417</v>
      </c>
      <c r="D53" s="222" t="s">
        <v>466</v>
      </c>
      <c r="E53" s="580" t="s">
        <v>434</v>
      </c>
      <c r="F53" s="580"/>
      <c r="G53" s="223" t="s">
        <v>104</v>
      </c>
      <c r="H53" s="224">
        <v>0.01</v>
      </c>
      <c r="I53" s="225">
        <v>16.95</v>
      </c>
      <c r="J53" s="333">
        <v>0.16</v>
      </c>
    </row>
    <row r="54" spans="1:10" ht="14.4" customHeight="1">
      <c r="A54" s="332" t="s">
        <v>432</v>
      </c>
      <c r="B54" s="246" t="s">
        <v>456</v>
      </c>
      <c r="C54" s="222" t="s">
        <v>417</v>
      </c>
      <c r="D54" s="222" t="s">
        <v>457</v>
      </c>
      <c r="E54" s="580" t="s">
        <v>434</v>
      </c>
      <c r="F54" s="580"/>
      <c r="G54" s="223" t="s">
        <v>439</v>
      </c>
      <c r="H54" s="224">
        <v>3.0000000000000001E-3</v>
      </c>
      <c r="I54" s="225">
        <v>20.5975</v>
      </c>
      <c r="J54" s="333">
        <v>6.17925E-2</v>
      </c>
    </row>
    <row r="55" spans="1:10">
      <c r="A55" s="576" t="s">
        <v>609</v>
      </c>
      <c r="B55" s="577"/>
      <c r="C55" s="577"/>
      <c r="D55" s="577"/>
      <c r="E55" s="577"/>
      <c r="F55" s="577"/>
      <c r="G55" s="577"/>
      <c r="H55" s="224"/>
      <c r="I55" s="225"/>
      <c r="J55" s="333">
        <v>7.58</v>
      </c>
    </row>
    <row r="56" spans="1:10">
      <c r="A56" s="574" t="s">
        <v>610</v>
      </c>
      <c r="B56" s="575"/>
      <c r="C56" s="575"/>
      <c r="D56" s="575"/>
      <c r="E56" s="575"/>
      <c r="F56" s="575"/>
      <c r="G56" s="575"/>
      <c r="H56" s="226"/>
      <c r="I56" s="227"/>
      <c r="J56" s="334">
        <f>J55*J8</f>
        <v>1.7032260000000001</v>
      </c>
    </row>
    <row r="57" spans="1:10">
      <c r="A57" s="574" t="s">
        <v>611</v>
      </c>
      <c r="B57" s="575"/>
      <c r="C57" s="575"/>
      <c r="D57" s="575"/>
      <c r="E57" s="575"/>
      <c r="F57" s="575"/>
      <c r="G57" s="575"/>
      <c r="H57" s="228"/>
      <c r="I57" s="229"/>
      <c r="J57" s="335">
        <f>SUM(J55:J56)</f>
        <v>9.2832260000000009</v>
      </c>
    </row>
    <row r="58" spans="1:10" ht="14.4" customHeight="1">
      <c r="A58" s="339" t="s">
        <v>154</v>
      </c>
      <c r="B58" s="232"/>
      <c r="C58" s="232"/>
      <c r="D58" s="232" t="s">
        <v>101</v>
      </c>
      <c r="E58" s="232"/>
      <c r="F58" s="600"/>
      <c r="G58" s="600"/>
      <c r="H58" s="233"/>
      <c r="I58" s="232"/>
      <c r="J58" s="340"/>
    </row>
    <row r="59" spans="1:10" ht="14.4" customHeight="1">
      <c r="A59" s="337" t="s">
        <v>155</v>
      </c>
      <c r="B59" s="247" t="s">
        <v>71</v>
      </c>
      <c r="C59" s="230" t="s">
        <v>420</v>
      </c>
      <c r="D59" s="230" t="s">
        <v>421</v>
      </c>
      <c r="E59" s="581" t="s">
        <v>422</v>
      </c>
      <c r="F59" s="581"/>
      <c r="G59" s="231" t="s">
        <v>73</v>
      </c>
      <c r="H59" s="229" t="s">
        <v>423</v>
      </c>
      <c r="I59" s="229" t="s">
        <v>424</v>
      </c>
      <c r="J59" s="338" t="s">
        <v>425</v>
      </c>
    </row>
    <row r="60" spans="1:10" ht="24.9" customHeight="1">
      <c r="A60" s="328" t="s">
        <v>426</v>
      </c>
      <c r="B60" s="244" t="s">
        <v>371</v>
      </c>
      <c r="C60" s="214" t="s">
        <v>417</v>
      </c>
      <c r="D60" s="214" t="s">
        <v>156</v>
      </c>
      <c r="E60" s="578">
        <v>0</v>
      </c>
      <c r="F60" s="578"/>
      <c r="G60" s="215" t="s">
        <v>102</v>
      </c>
      <c r="H60" s="216">
        <v>1</v>
      </c>
      <c r="I60" s="217">
        <v>107.52</v>
      </c>
      <c r="J60" s="329">
        <v>107.52</v>
      </c>
    </row>
    <row r="61" spans="1:10" ht="24.9" customHeight="1">
      <c r="A61" s="330" t="s">
        <v>427</v>
      </c>
      <c r="B61" s="245" t="s">
        <v>430</v>
      </c>
      <c r="C61" s="218" t="s">
        <v>417</v>
      </c>
      <c r="D61" s="218" t="s">
        <v>431</v>
      </c>
      <c r="E61" s="579">
        <v>0</v>
      </c>
      <c r="F61" s="579"/>
      <c r="G61" s="219" t="s">
        <v>429</v>
      </c>
      <c r="H61" s="220">
        <v>4</v>
      </c>
      <c r="I61" s="221">
        <v>26.88</v>
      </c>
      <c r="J61" s="331">
        <v>107.52</v>
      </c>
    </row>
    <row r="62" spans="1:10">
      <c r="A62" s="576" t="s">
        <v>609</v>
      </c>
      <c r="B62" s="577"/>
      <c r="C62" s="577"/>
      <c r="D62" s="577"/>
      <c r="E62" s="577"/>
      <c r="F62" s="577"/>
      <c r="G62" s="577"/>
      <c r="H62" s="224"/>
      <c r="I62" s="225"/>
      <c r="J62" s="333">
        <v>107.52</v>
      </c>
    </row>
    <row r="63" spans="1:10">
      <c r="A63" s="574" t="s">
        <v>610</v>
      </c>
      <c r="B63" s="575"/>
      <c r="C63" s="575"/>
      <c r="D63" s="575"/>
      <c r="E63" s="575"/>
      <c r="F63" s="575"/>
      <c r="G63" s="575"/>
      <c r="H63" s="226"/>
      <c r="I63" s="227"/>
      <c r="J63" s="334">
        <f>J62*J8</f>
        <v>24.159744</v>
      </c>
    </row>
    <row r="64" spans="1:10">
      <c r="A64" s="574" t="s">
        <v>611</v>
      </c>
      <c r="B64" s="575"/>
      <c r="C64" s="575"/>
      <c r="D64" s="575"/>
      <c r="E64" s="575"/>
      <c r="F64" s="575"/>
      <c r="G64" s="575"/>
      <c r="H64" s="228"/>
      <c r="I64" s="229"/>
      <c r="J64" s="335">
        <f>SUM(J62:J63)</f>
        <v>131.679744</v>
      </c>
    </row>
    <row r="65" spans="1:10" ht="18.600000000000001" customHeight="1">
      <c r="A65" s="337" t="s">
        <v>158</v>
      </c>
      <c r="B65" s="247" t="s">
        <v>71</v>
      </c>
      <c r="C65" s="230" t="s">
        <v>420</v>
      </c>
      <c r="D65" s="230" t="s">
        <v>421</v>
      </c>
      <c r="E65" s="581" t="s">
        <v>422</v>
      </c>
      <c r="F65" s="581"/>
      <c r="G65" s="231" t="s">
        <v>73</v>
      </c>
      <c r="H65" s="229" t="s">
        <v>423</v>
      </c>
      <c r="I65" s="229" t="s">
        <v>424</v>
      </c>
      <c r="J65" s="338" t="s">
        <v>425</v>
      </c>
    </row>
    <row r="66" spans="1:10" ht="15" customHeight="1">
      <c r="A66" s="328" t="s">
        <v>426</v>
      </c>
      <c r="B66" s="244" t="s">
        <v>372</v>
      </c>
      <c r="C66" s="214" t="s">
        <v>417</v>
      </c>
      <c r="D66" s="214" t="s">
        <v>109</v>
      </c>
      <c r="E66" s="578">
        <v>0</v>
      </c>
      <c r="F66" s="578"/>
      <c r="G66" s="215" t="s">
        <v>102</v>
      </c>
      <c r="H66" s="216">
        <v>1</v>
      </c>
      <c r="I66" s="217">
        <v>21.79</v>
      </c>
      <c r="J66" s="329">
        <v>21.79</v>
      </c>
    </row>
    <row r="67" spans="1:10" ht="24.9" customHeight="1">
      <c r="A67" s="330" t="s">
        <v>427</v>
      </c>
      <c r="B67" s="245" t="s">
        <v>430</v>
      </c>
      <c r="C67" s="218" t="s">
        <v>417</v>
      </c>
      <c r="D67" s="218" t="s">
        <v>431</v>
      </c>
      <c r="E67" s="579">
        <v>0</v>
      </c>
      <c r="F67" s="579"/>
      <c r="G67" s="219" t="s">
        <v>429</v>
      </c>
      <c r="H67" s="220">
        <v>0.75</v>
      </c>
      <c r="I67" s="221">
        <v>26.88</v>
      </c>
      <c r="J67" s="331">
        <v>20.16</v>
      </c>
    </row>
    <row r="68" spans="1:10" ht="14.4" customHeight="1">
      <c r="A68" s="332" t="s">
        <v>432</v>
      </c>
      <c r="B68" s="246" t="s">
        <v>467</v>
      </c>
      <c r="C68" s="222" t="s">
        <v>417</v>
      </c>
      <c r="D68" s="222" t="s">
        <v>106</v>
      </c>
      <c r="E68" s="580" t="s">
        <v>468</v>
      </c>
      <c r="F68" s="580"/>
      <c r="G68" s="223" t="s">
        <v>429</v>
      </c>
      <c r="H68" s="224">
        <v>0.3</v>
      </c>
      <c r="I68" s="225">
        <v>5.45</v>
      </c>
      <c r="J68" s="333">
        <v>1.63</v>
      </c>
    </row>
    <row r="69" spans="1:10">
      <c r="A69" s="576" t="s">
        <v>609</v>
      </c>
      <c r="B69" s="577"/>
      <c r="C69" s="577"/>
      <c r="D69" s="577"/>
      <c r="E69" s="577"/>
      <c r="F69" s="577"/>
      <c r="G69" s="577"/>
      <c r="H69" s="224"/>
      <c r="I69" s="225"/>
      <c r="J69" s="333">
        <v>21.79</v>
      </c>
    </row>
    <row r="70" spans="1:10">
      <c r="A70" s="574" t="s">
        <v>610</v>
      </c>
      <c r="B70" s="575"/>
      <c r="C70" s="575"/>
      <c r="D70" s="575"/>
      <c r="E70" s="575"/>
      <c r="F70" s="575"/>
      <c r="G70" s="575"/>
      <c r="H70" s="226"/>
      <c r="I70" s="227"/>
      <c r="J70" s="334">
        <f>J69*J8</f>
        <v>4.8962130000000004</v>
      </c>
    </row>
    <row r="71" spans="1:10">
      <c r="A71" s="574" t="s">
        <v>611</v>
      </c>
      <c r="B71" s="575"/>
      <c r="C71" s="575"/>
      <c r="D71" s="575"/>
      <c r="E71" s="575"/>
      <c r="F71" s="575"/>
      <c r="G71" s="575"/>
      <c r="H71" s="228"/>
      <c r="I71" s="229"/>
      <c r="J71" s="335">
        <f>SUM(J69:J70)</f>
        <v>26.686212999999999</v>
      </c>
    </row>
    <row r="72" spans="1:10" ht="14.4" customHeight="1">
      <c r="A72" s="339" t="s">
        <v>160</v>
      </c>
      <c r="B72" s="248"/>
      <c r="C72" s="232"/>
      <c r="D72" s="232" t="s">
        <v>161</v>
      </c>
      <c r="E72" s="232"/>
      <c r="F72" s="600"/>
      <c r="G72" s="600"/>
      <c r="H72" s="233"/>
      <c r="I72" s="232"/>
      <c r="J72" s="340"/>
    </row>
    <row r="73" spans="1:10">
      <c r="A73" s="337" t="s">
        <v>162</v>
      </c>
      <c r="B73" s="247" t="s">
        <v>71</v>
      </c>
      <c r="C73" s="230" t="s">
        <v>420</v>
      </c>
      <c r="D73" s="230" t="s">
        <v>421</v>
      </c>
      <c r="E73" s="581" t="s">
        <v>422</v>
      </c>
      <c r="F73" s="581"/>
      <c r="G73" s="231" t="s">
        <v>73</v>
      </c>
      <c r="H73" s="229" t="s">
        <v>423</v>
      </c>
      <c r="I73" s="229" t="s">
        <v>424</v>
      </c>
      <c r="J73" s="338" t="s">
        <v>425</v>
      </c>
    </row>
    <row r="74" spans="1:10" ht="34.5" customHeight="1">
      <c r="A74" s="328" t="s">
        <v>426</v>
      </c>
      <c r="B74" s="244">
        <v>40257</v>
      </c>
      <c r="C74" s="214" t="s">
        <v>417</v>
      </c>
      <c r="D74" s="214" t="s">
        <v>163</v>
      </c>
      <c r="E74" s="578">
        <v>0</v>
      </c>
      <c r="F74" s="578"/>
      <c r="G74" s="215" t="s">
        <v>102</v>
      </c>
      <c r="H74" s="216">
        <v>1</v>
      </c>
      <c r="I74" s="217">
        <v>975.51</v>
      </c>
      <c r="J74" s="329">
        <v>975.51</v>
      </c>
    </row>
    <row r="75" spans="1:10" ht="24.9" customHeight="1">
      <c r="A75" s="330" t="s">
        <v>427</v>
      </c>
      <c r="B75" s="245" t="s">
        <v>469</v>
      </c>
      <c r="C75" s="218" t="s">
        <v>417</v>
      </c>
      <c r="D75" s="218" t="s">
        <v>470</v>
      </c>
      <c r="E75" s="579">
        <v>0</v>
      </c>
      <c r="F75" s="579"/>
      <c r="G75" s="219" t="s">
        <v>429</v>
      </c>
      <c r="H75" s="220">
        <v>2</v>
      </c>
      <c r="I75" s="221">
        <v>32.75</v>
      </c>
      <c r="J75" s="331">
        <v>65.5</v>
      </c>
    </row>
    <row r="76" spans="1:10" ht="24.9" customHeight="1">
      <c r="A76" s="330" t="s">
        <v>427</v>
      </c>
      <c r="B76" s="245" t="s">
        <v>430</v>
      </c>
      <c r="C76" s="218" t="s">
        <v>417</v>
      </c>
      <c r="D76" s="218" t="s">
        <v>431</v>
      </c>
      <c r="E76" s="579">
        <v>0</v>
      </c>
      <c r="F76" s="579"/>
      <c r="G76" s="219" t="s">
        <v>429</v>
      </c>
      <c r="H76" s="220">
        <v>16</v>
      </c>
      <c r="I76" s="221">
        <v>26.88</v>
      </c>
      <c r="J76" s="331">
        <v>430.08</v>
      </c>
    </row>
    <row r="77" spans="1:10">
      <c r="A77" s="332" t="s">
        <v>432</v>
      </c>
      <c r="B77" s="246" t="s">
        <v>471</v>
      </c>
      <c r="C77" s="222" t="s">
        <v>417</v>
      </c>
      <c r="D77" s="222" t="s">
        <v>95</v>
      </c>
      <c r="E77" s="580" t="s">
        <v>434</v>
      </c>
      <c r="F77" s="580"/>
      <c r="G77" s="223" t="s">
        <v>97</v>
      </c>
      <c r="H77" s="224">
        <v>4.4000000000000004</v>
      </c>
      <c r="I77" s="225">
        <v>52.25</v>
      </c>
      <c r="J77" s="333">
        <v>229.9</v>
      </c>
    </row>
    <row r="78" spans="1:10">
      <c r="A78" s="332" t="s">
        <v>432</v>
      </c>
      <c r="B78" s="246" t="s">
        <v>472</v>
      </c>
      <c r="C78" s="222" t="s">
        <v>417</v>
      </c>
      <c r="D78" s="222" t="s">
        <v>96</v>
      </c>
      <c r="E78" s="580" t="s">
        <v>434</v>
      </c>
      <c r="F78" s="580"/>
      <c r="G78" s="223" t="s">
        <v>102</v>
      </c>
      <c r="H78" s="224">
        <v>0.88</v>
      </c>
      <c r="I78" s="225">
        <v>218.45</v>
      </c>
      <c r="J78" s="333">
        <v>192.23</v>
      </c>
    </row>
    <row r="79" spans="1:10">
      <c r="A79" s="332" t="s">
        <v>432</v>
      </c>
      <c r="B79" s="246" t="s">
        <v>473</v>
      </c>
      <c r="C79" s="222" t="s">
        <v>417</v>
      </c>
      <c r="D79" s="222" t="s">
        <v>137</v>
      </c>
      <c r="E79" s="580" t="s">
        <v>434</v>
      </c>
      <c r="F79" s="580"/>
      <c r="G79" s="223" t="s">
        <v>102</v>
      </c>
      <c r="H79" s="224">
        <v>0.68</v>
      </c>
      <c r="I79" s="225">
        <v>85</v>
      </c>
      <c r="J79" s="333">
        <v>57.8</v>
      </c>
    </row>
    <row r="80" spans="1:10">
      <c r="A80" s="576" t="s">
        <v>609</v>
      </c>
      <c r="B80" s="577"/>
      <c r="C80" s="577"/>
      <c r="D80" s="577"/>
      <c r="E80" s="577"/>
      <c r="F80" s="577"/>
      <c r="G80" s="577"/>
      <c r="H80" s="224"/>
      <c r="I80" s="225"/>
      <c r="J80" s="333">
        <v>975.51</v>
      </c>
    </row>
    <row r="81" spans="1:10" ht="14.4" customHeight="1">
      <c r="A81" s="574" t="s">
        <v>610</v>
      </c>
      <c r="B81" s="575"/>
      <c r="C81" s="575"/>
      <c r="D81" s="575"/>
      <c r="E81" s="575"/>
      <c r="F81" s="575"/>
      <c r="G81" s="575"/>
      <c r="H81" s="226"/>
      <c r="I81" s="227"/>
      <c r="J81" s="334">
        <f>J80*J8</f>
        <v>219.19709700000001</v>
      </c>
    </row>
    <row r="82" spans="1:10">
      <c r="A82" s="574" t="s">
        <v>611</v>
      </c>
      <c r="B82" s="575"/>
      <c r="C82" s="575"/>
      <c r="D82" s="575"/>
      <c r="E82" s="575"/>
      <c r="F82" s="575"/>
      <c r="G82" s="575"/>
      <c r="H82" s="228"/>
      <c r="I82" s="229"/>
      <c r="J82" s="335">
        <f>SUM(J80:J81)</f>
        <v>1194.707097</v>
      </c>
    </row>
    <row r="83" spans="1:10">
      <c r="A83" s="337" t="s">
        <v>165</v>
      </c>
      <c r="B83" s="247" t="s">
        <v>71</v>
      </c>
      <c r="C83" s="230" t="s">
        <v>420</v>
      </c>
      <c r="D83" s="230" t="s">
        <v>421</v>
      </c>
      <c r="E83" s="581" t="s">
        <v>422</v>
      </c>
      <c r="F83" s="581"/>
      <c r="G83" s="231" t="s">
        <v>73</v>
      </c>
      <c r="H83" s="229" t="s">
        <v>423</v>
      </c>
      <c r="I83" s="229" t="s">
        <v>424</v>
      </c>
      <c r="J83" s="338" t="s">
        <v>425</v>
      </c>
    </row>
    <row r="84" spans="1:10" ht="24.9" customHeight="1">
      <c r="A84" s="328" t="s">
        <v>426</v>
      </c>
      <c r="B84" s="244">
        <v>50766</v>
      </c>
      <c r="C84" s="214" t="s">
        <v>417</v>
      </c>
      <c r="D84" s="214" t="s">
        <v>166</v>
      </c>
      <c r="E84" s="578">
        <v>0</v>
      </c>
      <c r="F84" s="578"/>
      <c r="G84" s="215" t="s">
        <v>102</v>
      </c>
      <c r="H84" s="216">
        <v>1</v>
      </c>
      <c r="I84" s="217">
        <v>3834.81</v>
      </c>
      <c r="J84" s="329">
        <v>3834.81</v>
      </c>
    </row>
    <row r="85" spans="1:10" ht="24.9" customHeight="1">
      <c r="A85" s="330" t="s">
        <v>427</v>
      </c>
      <c r="B85" s="245" t="s">
        <v>474</v>
      </c>
      <c r="C85" s="218" t="s">
        <v>417</v>
      </c>
      <c r="D85" s="218" t="s">
        <v>475</v>
      </c>
      <c r="E85" s="579">
        <v>0</v>
      </c>
      <c r="F85" s="579"/>
      <c r="G85" s="219" t="s">
        <v>439</v>
      </c>
      <c r="H85" s="220">
        <v>80</v>
      </c>
      <c r="I85" s="221">
        <v>14.12</v>
      </c>
      <c r="J85" s="331">
        <v>1128.8</v>
      </c>
    </row>
    <row r="86" spans="1:10" ht="24.9" customHeight="1">
      <c r="A86" s="330" t="s">
        <v>427</v>
      </c>
      <c r="B86" s="245" t="s">
        <v>476</v>
      </c>
      <c r="C86" s="218" t="s">
        <v>417</v>
      </c>
      <c r="D86" s="218" t="s">
        <v>477</v>
      </c>
      <c r="E86" s="579">
        <v>0</v>
      </c>
      <c r="F86" s="579"/>
      <c r="G86" s="219" t="s">
        <v>102</v>
      </c>
      <c r="H86" s="220">
        <v>1</v>
      </c>
      <c r="I86" s="221">
        <v>988.5</v>
      </c>
      <c r="J86" s="331">
        <v>988.45</v>
      </c>
    </row>
    <row r="87" spans="1:10" ht="24.9" customHeight="1">
      <c r="A87" s="330" t="s">
        <v>427</v>
      </c>
      <c r="B87" s="245" t="s">
        <v>478</v>
      </c>
      <c r="C87" s="218" t="s">
        <v>417</v>
      </c>
      <c r="D87" s="218" t="s">
        <v>479</v>
      </c>
      <c r="E87" s="579">
        <v>0</v>
      </c>
      <c r="F87" s="579"/>
      <c r="G87" s="219" t="s">
        <v>80</v>
      </c>
      <c r="H87" s="220">
        <v>9</v>
      </c>
      <c r="I87" s="221">
        <v>190.87</v>
      </c>
      <c r="J87" s="331">
        <v>1717.56</v>
      </c>
    </row>
    <row r="88" spans="1:10">
      <c r="A88" s="576" t="s">
        <v>609</v>
      </c>
      <c r="B88" s="577"/>
      <c r="C88" s="577"/>
      <c r="D88" s="577"/>
      <c r="E88" s="577"/>
      <c r="F88" s="577"/>
      <c r="G88" s="577"/>
      <c r="H88" s="224"/>
      <c r="I88" s="225"/>
      <c r="J88" s="333">
        <v>3834.81</v>
      </c>
    </row>
    <row r="89" spans="1:10" ht="14.4" customHeight="1">
      <c r="A89" s="574" t="s">
        <v>610</v>
      </c>
      <c r="B89" s="575"/>
      <c r="C89" s="575"/>
      <c r="D89" s="575"/>
      <c r="E89" s="575"/>
      <c r="F89" s="575"/>
      <c r="G89" s="575"/>
      <c r="H89" s="226"/>
      <c r="I89" s="227"/>
      <c r="J89" s="334">
        <f>J88*J8</f>
        <v>861.68180700000005</v>
      </c>
    </row>
    <row r="90" spans="1:10">
      <c r="A90" s="574" t="s">
        <v>611</v>
      </c>
      <c r="B90" s="575"/>
      <c r="C90" s="575"/>
      <c r="D90" s="575"/>
      <c r="E90" s="575"/>
      <c r="F90" s="575"/>
      <c r="G90" s="575"/>
      <c r="H90" s="228"/>
      <c r="I90" s="229"/>
      <c r="J90" s="335">
        <f>SUM(J88:J89)</f>
        <v>4696.4918070000003</v>
      </c>
    </row>
    <row r="91" spans="1:10">
      <c r="A91" s="337" t="s">
        <v>168</v>
      </c>
      <c r="B91" s="247" t="s">
        <v>71</v>
      </c>
      <c r="C91" s="230" t="s">
        <v>420</v>
      </c>
      <c r="D91" s="230" t="s">
        <v>421</v>
      </c>
      <c r="E91" s="581" t="s">
        <v>422</v>
      </c>
      <c r="F91" s="581"/>
      <c r="G91" s="231" t="s">
        <v>73</v>
      </c>
      <c r="H91" s="229" t="s">
        <v>423</v>
      </c>
      <c r="I91" s="229" t="s">
        <v>424</v>
      </c>
      <c r="J91" s="338" t="s">
        <v>425</v>
      </c>
    </row>
    <row r="92" spans="1:10" ht="24.9" customHeight="1">
      <c r="A92" s="328" t="s">
        <v>426</v>
      </c>
      <c r="B92" s="244">
        <v>51172</v>
      </c>
      <c r="C92" s="214" t="s">
        <v>417</v>
      </c>
      <c r="D92" s="214" t="s">
        <v>169</v>
      </c>
      <c r="E92" s="578">
        <v>0</v>
      </c>
      <c r="F92" s="578"/>
      <c r="G92" s="215" t="s">
        <v>102</v>
      </c>
      <c r="H92" s="216">
        <v>1</v>
      </c>
      <c r="I92" s="217">
        <v>3411.99</v>
      </c>
      <c r="J92" s="329">
        <v>3411.99</v>
      </c>
    </row>
    <row r="93" spans="1:10" ht="37.5" customHeight="1">
      <c r="A93" s="330" t="s">
        <v>427</v>
      </c>
      <c r="B93" s="245" t="s">
        <v>480</v>
      </c>
      <c r="C93" s="218" t="s">
        <v>417</v>
      </c>
      <c r="D93" s="218" t="s">
        <v>481</v>
      </c>
      <c r="E93" s="579">
        <v>0</v>
      </c>
      <c r="F93" s="579"/>
      <c r="G93" s="219" t="s">
        <v>80</v>
      </c>
      <c r="H93" s="220">
        <v>9</v>
      </c>
      <c r="I93" s="221">
        <v>143.9</v>
      </c>
      <c r="J93" s="331">
        <v>1294.74</v>
      </c>
    </row>
    <row r="94" spans="1:10" ht="24.9" customHeight="1">
      <c r="A94" s="330" t="s">
        <v>427</v>
      </c>
      <c r="B94" s="245" t="s">
        <v>474</v>
      </c>
      <c r="C94" s="218" t="s">
        <v>417</v>
      </c>
      <c r="D94" s="218" t="s">
        <v>475</v>
      </c>
      <c r="E94" s="579">
        <v>0</v>
      </c>
      <c r="F94" s="579"/>
      <c r="G94" s="219" t="s">
        <v>439</v>
      </c>
      <c r="H94" s="220">
        <v>80</v>
      </c>
      <c r="I94" s="221">
        <v>14.12</v>
      </c>
      <c r="J94" s="331">
        <v>1128.8</v>
      </c>
    </row>
    <row r="95" spans="1:10" ht="24.9" customHeight="1">
      <c r="A95" s="330" t="s">
        <v>427</v>
      </c>
      <c r="B95" s="245" t="s">
        <v>476</v>
      </c>
      <c r="C95" s="218" t="s">
        <v>417</v>
      </c>
      <c r="D95" s="218" t="s">
        <v>477</v>
      </c>
      <c r="E95" s="579">
        <v>0</v>
      </c>
      <c r="F95" s="579"/>
      <c r="G95" s="219" t="s">
        <v>102</v>
      </c>
      <c r="H95" s="220">
        <v>1</v>
      </c>
      <c r="I95" s="221">
        <v>988.5</v>
      </c>
      <c r="J95" s="331">
        <v>988.45</v>
      </c>
    </row>
    <row r="96" spans="1:10">
      <c r="A96" s="576" t="s">
        <v>609</v>
      </c>
      <c r="B96" s="577"/>
      <c r="C96" s="577"/>
      <c r="D96" s="577"/>
      <c r="E96" s="577"/>
      <c r="F96" s="577"/>
      <c r="G96" s="577"/>
      <c r="H96" s="224"/>
      <c r="I96" s="225"/>
      <c r="J96" s="329">
        <v>3411.99</v>
      </c>
    </row>
    <row r="97" spans="1:10" ht="14.4" customHeight="1">
      <c r="A97" s="574" t="s">
        <v>610</v>
      </c>
      <c r="B97" s="575"/>
      <c r="C97" s="575"/>
      <c r="D97" s="575"/>
      <c r="E97" s="575"/>
      <c r="F97" s="575"/>
      <c r="G97" s="575"/>
      <c r="H97" s="226"/>
      <c r="I97" s="227"/>
      <c r="J97" s="334">
        <f>J96*J8</f>
        <v>766.67415299999993</v>
      </c>
    </row>
    <row r="98" spans="1:10">
      <c r="A98" s="574" t="s">
        <v>611</v>
      </c>
      <c r="B98" s="575"/>
      <c r="C98" s="575"/>
      <c r="D98" s="575"/>
      <c r="E98" s="575"/>
      <c r="F98" s="575"/>
      <c r="G98" s="575"/>
      <c r="H98" s="228"/>
      <c r="I98" s="229"/>
      <c r="J98" s="335">
        <f>SUM(J96:J97)</f>
        <v>4178.6641529999997</v>
      </c>
    </row>
    <row r="99" spans="1:10">
      <c r="A99" s="337" t="s">
        <v>171</v>
      </c>
      <c r="B99" s="247" t="s">
        <v>71</v>
      </c>
      <c r="C99" s="230" t="s">
        <v>420</v>
      </c>
      <c r="D99" s="230" t="s">
        <v>421</v>
      </c>
      <c r="E99" s="581" t="s">
        <v>422</v>
      </c>
      <c r="F99" s="581"/>
      <c r="G99" s="231" t="s">
        <v>73</v>
      </c>
      <c r="H99" s="229" t="s">
        <v>423</v>
      </c>
      <c r="I99" s="229" t="s">
        <v>424</v>
      </c>
      <c r="J99" s="338" t="s">
        <v>425</v>
      </c>
    </row>
    <row r="100" spans="1:10" ht="24.9" customHeight="1">
      <c r="A100" s="328" t="s">
        <v>426</v>
      </c>
      <c r="B100" s="244">
        <v>80293</v>
      </c>
      <c r="C100" s="214" t="s">
        <v>417</v>
      </c>
      <c r="D100" s="214" t="s">
        <v>172</v>
      </c>
      <c r="E100" s="578">
        <v>0</v>
      </c>
      <c r="F100" s="578"/>
      <c r="G100" s="215" t="s">
        <v>80</v>
      </c>
      <c r="H100" s="216">
        <v>1</v>
      </c>
      <c r="I100" s="217">
        <v>169.93</v>
      </c>
      <c r="J100" s="329">
        <v>169.93</v>
      </c>
    </row>
    <row r="101" spans="1:10" ht="24.9" customHeight="1">
      <c r="A101" s="330" t="s">
        <v>427</v>
      </c>
      <c r="B101" s="245" t="s">
        <v>482</v>
      </c>
      <c r="C101" s="218" t="s">
        <v>417</v>
      </c>
      <c r="D101" s="218" t="s">
        <v>483</v>
      </c>
      <c r="E101" s="579">
        <v>0</v>
      </c>
      <c r="F101" s="579"/>
      <c r="G101" s="219" t="s">
        <v>80</v>
      </c>
      <c r="H101" s="220">
        <v>1.05</v>
      </c>
      <c r="I101" s="221">
        <v>55.86</v>
      </c>
      <c r="J101" s="331">
        <v>58.64</v>
      </c>
    </row>
    <row r="102" spans="1:10" ht="24.9" customHeight="1">
      <c r="A102" s="330" t="s">
        <v>427</v>
      </c>
      <c r="B102" s="245" t="s">
        <v>484</v>
      </c>
      <c r="C102" s="218" t="s">
        <v>417</v>
      </c>
      <c r="D102" s="218" t="s">
        <v>485</v>
      </c>
      <c r="E102" s="579">
        <v>0</v>
      </c>
      <c r="F102" s="579"/>
      <c r="G102" s="219" t="s">
        <v>80</v>
      </c>
      <c r="H102" s="220">
        <v>1</v>
      </c>
      <c r="I102" s="221">
        <v>100.94</v>
      </c>
      <c r="J102" s="331">
        <v>100.91</v>
      </c>
    </row>
    <row r="103" spans="1:10" ht="14.4" customHeight="1">
      <c r="A103" s="332" t="s">
        <v>432</v>
      </c>
      <c r="B103" s="246" t="s">
        <v>486</v>
      </c>
      <c r="C103" s="222" t="s">
        <v>417</v>
      </c>
      <c r="D103" s="222" t="s">
        <v>487</v>
      </c>
      <c r="E103" s="580" t="s">
        <v>434</v>
      </c>
      <c r="F103" s="580"/>
      <c r="G103" s="223" t="s">
        <v>86</v>
      </c>
      <c r="H103" s="224">
        <v>0.4</v>
      </c>
      <c r="I103" s="225">
        <v>25.96</v>
      </c>
      <c r="J103" s="333">
        <v>10.384</v>
      </c>
    </row>
    <row r="104" spans="1:10">
      <c r="A104" s="576" t="s">
        <v>609</v>
      </c>
      <c r="B104" s="577"/>
      <c r="C104" s="577"/>
      <c r="D104" s="577"/>
      <c r="E104" s="577"/>
      <c r="F104" s="577"/>
      <c r="G104" s="577"/>
      <c r="H104" s="224"/>
      <c r="I104" s="225"/>
      <c r="J104" s="329">
        <v>169.93</v>
      </c>
    </row>
    <row r="105" spans="1:10">
      <c r="A105" s="574" t="s">
        <v>610</v>
      </c>
      <c r="B105" s="575"/>
      <c r="C105" s="575"/>
      <c r="D105" s="575"/>
      <c r="E105" s="575"/>
      <c r="F105" s="575"/>
      <c r="G105" s="575"/>
      <c r="H105" s="226"/>
      <c r="I105" s="227"/>
      <c r="J105" s="334">
        <f>J104*J8</f>
        <v>38.183271000000005</v>
      </c>
    </row>
    <row r="106" spans="1:10">
      <c r="A106" s="574" t="s">
        <v>611</v>
      </c>
      <c r="B106" s="575"/>
      <c r="C106" s="575"/>
      <c r="D106" s="575"/>
      <c r="E106" s="575"/>
      <c r="F106" s="575"/>
      <c r="G106" s="575"/>
      <c r="H106" s="228"/>
      <c r="I106" s="229"/>
      <c r="J106" s="335">
        <f>SUM(J104:J105)</f>
        <v>208.113271</v>
      </c>
    </row>
    <row r="107" spans="1:10" ht="14.4" customHeight="1">
      <c r="A107" s="339" t="s">
        <v>174</v>
      </c>
      <c r="B107" s="232"/>
      <c r="C107" s="232"/>
      <c r="D107" s="232" t="s">
        <v>175</v>
      </c>
      <c r="E107" s="232"/>
      <c r="F107" s="600"/>
      <c r="G107" s="600"/>
      <c r="H107" s="233"/>
      <c r="I107" s="232"/>
      <c r="J107" s="340"/>
    </row>
    <row r="108" spans="1:10">
      <c r="A108" s="337" t="s">
        <v>176</v>
      </c>
      <c r="B108" s="247" t="s">
        <v>71</v>
      </c>
      <c r="C108" s="230" t="s">
        <v>420</v>
      </c>
      <c r="D108" s="230" t="s">
        <v>421</v>
      </c>
      <c r="E108" s="581" t="s">
        <v>422</v>
      </c>
      <c r="F108" s="581"/>
      <c r="G108" s="231" t="s">
        <v>73</v>
      </c>
      <c r="H108" s="229" t="s">
        <v>423</v>
      </c>
      <c r="I108" s="229" t="s">
        <v>424</v>
      </c>
      <c r="J108" s="338" t="s">
        <v>425</v>
      </c>
    </row>
    <row r="109" spans="1:10" ht="24.9" customHeight="1">
      <c r="A109" s="328" t="s">
        <v>426</v>
      </c>
      <c r="B109" s="244">
        <v>50766</v>
      </c>
      <c r="C109" s="214" t="s">
        <v>417</v>
      </c>
      <c r="D109" s="214" t="s">
        <v>166</v>
      </c>
      <c r="E109" s="578">
        <v>0</v>
      </c>
      <c r="F109" s="578"/>
      <c r="G109" s="215" t="s">
        <v>102</v>
      </c>
      <c r="H109" s="216">
        <v>1</v>
      </c>
      <c r="I109" s="217">
        <v>3834.81</v>
      </c>
      <c r="J109" s="329">
        <v>3834.81</v>
      </c>
    </row>
    <row r="110" spans="1:10" ht="24.9" customHeight="1">
      <c r="A110" s="330" t="s">
        <v>427</v>
      </c>
      <c r="B110" s="245" t="s">
        <v>474</v>
      </c>
      <c r="C110" s="218" t="s">
        <v>417</v>
      </c>
      <c r="D110" s="218" t="s">
        <v>475</v>
      </c>
      <c r="E110" s="579">
        <v>0</v>
      </c>
      <c r="F110" s="579"/>
      <c r="G110" s="219" t="s">
        <v>439</v>
      </c>
      <c r="H110" s="220">
        <v>80</v>
      </c>
      <c r="I110" s="221">
        <v>14.12</v>
      </c>
      <c r="J110" s="331">
        <v>1128.8</v>
      </c>
    </row>
    <row r="111" spans="1:10" ht="24.9" customHeight="1">
      <c r="A111" s="330" t="s">
        <v>427</v>
      </c>
      <c r="B111" s="245" t="s">
        <v>476</v>
      </c>
      <c r="C111" s="218" t="s">
        <v>417</v>
      </c>
      <c r="D111" s="218" t="s">
        <v>477</v>
      </c>
      <c r="E111" s="579">
        <v>0</v>
      </c>
      <c r="F111" s="579"/>
      <c r="G111" s="219" t="s">
        <v>102</v>
      </c>
      <c r="H111" s="220">
        <v>1</v>
      </c>
      <c r="I111" s="221">
        <v>988.5</v>
      </c>
      <c r="J111" s="331">
        <v>988.45</v>
      </c>
    </row>
    <row r="112" spans="1:10" ht="24.9" customHeight="1">
      <c r="A112" s="330" t="s">
        <v>427</v>
      </c>
      <c r="B112" s="245" t="s">
        <v>478</v>
      </c>
      <c r="C112" s="218" t="s">
        <v>417</v>
      </c>
      <c r="D112" s="218" t="s">
        <v>479</v>
      </c>
      <c r="E112" s="579">
        <v>0</v>
      </c>
      <c r="F112" s="579"/>
      <c r="G112" s="219" t="s">
        <v>80</v>
      </c>
      <c r="H112" s="220">
        <v>9</v>
      </c>
      <c r="I112" s="221">
        <v>190.87</v>
      </c>
      <c r="J112" s="331">
        <v>1717.56</v>
      </c>
    </row>
    <row r="113" spans="1:10">
      <c r="A113" s="576" t="s">
        <v>609</v>
      </c>
      <c r="B113" s="577"/>
      <c r="C113" s="577"/>
      <c r="D113" s="577"/>
      <c r="E113" s="577"/>
      <c r="F113" s="577"/>
      <c r="G113" s="577"/>
      <c r="H113" s="224"/>
      <c r="I113" s="225"/>
      <c r="J113" s="329">
        <v>3834.81</v>
      </c>
    </row>
    <row r="114" spans="1:10">
      <c r="A114" s="574" t="s">
        <v>610</v>
      </c>
      <c r="B114" s="575"/>
      <c r="C114" s="575"/>
      <c r="D114" s="575"/>
      <c r="E114" s="575"/>
      <c r="F114" s="575"/>
      <c r="G114" s="575"/>
      <c r="H114" s="226"/>
      <c r="I114" s="227"/>
      <c r="J114" s="334">
        <f>J113*J8</f>
        <v>861.68180700000005</v>
      </c>
    </row>
    <row r="115" spans="1:10">
      <c r="A115" s="574" t="s">
        <v>611</v>
      </c>
      <c r="B115" s="575"/>
      <c r="C115" s="575"/>
      <c r="D115" s="575"/>
      <c r="E115" s="575"/>
      <c r="F115" s="575"/>
      <c r="G115" s="575"/>
      <c r="H115" s="228"/>
      <c r="I115" s="229"/>
      <c r="J115" s="335">
        <f>SUM(J113:J114)</f>
        <v>4696.4918070000003</v>
      </c>
    </row>
    <row r="116" spans="1:10">
      <c r="A116" s="337" t="s">
        <v>178</v>
      </c>
      <c r="B116" s="247" t="s">
        <v>71</v>
      </c>
      <c r="C116" s="230" t="s">
        <v>420</v>
      </c>
      <c r="D116" s="230" t="s">
        <v>421</v>
      </c>
      <c r="E116" s="581" t="s">
        <v>422</v>
      </c>
      <c r="F116" s="581"/>
      <c r="G116" s="231" t="s">
        <v>73</v>
      </c>
      <c r="H116" s="229" t="s">
        <v>423</v>
      </c>
      <c r="I116" s="229" t="s">
        <v>424</v>
      </c>
      <c r="J116" s="338" t="s">
        <v>425</v>
      </c>
    </row>
    <row r="117" spans="1:10" ht="14.4" customHeight="1">
      <c r="A117" s="328" t="s">
        <v>426</v>
      </c>
      <c r="B117" s="244" t="s">
        <v>374</v>
      </c>
      <c r="C117" s="214" t="s">
        <v>417</v>
      </c>
      <c r="D117" s="214" t="s">
        <v>166</v>
      </c>
      <c r="E117" s="578">
        <v>0</v>
      </c>
      <c r="F117" s="578"/>
      <c r="G117" s="215" t="s">
        <v>102</v>
      </c>
      <c r="H117" s="216">
        <v>1</v>
      </c>
      <c r="I117" s="217">
        <v>3834.81</v>
      </c>
      <c r="J117" s="329">
        <v>3834.81</v>
      </c>
    </row>
    <row r="118" spans="1:10" ht="24.9" customHeight="1">
      <c r="A118" s="330" t="s">
        <v>427</v>
      </c>
      <c r="B118" s="245" t="s">
        <v>474</v>
      </c>
      <c r="C118" s="218" t="s">
        <v>417</v>
      </c>
      <c r="D118" s="218" t="s">
        <v>475</v>
      </c>
      <c r="E118" s="579">
        <v>0</v>
      </c>
      <c r="F118" s="579"/>
      <c r="G118" s="219" t="s">
        <v>439</v>
      </c>
      <c r="H118" s="220">
        <v>80</v>
      </c>
      <c r="I118" s="221">
        <v>14.12</v>
      </c>
      <c r="J118" s="331">
        <v>1128.8</v>
      </c>
    </row>
    <row r="119" spans="1:10" ht="24.9" customHeight="1">
      <c r="A119" s="330" t="s">
        <v>427</v>
      </c>
      <c r="B119" s="245" t="s">
        <v>476</v>
      </c>
      <c r="C119" s="218" t="s">
        <v>417</v>
      </c>
      <c r="D119" s="218" t="s">
        <v>477</v>
      </c>
      <c r="E119" s="579">
        <v>0</v>
      </c>
      <c r="F119" s="579"/>
      <c r="G119" s="219" t="s">
        <v>102</v>
      </c>
      <c r="H119" s="220">
        <v>1</v>
      </c>
      <c r="I119" s="221">
        <v>988.5</v>
      </c>
      <c r="J119" s="331">
        <v>988.45</v>
      </c>
    </row>
    <row r="120" spans="1:10" ht="24.9" customHeight="1">
      <c r="A120" s="330" t="s">
        <v>427</v>
      </c>
      <c r="B120" s="245" t="s">
        <v>478</v>
      </c>
      <c r="C120" s="218" t="s">
        <v>417</v>
      </c>
      <c r="D120" s="218" t="s">
        <v>479</v>
      </c>
      <c r="E120" s="579">
        <v>0</v>
      </c>
      <c r="F120" s="579"/>
      <c r="G120" s="219" t="s">
        <v>80</v>
      </c>
      <c r="H120" s="220">
        <v>9</v>
      </c>
      <c r="I120" s="221">
        <v>190.87</v>
      </c>
      <c r="J120" s="331">
        <v>1717.56</v>
      </c>
    </row>
    <row r="121" spans="1:10">
      <c r="A121" s="576" t="s">
        <v>609</v>
      </c>
      <c r="B121" s="577"/>
      <c r="C121" s="577"/>
      <c r="D121" s="577"/>
      <c r="E121" s="577"/>
      <c r="F121" s="577"/>
      <c r="G121" s="577"/>
      <c r="H121" s="224"/>
      <c r="I121" s="225"/>
      <c r="J121" s="329">
        <v>3834.81</v>
      </c>
    </row>
    <row r="122" spans="1:10">
      <c r="A122" s="574" t="s">
        <v>610</v>
      </c>
      <c r="B122" s="575"/>
      <c r="C122" s="575"/>
      <c r="D122" s="575"/>
      <c r="E122" s="575"/>
      <c r="F122" s="575"/>
      <c r="G122" s="575"/>
      <c r="H122" s="226"/>
      <c r="I122" s="227"/>
      <c r="J122" s="334">
        <f>J121*J8</f>
        <v>861.68180700000005</v>
      </c>
    </row>
    <row r="123" spans="1:10">
      <c r="A123" s="574" t="s">
        <v>611</v>
      </c>
      <c r="B123" s="575"/>
      <c r="C123" s="575"/>
      <c r="D123" s="575"/>
      <c r="E123" s="575"/>
      <c r="F123" s="575"/>
      <c r="G123" s="575"/>
      <c r="H123" s="228"/>
      <c r="I123" s="229"/>
      <c r="J123" s="335">
        <f>SUM(J121:J122)</f>
        <v>4696.4918070000003</v>
      </c>
    </row>
    <row r="124" spans="1:10" ht="14.4" customHeight="1">
      <c r="A124" s="339" t="s">
        <v>180</v>
      </c>
      <c r="B124" s="248"/>
      <c r="C124" s="232"/>
      <c r="D124" s="232" t="s">
        <v>181</v>
      </c>
      <c r="E124" s="232"/>
      <c r="F124" s="600"/>
      <c r="G124" s="600"/>
      <c r="H124" s="233"/>
      <c r="I124" s="232"/>
      <c r="J124" s="340"/>
    </row>
    <row r="125" spans="1:10">
      <c r="A125" s="337" t="s">
        <v>182</v>
      </c>
      <c r="B125" s="247" t="s">
        <v>71</v>
      </c>
      <c r="C125" s="230" t="s">
        <v>420</v>
      </c>
      <c r="D125" s="230" t="s">
        <v>421</v>
      </c>
      <c r="E125" s="581" t="s">
        <v>422</v>
      </c>
      <c r="F125" s="581"/>
      <c r="G125" s="231" t="s">
        <v>73</v>
      </c>
      <c r="H125" s="229" t="s">
        <v>423</v>
      </c>
      <c r="I125" s="229" t="s">
        <v>424</v>
      </c>
      <c r="J125" s="338" t="s">
        <v>425</v>
      </c>
    </row>
    <row r="126" spans="1:10" ht="24.9" customHeight="1">
      <c r="A126" s="328" t="s">
        <v>426</v>
      </c>
      <c r="B126" s="244">
        <v>60046</v>
      </c>
      <c r="C126" s="214" t="s">
        <v>417</v>
      </c>
      <c r="D126" s="214" t="s">
        <v>98</v>
      </c>
      <c r="E126" s="578">
        <v>0</v>
      </c>
      <c r="F126" s="578"/>
      <c r="G126" s="215" t="s">
        <v>80</v>
      </c>
      <c r="H126" s="216">
        <v>1</v>
      </c>
      <c r="I126" s="217">
        <v>136.31</v>
      </c>
      <c r="J126" s="329">
        <v>136.31</v>
      </c>
    </row>
    <row r="127" spans="1:10" ht="24.9" customHeight="1">
      <c r="A127" s="330" t="s">
        <v>427</v>
      </c>
      <c r="B127" s="245" t="s">
        <v>488</v>
      </c>
      <c r="C127" s="218" t="s">
        <v>417</v>
      </c>
      <c r="D127" s="218" t="s">
        <v>489</v>
      </c>
      <c r="E127" s="579">
        <v>0</v>
      </c>
      <c r="F127" s="579"/>
      <c r="G127" s="219" t="s">
        <v>102</v>
      </c>
      <c r="H127" s="220">
        <v>0.02</v>
      </c>
      <c r="I127" s="221">
        <v>531.51</v>
      </c>
      <c r="J127" s="331">
        <v>10.63</v>
      </c>
    </row>
    <row r="128" spans="1:10" ht="24.9" customHeight="1">
      <c r="A128" s="330" t="s">
        <v>427</v>
      </c>
      <c r="B128" s="245" t="s">
        <v>469</v>
      </c>
      <c r="C128" s="218" t="s">
        <v>417</v>
      </c>
      <c r="D128" s="218" t="s">
        <v>470</v>
      </c>
      <c r="E128" s="579">
        <v>0</v>
      </c>
      <c r="F128" s="579"/>
      <c r="G128" s="219" t="s">
        <v>429</v>
      </c>
      <c r="H128" s="220">
        <v>2</v>
      </c>
      <c r="I128" s="221">
        <v>32.75</v>
      </c>
      <c r="J128" s="331">
        <v>65.5</v>
      </c>
    </row>
    <row r="129" spans="1:10" ht="24.9" customHeight="1">
      <c r="A129" s="330" t="s">
        <v>427</v>
      </c>
      <c r="B129" s="245" t="s">
        <v>430</v>
      </c>
      <c r="C129" s="218" t="s">
        <v>417</v>
      </c>
      <c r="D129" s="218" t="s">
        <v>431</v>
      </c>
      <c r="E129" s="579">
        <v>0</v>
      </c>
      <c r="F129" s="579"/>
      <c r="G129" s="219" t="s">
        <v>429</v>
      </c>
      <c r="H129" s="220">
        <v>1</v>
      </c>
      <c r="I129" s="221">
        <v>26.88</v>
      </c>
      <c r="J129" s="331">
        <v>26.88</v>
      </c>
    </row>
    <row r="130" spans="1:10" ht="14.4" customHeight="1">
      <c r="A130" s="332" t="s">
        <v>432</v>
      </c>
      <c r="B130" s="246" t="s">
        <v>490</v>
      </c>
      <c r="C130" s="222" t="s">
        <v>417</v>
      </c>
      <c r="D130" s="222" t="s">
        <v>99</v>
      </c>
      <c r="E130" s="580" t="s">
        <v>434</v>
      </c>
      <c r="F130" s="580"/>
      <c r="G130" s="223" t="s">
        <v>442</v>
      </c>
      <c r="H130" s="224">
        <v>37</v>
      </c>
      <c r="I130" s="225">
        <v>0.9</v>
      </c>
      <c r="J130" s="333">
        <v>33.299999999999997</v>
      </c>
    </row>
    <row r="131" spans="1:10">
      <c r="A131" s="576" t="s">
        <v>609</v>
      </c>
      <c r="B131" s="577"/>
      <c r="C131" s="577"/>
      <c r="D131" s="577"/>
      <c r="E131" s="577"/>
      <c r="F131" s="577"/>
      <c r="G131" s="577"/>
      <c r="H131" s="224"/>
      <c r="I131" s="225"/>
      <c r="J131" s="329">
        <v>136.31</v>
      </c>
    </row>
    <row r="132" spans="1:10" ht="14.4" customHeight="1">
      <c r="A132" s="574" t="s">
        <v>610</v>
      </c>
      <c r="B132" s="575"/>
      <c r="C132" s="575"/>
      <c r="D132" s="575"/>
      <c r="E132" s="575"/>
      <c r="F132" s="575"/>
      <c r="G132" s="575"/>
      <c r="H132" s="226"/>
      <c r="I132" s="227"/>
      <c r="J132" s="334">
        <f>J131*J8</f>
        <v>30.628857000000004</v>
      </c>
    </row>
    <row r="133" spans="1:10">
      <c r="A133" s="574" t="s">
        <v>611</v>
      </c>
      <c r="B133" s="575"/>
      <c r="C133" s="575"/>
      <c r="D133" s="575"/>
      <c r="E133" s="575"/>
      <c r="F133" s="575"/>
      <c r="G133" s="575"/>
      <c r="H133" s="228"/>
      <c r="I133" s="229"/>
      <c r="J133" s="335">
        <f>SUM(J131:J132)</f>
        <v>166.93885700000001</v>
      </c>
    </row>
    <row r="134" spans="1:10">
      <c r="A134" s="337" t="s">
        <v>184</v>
      </c>
      <c r="B134" s="247" t="s">
        <v>71</v>
      </c>
      <c r="C134" s="230" t="s">
        <v>420</v>
      </c>
      <c r="D134" s="230" t="s">
        <v>421</v>
      </c>
      <c r="E134" s="581" t="s">
        <v>422</v>
      </c>
      <c r="F134" s="581"/>
      <c r="G134" s="231" t="s">
        <v>73</v>
      </c>
      <c r="H134" s="229" t="s">
        <v>423</v>
      </c>
      <c r="I134" s="229" t="s">
        <v>424</v>
      </c>
      <c r="J134" s="338" t="s">
        <v>425</v>
      </c>
    </row>
    <row r="135" spans="1:10" ht="24.9" customHeight="1">
      <c r="A135" s="328" t="s">
        <v>426</v>
      </c>
      <c r="B135" s="244">
        <v>50681</v>
      </c>
      <c r="C135" s="214" t="s">
        <v>417</v>
      </c>
      <c r="D135" s="214" t="s">
        <v>185</v>
      </c>
      <c r="E135" s="578">
        <v>0</v>
      </c>
      <c r="F135" s="578"/>
      <c r="G135" s="215" t="s">
        <v>102</v>
      </c>
      <c r="H135" s="216">
        <v>1</v>
      </c>
      <c r="I135" s="217">
        <v>3777.41</v>
      </c>
      <c r="J135" s="329">
        <v>3777.41</v>
      </c>
    </row>
    <row r="136" spans="1:10" ht="24.9" customHeight="1">
      <c r="A136" s="330" t="s">
        <v>427</v>
      </c>
      <c r="B136" s="245" t="s">
        <v>474</v>
      </c>
      <c r="C136" s="218" t="s">
        <v>417</v>
      </c>
      <c r="D136" s="218" t="s">
        <v>475</v>
      </c>
      <c r="E136" s="579">
        <v>0</v>
      </c>
      <c r="F136" s="579"/>
      <c r="G136" s="219" t="s">
        <v>439</v>
      </c>
      <c r="H136" s="220">
        <v>80</v>
      </c>
      <c r="I136" s="221">
        <v>14.12</v>
      </c>
      <c r="J136" s="331">
        <v>1128.8</v>
      </c>
    </row>
    <row r="137" spans="1:10" ht="24.9" customHeight="1">
      <c r="A137" s="330" t="s">
        <v>427</v>
      </c>
      <c r="B137" s="245" t="s">
        <v>478</v>
      </c>
      <c r="C137" s="218" t="s">
        <v>417</v>
      </c>
      <c r="D137" s="218" t="s">
        <v>479</v>
      </c>
      <c r="E137" s="579">
        <v>0</v>
      </c>
      <c r="F137" s="579"/>
      <c r="G137" s="219" t="s">
        <v>80</v>
      </c>
      <c r="H137" s="220">
        <v>9</v>
      </c>
      <c r="I137" s="221">
        <v>190.87</v>
      </c>
      <c r="J137" s="331">
        <v>1717.56</v>
      </c>
    </row>
    <row r="138" spans="1:10" ht="24.9" customHeight="1">
      <c r="A138" s="330" t="s">
        <v>427</v>
      </c>
      <c r="B138" s="245" t="s">
        <v>491</v>
      </c>
      <c r="C138" s="218" t="s">
        <v>417</v>
      </c>
      <c r="D138" s="218" t="s">
        <v>492</v>
      </c>
      <c r="E138" s="579">
        <v>0</v>
      </c>
      <c r="F138" s="579"/>
      <c r="G138" s="219" t="s">
        <v>102</v>
      </c>
      <c r="H138" s="220">
        <v>1</v>
      </c>
      <c r="I138" s="221">
        <v>931.09</v>
      </c>
      <c r="J138" s="331">
        <v>931.05</v>
      </c>
    </row>
    <row r="139" spans="1:10" ht="14.4" customHeight="1">
      <c r="A139" s="576" t="s">
        <v>609</v>
      </c>
      <c r="B139" s="577"/>
      <c r="C139" s="577"/>
      <c r="D139" s="577"/>
      <c r="E139" s="577"/>
      <c r="F139" s="577"/>
      <c r="G139" s="577"/>
      <c r="H139" s="224"/>
      <c r="I139" s="225"/>
      <c r="J139" s="329">
        <v>3777.41</v>
      </c>
    </row>
    <row r="140" spans="1:10">
      <c r="A140" s="574" t="s">
        <v>610</v>
      </c>
      <c r="B140" s="575"/>
      <c r="C140" s="575"/>
      <c r="D140" s="575"/>
      <c r="E140" s="575"/>
      <c r="F140" s="575"/>
      <c r="G140" s="575"/>
      <c r="H140" s="226"/>
      <c r="I140" s="227"/>
      <c r="J140" s="334">
        <f>J139*J8</f>
        <v>848.78402700000004</v>
      </c>
    </row>
    <row r="141" spans="1:10">
      <c r="A141" s="574" t="s">
        <v>611</v>
      </c>
      <c r="B141" s="575"/>
      <c r="C141" s="575"/>
      <c r="D141" s="575"/>
      <c r="E141" s="575"/>
      <c r="F141" s="575"/>
      <c r="G141" s="575"/>
      <c r="H141" s="228"/>
      <c r="I141" s="229"/>
      <c r="J141" s="335">
        <f>SUM(J139:J140)</f>
        <v>4626.1940269999996</v>
      </c>
    </row>
    <row r="142" spans="1:10">
      <c r="A142" s="339" t="s">
        <v>187</v>
      </c>
      <c r="B142" s="232"/>
      <c r="C142" s="232"/>
      <c r="D142" s="232" t="s">
        <v>87</v>
      </c>
      <c r="E142" s="232"/>
      <c r="F142" s="600"/>
      <c r="G142" s="600"/>
      <c r="H142" s="233"/>
      <c r="I142" s="232"/>
      <c r="J142" s="340"/>
    </row>
    <row r="143" spans="1:10">
      <c r="A143" s="337" t="s">
        <v>188</v>
      </c>
      <c r="B143" s="247" t="s">
        <v>71</v>
      </c>
      <c r="C143" s="230" t="s">
        <v>420</v>
      </c>
      <c r="D143" s="230" t="s">
        <v>421</v>
      </c>
      <c r="E143" s="581" t="s">
        <v>422</v>
      </c>
      <c r="F143" s="581"/>
      <c r="G143" s="231" t="s">
        <v>73</v>
      </c>
      <c r="H143" s="229" t="s">
        <v>423</v>
      </c>
      <c r="I143" s="229" t="s">
        <v>424</v>
      </c>
      <c r="J143" s="338" t="s">
        <v>425</v>
      </c>
    </row>
    <row r="144" spans="1:10" ht="24.9" customHeight="1">
      <c r="A144" s="328" t="s">
        <v>426</v>
      </c>
      <c r="B144" s="244">
        <v>90641</v>
      </c>
      <c r="C144" s="214" t="s">
        <v>417</v>
      </c>
      <c r="D144" s="214" t="s">
        <v>89</v>
      </c>
      <c r="E144" s="578">
        <v>0</v>
      </c>
      <c r="F144" s="578"/>
      <c r="G144" s="215" t="s">
        <v>80</v>
      </c>
      <c r="H144" s="216">
        <v>1</v>
      </c>
      <c r="I144" s="217">
        <v>527.02</v>
      </c>
      <c r="J144" s="329">
        <v>527.02</v>
      </c>
    </row>
    <row r="145" spans="1:10" ht="24.9" customHeight="1">
      <c r="A145" s="330" t="s">
        <v>427</v>
      </c>
      <c r="B145" s="245" t="s">
        <v>493</v>
      </c>
      <c r="C145" s="218" t="s">
        <v>417</v>
      </c>
      <c r="D145" s="218" t="s">
        <v>494</v>
      </c>
      <c r="E145" s="579">
        <v>0</v>
      </c>
      <c r="F145" s="579"/>
      <c r="G145" s="219" t="s">
        <v>429</v>
      </c>
      <c r="H145" s="220">
        <v>1.2</v>
      </c>
      <c r="I145" s="221">
        <v>26.38</v>
      </c>
      <c r="J145" s="331">
        <v>31.64</v>
      </c>
    </row>
    <row r="146" spans="1:10" ht="24.9" customHeight="1">
      <c r="A146" s="330" t="s">
        <v>427</v>
      </c>
      <c r="B146" s="245" t="s">
        <v>428</v>
      </c>
      <c r="C146" s="218" t="s">
        <v>417</v>
      </c>
      <c r="D146" s="218" t="s">
        <v>419</v>
      </c>
      <c r="E146" s="579">
        <v>0</v>
      </c>
      <c r="F146" s="579"/>
      <c r="G146" s="219" t="s">
        <v>429</v>
      </c>
      <c r="H146" s="220">
        <v>3.9</v>
      </c>
      <c r="I146" s="221">
        <v>32.21</v>
      </c>
      <c r="J146" s="331">
        <v>125.61</v>
      </c>
    </row>
    <row r="147" spans="1:10" ht="24.9" customHeight="1">
      <c r="A147" s="330" t="s">
        <v>427</v>
      </c>
      <c r="B147" s="245" t="s">
        <v>469</v>
      </c>
      <c r="C147" s="218" t="s">
        <v>417</v>
      </c>
      <c r="D147" s="218" t="s">
        <v>470</v>
      </c>
      <c r="E147" s="579">
        <v>0</v>
      </c>
      <c r="F147" s="579"/>
      <c r="G147" s="219" t="s">
        <v>429</v>
      </c>
      <c r="H147" s="220">
        <v>0.3</v>
      </c>
      <c r="I147" s="221">
        <v>32.75</v>
      </c>
      <c r="J147" s="331">
        <v>9.82</v>
      </c>
    </row>
    <row r="148" spans="1:10" ht="14.4" customHeight="1">
      <c r="A148" s="332" t="s">
        <v>432</v>
      </c>
      <c r="B148" s="246" t="s">
        <v>495</v>
      </c>
      <c r="C148" s="222" t="s">
        <v>417</v>
      </c>
      <c r="D148" s="222" t="s">
        <v>89</v>
      </c>
      <c r="E148" s="580" t="s">
        <v>434</v>
      </c>
      <c r="F148" s="580"/>
      <c r="G148" s="223" t="s">
        <v>80</v>
      </c>
      <c r="H148" s="224">
        <v>1</v>
      </c>
      <c r="I148" s="225">
        <v>185.66669999999999</v>
      </c>
      <c r="J148" s="333">
        <v>185.66</v>
      </c>
    </row>
    <row r="149" spans="1:10" ht="14.4" customHeight="1">
      <c r="A149" s="332" t="s">
        <v>432</v>
      </c>
      <c r="B149" s="246" t="s">
        <v>496</v>
      </c>
      <c r="C149" s="222" t="s">
        <v>417</v>
      </c>
      <c r="D149" s="222" t="s">
        <v>497</v>
      </c>
      <c r="E149" s="580" t="s">
        <v>434</v>
      </c>
      <c r="F149" s="580"/>
      <c r="G149" s="223" t="s">
        <v>80</v>
      </c>
      <c r="H149" s="224">
        <v>0.68</v>
      </c>
      <c r="I149" s="225">
        <v>256.31110000000001</v>
      </c>
      <c r="J149" s="333">
        <v>174.29</v>
      </c>
    </row>
    <row r="150" spans="1:10">
      <c r="A150" s="576" t="s">
        <v>609</v>
      </c>
      <c r="B150" s="577"/>
      <c r="C150" s="577"/>
      <c r="D150" s="577"/>
      <c r="E150" s="577"/>
      <c r="F150" s="577"/>
      <c r="G150" s="577"/>
      <c r="H150" s="224"/>
      <c r="I150" s="225"/>
      <c r="J150" s="329">
        <v>527.02</v>
      </c>
    </row>
    <row r="151" spans="1:10">
      <c r="A151" s="574" t="s">
        <v>610</v>
      </c>
      <c r="B151" s="575"/>
      <c r="C151" s="575"/>
      <c r="D151" s="575"/>
      <c r="E151" s="575"/>
      <c r="F151" s="575"/>
      <c r="G151" s="575"/>
      <c r="H151" s="226"/>
      <c r="I151" s="227"/>
      <c r="J151" s="334">
        <f>J150*J8</f>
        <v>118.42139400000001</v>
      </c>
    </row>
    <row r="152" spans="1:10">
      <c r="A152" s="574" t="s">
        <v>611</v>
      </c>
      <c r="B152" s="575"/>
      <c r="C152" s="575"/>
      <c r="D152" s="575"/>
      <c r="E152" s="575"/>
      <c r="F152" s="575"/>
      <c r="G152" s="575"/>
      <c r="H152" s="228"/>
      <c r="I152" s="229"/>
      <c r="J152" s="335">
        <f>SUM(J150:J151)</f>
        <v>645.44139399999995</v>
      </c>
    </row>
    <row r="153" spans="1:10">
      <c r="A153" s="337" t="s">
        <v>190</v>
      </c>
      <c r="B153" s="247" t="s">
        <v>71</v>
      </c>
      <c r="C153" s="230" t="s">
        <v>420</v>
      </c>
      <c r="D153" s="230" t="s">
        <v>421</v>
      </c>
      <c r="E153" s="581" t="s">
        <v>422</v>
      </c>
      <c r="F153" s="581"/>
      <c r="G153" s="231" t="s">
        <v>73</v>
      </c>
      <c r="H153" s="229" t="s">
        <v>423</v>
      </c>
      <c r="I153" s="229" t="s">
        <v>424</v>
      </c>
      <c r="J153" s="338" t="s">
        <v>425</v>
      </c>
    </row>
    <row r="154" spans="1:10" ht="24.9" customHeight="1">
      <c r="A154" s="328" t="s">
        <v>426</v>
      </c>
      <c r="B154" s="244">
        <v>91512</v>
      </c>
      <c r="C154" s="214" t="s">
        <v>417</v>
      </c>
      <c r="D154" s="214" t="s">
        <v>111</v>
      </c>
      <c r="E154" s="578">
        <v>0</v>
      </c>
      <c r="F154" s="578"/>
      <c r="G154" s="215" t="s">
        <v>80</v>
      </c>
      <c r="H154" s="216">
        <v>1</v>
      </c>
      <c r="I154" s="217">
        <v>809.06</v>
      </c>
      <c r="J154" s="329">
        <v>809.06</v>
      </c>
    </row>
    <row r="155" spans="1:10" ht="24.9" customHeight="1">
      <c r="A155" s="330" t="s">
        <v>427</v>
      </c>
      <c r="B155" s="245" t="s">
        <v>469</v>
      </c>
      <c r="C155" s="218" t="s">
        <v>417</v>
      </c>
      <c r="D155" s="218" t="s">
        <v>470</v>
      </c>
      <c r="E155" s="579">
        <v>0</v>
      </c>
      <c r="F155" s="579"/>
      <c r="G155" s="219" t="s">
        <v>429</v>
      </c>
      <c r="H155" s="220">
        <v>3.5</v>
      </c>
      <c r="I155" s="221">
        <v>32.75</v>
      </c>
      <c r="J155" s="331">
        <v>114.62</v>
      </c>
    </row>
    <row r="156" spans="1:10" ht="21" customHeight="1">
      <c r="A156" s="330" t="s">
        <v>427</v>
      </c>
      <c r="B156" s="245" t="s">
        <v>498</v>
      </c>
      <c r="C156" s="218" t="s">
        <v>417</v>
      </c>
      <c r="D156" s="218" t="s">
        <v>499</v>
      </c>
      <c r="E156" s="579">
        <v>0</v>
      </c>
      <c r="F156" s="579"/>
      <c r="G156" s="219" t="s">
        <v>429</v>
      </c>
      <c r="H156" s="220">
        <v>3.5</v>
      </c>
      <c r="I156" s="221">
        <v>26.78</v>
      </c>
      <c r="J156" s="331">
        <v>93.69</v>
      </c>
    </row>
    <row r="157" spans="1:10" ht="14.4" customHeight="1">
      <c r="A157" s="332" t="s">
        <v>432</v>
      </c>
      <c r="B157" s="246" t="s">
        <v>500</v>
      </c>
      <c r="C157" s="222" t="s">
        <v>417</v>
      </c>
      <c r="D157" s="222" t="s">
        <v>501</v>
      </c>
      <c r="E157" s="580" t="s">
        <v>434</v>
      </c>
      <c r="F157" s="580"/>
      <c r="G157" s="223" t="s">
        <v>80</v>
      </c>
      <c r="H157" s="224">
        <v>1.05</v>
      </c>
      <c r="I157" s="225">
        <v>430.10590000000002</v>
      </c>
      <c r="J157" s="333">
        <v>451.61</v>
      </c>
    </row>
    <row r="158" spans="1:10" ht="14.4" customHeight="1">
      <c r="A158" s="332" t="s">
        <v>432</v>
      </c>
      <c r="B158" s="246" t="s">
        <v>502</v>
      </c>
      <c r="C158" s="222" t="s">
        <v>417</v>
      </c>
      <c r="D158" s="222" t="s">
        <v>112</v>
      </c>
      <c r="E158" s="580" t="s">
        <v>434</v>
      </c>
      <c r="F158" s="580"/>
      <c r="G158" s="223" t="s">
        <v>113</v>
      </c>
      <c r="H158" s="224">
        <v>1</v>
      </c>
      <c r="I158" s="225">
        <v>149.14500000000001</v>
      </c>
      <c r="J158" s="333">
        <v>149.13999999999999</v>
      </c>
    </row>
    <row r="159" spans="1:10">
      <c r="A159" s="576" t="s">
        <v>609</v>
      </c>
      <c r="B159" s="577"/>
      <c r="C159" s="577"/>
      <c r="D159" s="577"/>
      <c r="E159" s="577"/>
      <c r="F159" s="577"/>
      <c r="G159" s="577"/>
      <c r="H159" s="224"/>
      <c r="I159" s="225"/>
      <c r="J159" s="329">
        <v>809.06</v>
      </c>
    </row>
    <row r="160" spans="1:10">
      <c r="A160" s="574" t="s">
        <v>610</v>
      </c>
      <c r="B160" s="575"/>
      <c r="C160" s="575"/>
      <c r="D160" s="575"/>
      <c r="E160" s="575"/>
      <c r="F160" s="575"/>
      <c r="G160" s="575"/>
      <c r="H160" s="226"/>
      <c r="I160" s="227"/>
      <c r="J160" s="334">
        <f>J159*J8</f>
        <v>181.795782</v>
      </c>
    </row>
    <row r="161" spans="1:10">
      <c r="A161" s="574" t="s">
        <v>611</v>
      </c>
      <c r="B161" s="575"/>
      <c r="C161" s="575"/>
      <c r="D161" s="575"/>
      <c r="E161" s="575"/>
      <c r="F161" s="575"/>
      <c r="G161" s="575"/>
      <c r="H161" s="228"/>
      <c r="I161" s="229"/>
      <c r="J161" s="335">
        <f>SUM(J159:J160)</f>
        <v>990.85578199999998</v>
      </c>
    </row>
    <row r="162" spans="1:10">
      <c r="A162" s="337" t="s">
        <v>192</v>
      </c>
      <c r="B162" s="247" t="s">
        <v>71</v>
      </c>
      <c r="C162" s="230" t="s">
        <v>420</v>
      </c>
      <c r="D162" s="230" t="s">
        <v>421</v>
      </c>
      <c r="E162" s="581" t="s">
        <v>422</v>
      </c>
      <c r="F162" s="581"/>
      <c r="G162" s="231" t="s">
        <v>73</v>
      </c>
      <c r="H162" s="229" t="s">
        <v>423</v>
      </c>
      <c r="I162" s="229" t="s">
        <v>424</v>
      </c>
      <c r="J162" s="338" t="s">
        <v>425</v>
      </c>
    </row>
    <row r="163" spans="1:10" ht="24.9" customHeight="1">
      <c r="A163" s="328" t="s">
        <v>426</v>
      </c>
      <c r="B163" s="244">
        <v>1002260</v>
      </c>
      <c r="C163" s="214" t="s">
        <v>417</v>
      </c>
      <c r="D163" s="214" t="s">
        <v>193</v>
      </c>
      <c r="E163" s="578">
        <v>0</v>
      </c>
      <c r="F163" s="578"/>
      <c r="G163" s="215" t="s">
        <v>194</v>
      </c>
      <c r="H163" s="216">
        <v>1</v>
      </c>
      <c r="I163" s="217">
        <v>334.2</v>
      </c>
      <c r="J163" s="329">
        <v>334.2</v>
      </c>
    </row>
    <row r="164" spans="1:10" ht="24.9" customHeight="1">
      <c r="A164" s="330" t="s">
        <v>427</v>
      </c>
      <c r="B164" s="245" t="s">
        <v>428</v>
      </c>
      <c r="C164" s="218" t="s">
        <v>417</v>
      </c>
      <c r="D164" s="218" t="s">
        <v>419</v>
      </c>
      <c r="E164" s="579">
        <v>0</v>
      </c>
      <c r="F164" s="579"/>
      <c r="G164" s="219" t="s">
        <v>429</v>
      </c>
      <c r="H164" s="220">
        <v>3</v>
      </c>
      <c r="I164" s="221">
        <v>32.21</v>
      </c>
      <c r="J164" s="331">
        <v>96.63</v>
      </c>
    </row>
    <row r="165" spans="1:10" ht="24.6" customHeight="1">
      <c r="A165" s="330" t="s">
        <v>427</v>
      </c>
      <c r="B165" s="245" t="s">
        <v>493</v>
      </c>
      <c r="C165" s="218" t="s">
        <v>417</v>
      </c>
      <c r="D165" s="218" t="s">
        <v>494</v>
      </c>
      <c r="E165" s="579">
        <v>0</v>
      </c>
      <c r="F165" s="579"/>
      <c r="G165" s="219" t="s">
        <v>429</v>
      </c>
      <c r="H165" s="220">
        <v>3</v>
      </c>
      <c r="I165" s="221">
        <v>26.38</v>
      </c>
      <c r="J165" s="331">
        <v>79.11</v>
      </c>
    </row>
    <row r="166" spans="1:10" ht="14.4" customHeight="1">
      <c r="A166" s="332" t="s">
        <v>432</v>
      </c>
      <c r="B166" s="246" t="s">
        <v>503</v>
      </c>
      <c r="C166" s="222" t="s">
        <v>417</v>
      </c>
      <c r="D166" s="222" t="s">
        <v>110</v>
      </c>
      <c r="E166" s="580" t="s">
        <v>434</v>
      </c>
      <c r="F166" s="580"/>
      <c r="G166" s="223" t="s">
        <v>442</v>
      </c>
      <c r="H166" s="224">
        <v>1</v>
      </c>
      <c r="I166" s="225">
        <v>104.7423</v>
      </c>
      <c r="J166" s="333">
        <v>104.74</v>
      </c>
    </row>
    <row r="167" spans="1:10" ht="14.4" customHeight="1">
      <c r="A167" s="332" t="s">
        <v>432</v>
      </c>
      <c r="B167" s="246" t="s">
        <v>450</v>
      </c>
      <c r="C167" s="222" t="s">
        <v>417</v>
      </c>
      <c r="D167" s="222" t="s">
        <v>451</v>
      </c>
      <c r="E167" s="580" t="s">
        <v>434</v>
      </c>
      <c r="F167" s="580"/>
      <c r="G167" s="223" t="s">
        <v>442</v>
      </c>
      <c r="H167" s="224">
        <v>3</v>
      </c>
      <c r="I167" s="225">
        <v>17.9068</v>
      </c>
      <c r="J167" s="333">
        <v>53.720399999999998</v>
      </c>
    </row>
    <row r="168" spans="1:10">
      <c r="A168" s="576" t="s">
        <v>609</v>
      </c>
      <c r="B168" s="577"/>
      <c r="C168" s="577"/>
      <c r="D168" s="577"/>
      <c r="E168" s="577"/>
      <c r="F168" s="577"/>
      <c r="G168" s="577"/>
      <c r="H168" s="224"/>
      <c r="I168" s="225"/>
      <c r="J168" s="329">
        <v>334.2</v>
      </c>
    </row>
    <row r="169" spans="1:10">
      <c r="A169" s="574" t="s">
        <v>610</v>
      </c>
      <c r="B169" s="575"/>
      <c r="C169" s="575"/>
      <c r="D169" s="575"/>
      <c r="E169" s="575"/>
      <c r="F169" s="575"/>
      <c r="G169" s="575"/>
      <c r="H169" s="226"/>
      <c r="I169" s="227"/>
      <c r="J169" s="334">
        <f>J168*J8</f>
        <v>75.094740000000002</v>
      </c>
    </row>
    <row r="170" spans="1:10">
      <c r="A170" s="574" t="s">
        <v>611</v>
      </c>
      <c r="B170" s="575"/>
      <c r="C170" s="575"/>
      <c r="D170" s="575"/>
      <c r="E170" s="575"/>
      <c r="F170" s="575"/>
      <c r="G170" s="575"/>
      <c r="H170" s="228"/>
      <c r="I170" s="229"/>
      <c r="J170" s="335">
        <f>SUM(J168:J169)</f>
        <v>409.29473999999999</v>
      </c>
    </row>
    <row r="171" spans="1:10">
      <c r="A171" s="337" t="s">
        <v>196</v>
      </c>
      <c r="B171" s="247" t="s">
        <v>71</v>
      </c>
      <c r="C171" s="230" t="s">
        <v>420</v>
      </c>
      <c r="D171" s="230" t="s">
        <v>421</v>
      </c>
      <c r="E171" s="581" t="s">
        <v>422</v>
      </c>
      <c r="F171" s="581"/>
      <c r="G171" s="231" t="s">
        <v>73</v>
      </c>
      <c r="H171" s="229" t="s">
        <v>423</v>
      </c>
      <c r="I171" s="229" t="s">
        <v>424</v>
      </c>
      <c r="J171" s="338" t="s">
        <v>425</v>
      </c>
    </row>
    <row r="172" spans="1:10" ht="24.9" customHeight="1">
      <c r="A172" s="328" t="s">
        <v>426</v>
      </c>
      <c r="B172" s="244">
        <v>120733</v>
      </c>
      <c r="C172" s="214" t="s">
        <v>417</v>
      </c>
      <c r="D172" s="214" t="s">
        <v>197</v>
      </c>
      <c r="E172" s="578">
        <v>0</v>
      </c>
      <c r="F172" s="578"/>
      <c r="G172" s="215" t="s">
        <v>80</v>
      </c>
      <c r="H172" s="216">
        <v>1</v>
      </c>
      <c r="I172" s="217">
        <v>941</v>
      </c>
      <c r="J172" s="329">
        <v>941</v>
      </c>
    </row>
    <row r="173" spans="1:10" ht="24" customHeight="1">
      <c r="A173" s="330" t="s">
        <v>427</v>
      </c>
      <c r="B173" s="245" t="s">
        <v>430</v>
      </c>
      <c r="C173" s="218" t="s">
        <v>417</v>
      </c>
      <c r="D173" s="218" t="s">
        <v>431</v>
      </c>
      <c r="E173" s="579">
        <v>0</v>
      </c>
      <c r="F173" s="579"/>
      <c r="G173" s="219" t="s">
        <v>429</v>
      </c>
      <c r="H173" s="220">
        <v>0.8</v>
      </c>
      <c r="I173" s="221">
        <v>26.88</v>
      </c>
      <c r="J173" s="331">
        <v>21.5</v>
      </c>
    </row>
    <row r="174" spans="1:10" ht="24.9" customHeight="1">
      <c r="A174" s="330" t="s">
        <v>427</v>
      </c>
      <c r="B174" s="245" t="s">
        <v>469</v>
      </c>
      <c r="C174" s="218" t="s">
        <v>417</v>
      </c>
      <c r="D174" s="218" t="s">
        <v>470</v>
      </c>
      <c r="E174" s="579">
        <v>0</v>
      </c>
      <c r="F174" s="579"/>
      <c r="G174" s="219" t="s">
        <v>429</v>
      </c>
      <c r="H174" s="220">
        <v>0.8</v>
      </c>
      <c r="I174" s="221">
        <v>32.75</v>
      </c>
      <c r="J174" s="331">
        <v>26.2</v>
      </c>
    </row>
    <row r="175" spans="1:10" ht="21.9" customHeight="1">
      <c r="A175" s="332" t="s">
        <v>432</v>
      </c>
      <c r="B175" s="246" t="s">
        <v>504</v>
      </c>
      <c r="C175" s="222" t="s">
        <v>417</v>
      </c>
      <c r="D175" s="222" t="s">
        <v>505</v>
      </c>
      <c r="E175" s="580" t="s">
        <v>434</v>
      </c>
      <c r="F175" s="580"/>
      <c r="G175" s="223" t="s">
        <v>80</v>
      </c>
      <c r="H175" s="224">
        <v>1.04</v>
      </c>
      <c r="I175" s="225">
        <v>856.07560000000001</v>
      </c>
      <c r="J175" s="333">
        <v>890.31</v>
      </c>
    </row>
    <row r="176" spans="1:10" ht="14.4" customHeight="1">
      <c r="A176" s="332" t="s">
        <v>432</v>
      </c>
      <c r="B176" s="246" t="s">
        <v>506</v>
      </c>
      <c r="C176" s="222" t="s">
        <v>417</v>
      </c>
      <c r="D176" s="222" t="s">
        <v>507</v>
      </c>
      <c r="E176" s="580" t="s">
        <v>434</v>
      </c>
      <c r="F176" s="580"/>
      <c r="G176" s="223" t="s">
        <v>439</v>
      </c>
      <c r="H176" s="224">
        <v>1</v>
      </c>
      <c r="I176" s="225">
        <v>2.9929000000000001</v>
      </c>
      <c r="J176" s="333">
        <v>2.9929000000000001</v>
      </c>
    </row>
    <row r="177" spans="1:10">
      <c r="A177" s="576" t="s">
        <v>609</v>
      </c>
      <c r="B177" s="577"/>
      <c r="C177" s="577"/>
      <c r="D177" s="577"/>
      <c r="E177" s="577"/>
      <c r="F177" s="577"/>
      <c r="G177" s="577"/>
      <c r="H177" s="224"/>
      <c r="I177" s="225"/>
      <c r="J177" s="329">
        <v>941</v>
      </c>
    </row>
    <row r="178" spans="1:10">
      <c r="A178" s="574" t="s">
        <v>610</v>
      </c>
      <c r="B178" s="575"/>
      <c r="C178" s="575"/>
      <c r="D178" s="575"/>
      <c r="E178" s="575"/>
      <c r="F178" s="575"/>
      <c r="G178" s="575"/>
      <c r="H178" s="226"/>
      <c r="I178" s="227"/>
      <c r="J178" s="334">
        <f>J177*J8</f>
        <v>211.4427</v>
      </c>
    </row>
    <row r="179" spans="1:10">
      <c r="A179" s="574" t="s">
        <v>611</v>
      </c>
      <c r="B179" s="575"/>
      <c r="C179" s="575"/>
      <c r="D179" s="575"/>
      <c r="E179" s="575"/>
      <c r="F179" s="575"/>
      <c r="G179" s="575"/>
      <c r="H179" s="228"/>
      <c r="I179" s="229"/>
      <c r="J179" s="335">
        <f>SUM(J177:J178)</f>
        <v>1152.4427000000001</v>
      </c>
    </row>
    <row r="180" spans="1:10">
      <c r="A180" s="339" t="s">
        <v>199</v>
      </c>
      <c r="B180" s="248"/>
      <c r="C180" s="232"/>
      <c r="D180" s="232" t="s">
        <v>200</v>
      </c>
      <c r="E180" s="232"/>
      <c r="F180" s="600"/>
      <c r="G180" s="600"/>
      <c r="H180" s="233"/>
      <c r="I180" s="232"/>
      <c r="J180" s="340"/>
    </row>
    <row r="181" spans="1:10">
      <c r="A181" s="337" t="s">
        <v>201</v>
      </c>
      <c r="B181" s="247" t="s">
        <v>71</v>
      </c>
      <c r="C181" s="230" t="s">
        <v>420</v>
      </c>
      <c r="D181" s="230" t="s">
        <v>421</v>
      </c>
      <c r="E181" s="581" t="s">
        <v>422</v>
      </c>
      <c r="F181" s="581"/>
      <c r="G181" s="231" t="s">
        <v>73</v>
      </c>
      <c r="H181" s="229" t="s">
        <v>423</v>
      </c>
      <c r="I181" s="229" t="s">
        <v>424</v>
      </c>
      <c r="J181" s="338" t="s">
        <v>425</v>
      </c>
    </row>
    <row r="182" spans="1:10" ht="14.4" customHeight="1">
      <c r="A182" s="328" t="s">
        <v>426</v>
      </c>
      <c r="B182" s="244">
        <v>70058</v>
      </c>
      <c r="C182" s="214" t="s">
        <v>417</v>
      </c>
      <c r="D182" s="214" t="s">
        <v>202</v>
      </c>
      <c r="E182" s="578">
        <v>0</v>
      </c>
      <c r="F182" s="578"/>
      <c r="G182" s="215" t="s">
        <v>80</v>
      </c>
      <c r="H182" s="216">
        <v>1</v>
      </c>
      <c r="I182" s="217">
        <v>81.11</v>
      </c>
      <c r="J182" s="329">
        <v>81.11</v>
      </c>
    </row>
    <row r="183" spans="1:10" ht="24.9" customHeight="1">
      <c r="A183" s="330" t="s">
        <v>427</v>
      </c>
      <c r="B183" s="245" t="s">
        <v>430</v>
      </c>
      <c r="C183" s="218" t="s">
        <v>417</v>
      </c>
      <c r="D183" s="218" t="s">
        <v>431</v>
      </c>
      <c r="E183" s="579">
        <v>0</v>
      </c>
      <c r="F183" s="579"/>
      <c r="G183" s="219" t="s">
        <v>429</v>
      </c>
      <c r="H183" s="220">
        <v>1</v>
      </c>
      <c r="I183" s="221">
        <v>26.88</v>
      </c>
      <c r="J183" s="331">
        <v>26.88</v>
      </c>
    </row>
    <row r="184" spans="1:10" ht="24.9" customHeight="1">
      <c r="A184" s="330" t="s">
        <v>427</v>
      </c>
      <c r="B184" s="245" t="s">
        <v>508</v>
      </c>
      <c r="C184" s="218" t="s">
        <v>417</v>
      </c>
      <c r="D184" s="218" t="s">
        <v>509</v>
      </c>
      <c r="E184" s="579">
        <v>0</v>
      </c>
      <c r="F184" s="579"/>
      <c r="G184" s="219" t="s">
        <v>429</v>
      </c>
      <c r="H184" s="220">
        <v>0.25</v>
      </c>
      <c r="I184" s="221">
        <v>32.14</v>
      </c>
      <c r="J184" s="331">
        <v>8.0299999999999994</v>
      </c>
    </row>
    <row r="185" spans="1:10" ht="14.4" customHeight="1">
      <c r="A185" s="332" t="s">
        <v>432</v>
      </c>
      <c r="B185" s="246" t="s">
        <v>510</v>
      </c>
      <c r="C185" s="222" t="s">
        <v>417</v>
      </c>
      <c r="D185" s="222" t="s">
        <v>511</v>
      </c>
      <c r="E185" s="580" t="s">
        <v>434</v>
      </c>
      <c r="F185" s="580"/>
      <c r="G185" s="223" t="s">
        <v>442</v>
      </c>
      <c r="H185" s="224">
        <v>28</v>
      </c>
      <c r="I185" s="225">
        <v>1.65</v>
      </c>
      <c r="J185" s="333">
        <v>46.2</v>
      </c>
    </row>
    <row r="186" spans="1:10">
      <c r="A186" s="576" t="s">
        <v>609</v>
      </c>
      <c r="B186" s="577"/>
      <c r="C186" s="577"/>
      <c r="D186" s="577"/>
      <c r="E186" s="577"/>
      <c r="F186" s="577"/>
      <c r="G186" s="577"/>
      <c r="H186" s="224"/>
      <c r="I186" s="225"/>
      <c r="J186" s="329">
        <v>81.11</v>
      </c>
    </row>
    <row r="187" spans="1:10">
      <c r="A187" s="574" t="s">
        <v>610</v>
      </c>
      <c r="B187" s="575"/>
      <c r="C187" s="575"/>
      <c r="D187" s="575"/>
      <c r="E187" s="575"/>
      <c r="F187" s="575"/>
      <c r="G187" s="575"/>
      <c r="H187" s="226"/>
      <c r="I187" s="227"/>
      <c r="J187" s="334">
        <f>J186*J8</f>
        <v>18.225417</v>
      </c>
    </row>
    <row r="188" spans="1:10">
      <c r="A188" s="574" t="s">
        <v>611</v>
      </c>
      <c r="B188" s="575"/>
      <c r="C188" s="575"/>
      <c r="D188" s="575"/>
      <c r="E188" s="575"/>
      <c r="F188" s="575"/>
      <c r="G188" s="575"/>
      <c r="H188" s="228"/>
      <c r="I188" s="229"/>
      <c r="J188" s="335">
        <f>SUM(J186:J187)</f>
        <v>99.335417000000007</v>
      </c>
    </row>
    <row r="189" spans="1:10">
      <c r="A189" s="337" t="s">
        <v>204</v>
      </c>
      <c r="B189" s="247" t="s">
        <v>71</v>
      </c>
      <c r="C189" s="230" t="s">
        <v>420</v>
      </c>
      <c r="D189" s="230" t="s">
        <v>421</v>
      </c>
      <c r="E189" s="581" t="s">
        <v>422</v>
      </c>
      <c r="F189" s="581"/>
      <c r="G189" s="231" t="s">
        <v>73</v>
      </c>
      <c r="H189" s="229" t="s">
        <v>423</v>
      </c>
      <c r="I189" s="229" t="s">
        <v>424</v>
      </c>
      <c r="J189" s="338" t="s">
        <v>425</v>
      </c>
    </row>
    <row r="190" spans="1:10" ht="24.9" customHeight="1">
      <c r="A190" s="328" t="s">
        <v>426</v>
      </c>
      <c r="B190" s="244">
        <v>70052</v>
      </c>
      <c r="C190" s="214" t="s">
        <v>417</v>
      </c>
      <c r="D190" s="214" t="s">
        <v>205</v>
      </c>
      <c r="E190" s="578">
        <v>0</v>
      </c>
      <c r="F190" s="578"/>
      <c r="G190" s="215" t="s">
        <v>80</v>
      </c>
      <c r="H190" s="216">
        <v>1</v>
      </c>
      <c r="I190" s="217">
        <v>133.38999999999999</v>
      </c>
      <c r="J190" s="329">
        <v>133.38999999999999</v>
      </c>
    </row>
    <row r="191" spans="1:10" ht="21.6" customHeight="1">
      <c r="A191" s="330" t="s">
        <v>427</v>
      </c>
      <c r="B191" s="245" t="s">
        <v>428</v>
      </c>
      <c r="C191" s="218" t="s">
        <v>417</v>
      </c>
      <c r="D191" s="218" t="s">
        <v>419</v>
      </c>
      <c r="E191" s="579">
        <v>0</v>
      </c>
      <c r="F191" s="579"/>
      <c r="G191" s="219" t="s">
        <v>429</v>
      </c>
      <c r="H191" s="220">
        <v>1.2</v>
      </c>
      <c r="I191" s="221">
        <v>32.21</v>
      </c>
      <c r="J191" s="331">
        <v>38.65</v>
      </c>
    </row>
    <row r="192" spans="1:10" ht="24.9" customHeight="1">
      <c r="A192" s="330" t="s">
        <v>427</v>
      </c>
      <c r="B192" s="245" t="s">
        <v>493</v>
      </c>
      <c r="C192" s="218" t="s">
        <v>417</v>
      </c>
      <c r="D192" s="218" t="s">
        <v>494</v>
      </c>
      <c r="E192" s="579">
        <v>0</v>
      </c>
      <c r="F192" s="579"/>
      <c r="G192" s="219" t="s">
        <v>429</v>
      </c>
      <c r="H192" s="220">
        <v>1.2</v>
      </c>
      <c r="I192" s="221">
        <v>26.38</v>
      </c>
      <c r="J192" s="331">
        <v>31.64</v>
      </c>
    </row>
    <row r="193" spans="1:10">
      <c r="A193" s="332" t="s">
        <v>432</v>
      </c>
      <c r="B193" s="246" t="s">
        <v>512</v>
      </c>
      <c r="C193" s="222" t="s">
        <v>417</v>
      </c>
      <c r="D193" s="222" t="s">
        <v>513</v>
      </c>
      <c r="E193" s="580" t="s">
        <v>434</v>
      </c>
      <c r="F193" s="580"/>
      <c r="G193" s="223" t="s">
        <v>439</v>
      </c>
      <c r="H193" s="224">
        <v>0.19</v>
      </c>
      <c r="I193" s="225">
        <v>38.7913</v>
      </c>
      <c r="J193" s="333">
        <v>7.3703469999999998</v>
      </c>
    </row>
    <row r="194" spans="1:10" ht="14.4" customHeight="1">
      <c r="A194" s="332" t="s">
        <v>432</v>
      </c>
      <c r="B194" s="246" t="s">
        <v>514</v>
      </c>
      <c r="C194" s="222" t="s">
        <v>417</v>
      </c>
      <c r="D194" s="222" t="s">
        <v>515</v>
      </c>
      <c r="E194" s="580" t="s">
        <v>434</v>
      </c>
      <c r="F194" s="580"/>
      <c r="G194" s="223" t="s">
        <v>437</v>
      </c>
      <c r="H194" s="224">
        <v>0.15</v>
      </c>
      <c r="I194" s="225">
        <v>205.15520000000001</v>
      </c>
      <c r="J194" s="333">
        <v>30.77328</v>
      </c>
    </row>
    <row r="195" spans="1:10" ht="14.4" customHeight="1">
      <c r="A195" s="332" t="s">
        <v>432</v>
      </c>
      <c r="B195" s="246" t="s">
        <v>516</v>
      </c>
      <c r="C195" s="222" t="s">
        <v>417</v>
      </c>
      <c r="D195" s="222" t="s">
        <v>517</v>
      </c>
      <c r="E195" s="580" t="s">
        <v>434</v>
      </c>
      <c r="F195" s="580"/>
      <c r="G195" s="223" t="s">
        <v>442</v>
      </c>
      <c r="H195" s="224">
        <v>2.1000000000000001E-2</v>
      </c>
      <c r="I195" s="225">
        <v>203.14</v>
      </c>
      <c r="J195" s="333">
        <v>4.26</v>
      </c>
    </row>
    <row r="196" spans="1:10" ht="14.4" customHeight="1">
      <c r="A196" s="332" t="s">
        <v>432</v>
      </c>
      <c r="B196" s="246" t="s">
        <v>518</v>
      </c>
      <c r="C196" s="222" t="s">
        <v>417</v>
      </c>
      <c r="D196" s="222" t="s">
        <v>519</v>
      </c>
      <c r="E196" s="580" t="s">
        <v>434</v>
      </c>
      <c r="F196" s="580"/>
      <c r="G196" s="223" t="s">
        <v>437</v>
      </c>
      <c r="H196" s="224">
        <v>4.5999999999999999E-2</v>
      </c>
      <c r="I196" s="225">
        <v>450</v>
      </c>
      <c r="J196" s="333">
        <v>20.7</v>
      </c>
    </row>
    <row r="197" spans="1:10">
      <c r="A197" s="576" t="s">
        <v>609</v>
      </c>
      <c r="B197" s="577"/>
      <c r="C197" s="577"/>
      <c r="D197" s="577"/>
      <c r="E197" s="577"/>
      <c r="F197" s="577"/>
      <c r="G197" s="577"/>
      <c r="H197" s="224"/>
      <c r="I197" s="225"/>
      <c r="J197" s="329">
        <v>133.38999999999999</v>
      </c>
    </row>
    <row r="198" spans="1:10">
      <c r="A198" s="574" t="s">
        <v>610</v>
      </c>
      <c r="B198" s="575"/>
      <c r="C198" s="575"/>
      <c r="D198" s="575"/>
      <c r="E198" s="575"/>
      <c r="F198" s="575"/>
      <c r="G198" s="575"/>
      <c r="H198" s="226"/>
      <c r="I198" s="227"/>
      <c r="J198" s="334">
        <f>J197*J8</f>
        <v>29.972732999999998</v>
      </c>
    </row>
    <row r="199" spans="1:10">
      <c r="A199" s="574" t="s">
        <v>611</v>
      </c>
      <c r="B199" s="575"/>
      <c r="C199" s="575"/>
      <c r="D199" s="575"/>
      <c r="E199" s="575"/>
      <c r="F199" s="575"/>
      <c r="G199" s="575"/>
      <c r="H199" s="228"/>
      <c r="I199" s="229"/>
      <c r="J199" s="335">
        <f>SUM(J197:J198)</f>
        <v>163.36273299999999</v>
      </c>
    </row>
    <row r="200" spans="1:10" ht="14.4" customHeight="1">
      <c r="A200" s="337" t="s">
        <v>206</v>
      </c>
      <c r="B200" s="247" t="s">
        <v>71</v>
      </c>
      <c r="C200" s="230" t="s">
        <v>420</v>
      </c>
      <c r="D200" s="230" t="s">
        <v>421</v>
      </c>
      <c r="E200" s="581" t="s">
        <v>422</v>
      </c>
      <c r="F200" s="581"/>
      <c r="G200" s="231" t="s">
        <v>73</v>
      </c>
      <c r="H200" s="229" t="s">
        <v>423</v>
      </c>
      <c r="I200" s="229" t="s">
        <v>424</v>
      </c>
      <c r="J200" s="338" t="s">
        <v>425</v>
      </c>
    </row>
    <row r="201" spans="1:10">
      <c r="A201" s="328" t="s">
        <v>426</v>
      </c>
      <c r="B201" s="244">
        <v>70287</v>
      </c>
      <c r="C201" s="214" t="s">
        <v>417</v>
      </c>
      <c r="D201" s="214" t="s">
        <v>207</v>
      </c>
      <c r="E201" s="578">
        <v>0</v>
      </c>
      <c r="F201" s="578"/>
      <c r="G201" s="215" t="s">
        <v>103</v>
      </c>
      <c r="H201" s="216">
        <v>1</v>
      </c>
      <c r="I201" s="217">
        <v>23.9</v>
      </c>
      <c r="J201" s="329">
        <v>23.9</v>
      </c>
    </row>
    <row r="202" spans="1:10" ht="24.9" customHeight="1">
      <c r="A202" s="330" t="s">
        <v>427</v>
      </c>
      <c r="B202" s="245" t="s">
        <v>520</v>
      </c>
      <c r="C202" s="218" t="s">
        <v>417</v>
      </c>
      <c r="D202" s="218" t="s">
        <v>521</v>
      </c>
      <c r="E202" s="579">
        <v>0</v>
      </c>
      <c r="F202" s="579"/>
      <c r="G202" s="219" t="s">
        <v>102</v>
      </c>
      <c r="H202" s="220">
        <v>2E-3</v>
      </c>
      <c r="I202" s="221">
        <v>611.99</v>
      </c>
      <c r="J202" s="331">
        <v>1.22</v>
      </c>
    </row>
    <row r="203" spans="1:10" ht="24.9" customHeight="1">
      <c r="A203" s="330" t="s">
        <v>427</v>
      </c>
      <c r="B203" s="245" t="s">
        <v>508</v>
      </c>
      <c r="C203" s="218" t="s">
        <v>417</v>
      </c>
      <c r="D203" s="218" t="s">
        <v>509</v>
      </c>
      <c r="E203" s="579">
        <v>0</v>
      </c>
      <c r="F203" s="579"/>
      <c r="G203" s="219" t="s">
        <v>429</v>
      </c>
      <c r="H203" s="220">
        <v>0.2</v>
      </c>
      <c r="I203" s="221">
        <v>32.14</v>
      </c>
      <c r="J203" s="331">
        <v>6.42</v>
      </c>
    </row>
    <row r="204" spans="1:10" ht="24.9" customHeight="1">
      <c r="A204" s="330" t="s">
        <v>427</v>
      </c>
      <c r="B204" s="245" t="s">
        <v>430</v>
      </c>
      <c r="C204" s="218" t="s">
        <v>417</v>
      </c>
      <c r="D204" s="218" t="s">
        <v>431</v>
      </c>
      <c r="E204" s="579">
        <v>0</v>
      </c>
      <c r="F204" s="579"/>
      <c r="G204" s="219" t="s">
        <v>429</v>
      </c>
      <c r="H204" s="220">
        <v>0.2</v>
      </c>
      <c r="I204" s="221">
        <v>26.88</v>
      </c>
      <c r="J204" s="331">
        <v>5.37</v>
      </c>
    </row>
    <row r="205" spans="1:10" ht="14.4" customHeight="1">
      <c r="A205" s="332" t="s">
        <v>432</v>
      </c>
      <c r="B205" s="246" t="s">
        <v>522</v>
      </c>
      <c r="C205" s="222" t="s">
        <v>417</v>
      </c>
      <c r="D205" s="222" t="s">
        <v>207</v>
      </c>
      <c r="E205" s="580" t="s">
        <v>434</v>
      </c>
      <c r="F205" s="580"/>
      <c r="G205" s="223" t="s">
        <v>442</v>
      </c>
      <c r="H205" s="224">
        <v>3</v>
      </c>
      <c r="I205" s="225">
        <v>3.63</v>
      </c>
      <c r="J205" s="333">
        <v>10.89</v>
      </c>
    </row>
    <row r="206" spans="1:10">
      <c r="A206" s="576" t="s">
        <v>609</v>
      </c>
      <c r="B206" s="577"/>
      <c r="C206" s="577"/>
      <c r="D206" s="577"/>
      <c r="E206" s="577"/>
      <c r="F206" s="577"/>
      <c r="G206" s="577"/>
      <c r="H206" s="224"/>
      <c r="I206" s="225"/>
      <c r="J206" s="329">
        <v>23.9</v>
      </c>
    </row>
    <row r="207" spans="1:10">
      <c r="A207" s="574" t="s">
        <v>610</v>
      </c>
      <c r="B207" s="575"/>
      <c r="C207" s="575"/>
      <c r="D207" s="575"/>
      <c r="E207" s="575"/>
      <c r="F207" s="575"/>
      <c r="G207" s="575"/>
      <c r="H207" s="226"/>
      <c r="I207" s="227"/>
      <c r="J207" s="334">
        <f>J206*J8</f>
        <v>5.37033</v>
      </c>
    </row>
    <row r="208" spans="1:10">
      <c r="A208" s="574" t="s">
        <v>611</v>
      </c>
      <c r="B208" s="575"/>
      <c r="C208" s="575"/>
      <c r="D208" s="575"/>
      <c r="E208" s="575"/>
      <c r="F208" s="575"/>
      <c r="G208" s="575"/>
      <c r="H208" s="228"/>
      <c r="I208" s="229"/>
      <c r="J208" s="335">
        <f>SUM(J206:J207)</f>
        <v>29.270329999999998</v>
      </c>
    </row>
    <row r="209" spans="1:10" ht="14.4" customHeight="1">
      <c r="A209" s="339" t="s">
        <v>209</v>
      </c>
      <c r="B209" s="248"/>
      <c r="C209" s="232"/>
      <c r="D209" s="232" t="s">
        <v>88</v>
      </c>
      <c r="E209" s="232"/>
      <c r="F209" s="600"/>
      <c r="G209" s="600"/>
      <c r="H209" s="233"/>
      <c r="I209" s="232"/>
      <c r="J209" s="340"/>
    </row>
    <row r="210" spans="1:10">
      <c r="A210" s="337" t="s">
        <v>210</v>
      </c>
      <c r="B210" s="247" t="s">
        <v>71</v>
      </c>
      <c r="C210" s="230" t="s">
        <v>420</v>
      </c>
      <c r="D210" s="230" t="s">
        <v>421</v>
      </c>
      <c r="E210" s="581" t="s">
        <v>422</v>
      </c>
      <c r="F210" s="581"/>
      <c r="G210" s="231" t="s">
        <v>73</v>
      </c>
      <c r="H210" s="229" t="s">
        <v>423</v>
      </c>
      <c r="I210" s="229" t="s">
        <v>424</v>
      </c>
      <c r="J210" s="338" t="s">
        <v>425</v>
      </c>
    </row>
    <row r="211" spans="1:10">
      <c r="A211" s="328" t="s">
        <v>426</v>
      </c>
      <c r="B211" s="244">
        <v>141336</v>
      </c>
      <c r="C211" s="214" t="s">
        <v>417</v>
      </c>
      <c r="D211" s="214" t="s">
        <v>211</v>
      </c>
      <c r="E211" s="578">
        <v>0</v>
      </c>
      <c r="F211" s="578"/>
      <c r="G211" s="215" t="s">
        <v>80</v>
      </c>
      <c r="H211" s="216">
        <v>1</v>
      </c>
      <c r="I211" s="217">
        <v>46.5</v>
      </c>
      <c r="J211" s="329">
        <v>46.5</v>
      </c>
    </row>
    <row r="212" spans="1:10" ht="24.9" customHeight="1">
      <c r="A212" s="330" t="s">
        <v>427</v>
      </c>
      <c r="B212" s="245" t="s">
        <v>428</v>
      </c>
      <c r="C212" s="218" t="s">
        <v>417</v>
      </c>
      <c r="D212" s="218" t="s">
        <v>419</v>
      </c>
      <c r="E212" s="579">
        <v>0</v>
      </c>
      <c r="F212" s="579"/>
      <c r="G212" s="219" t="s">
        <v>429</v>
      </c>
      <c r="H212" s="220">
        <v>0.3</v>
      </c>
      <c r="I212" s="221">
        <v>32.21</v>
      </c>
      <c r="J212" s="331">
        <v>9.66</v>
      </c>
    </row>
    <row r="213" spans="1:10" ht="24.9" customHeight="1">
      <c r="A213" s="330" t="s">
        <v>427</v>
      </c>
      <c r="B213" s="245" t="s">
        <v>493</v>
      </c>
      <c r="C213" s="218" t="s">
        <v>417</v>
      </c>
      <c r="D213" s="218" t="s">
        <v>494</v>
      </c>
      <c r="E213" s="579">
        <v>0</v>
      </c>
      <c r="F213" s="579"/>
      <c r="G213" s="219" t="s">
        <v>429</v>
      </c>
      <c r="H213" s="220">
        <v>0.3</v>
      </c>
      <c r="I213" s="221">
        <v>26.38</v>
      </c>
      <c r="J213" s="331">
        <v>7.91</v>
      </c>
    </row>
    <row r="214" spans="1:10" ht="14.4" customHeight="1">
      <c r="A214" s="332" t="s">
        <v>432</v>
      </c>
      <c r="B214" s="246" t="s">
        <v>523</v>
      </c>
      <c r="C214" s="222" t="s">
        <v>417</v>
      </c>
      <c r="D214" s="222" t="s">
        <v>211</v>
      </c>
      <c r="E214" s="580" t="s">
        <v>434</v>
      </c>
      <c r="F214" s="580"/>
      <c r="G214" s="223" t="s">
        <v>80</v>
      </c>
      <c r="H214" s="224">
        <v>1</v>
      </c>
      <c r="I214" s="225">
        <v>28.93</v>
      </c>
      <c r="J214" s="333">
        <v>28.93</v>
      </c>
    </row>
    <row r="215" spans="1:10">
      <c r="A215" s="576" t="s">
        <v>609</v>
      </c>
      <c r="B215" s="577"/>
      <c r="C215" s="577"/>
      <c r="D215" s="577"/>
      <c r="E215" s="577"/>
      <c r="F215" s="577"/>
      <c r="G215" s="577"/>
      <c r="H215" s="224"/>
      <c r="I215" s="225"/>
      <c r="J215" s="329">
        <v>46.5</v>
      </c>
    </row>
    <row r="216" spans="1:10">
      <c r="A216" s="574" t="s">
        <v>610</v>
      </c>
      <c r="B216" s="575"/>
      <c r="C216" s="575"/>
      <c r="D216" s="575"/>
      <c r="E216" s="575"/>
      <c r="F216" s="575"/>
      <c r="G216" s="575"/>
      <c r="H216" s="226"/>
      <c r="I216" s="227"/>
      <c r="J216" s="334">
        <f>J215*J8</f>
        <v>10.448550000000001</v>
      </c>
    </row>
    <row r="217" spans="1:10" ht="14.4" customHeight="1">
      <c r="A217" s="574" t="s">
        <v>611</v>
      </c>
      <c r="B217" s="575"/>
      <c r="C217" s="575"/>
      <c r="D217" s="575"/>
      <c r="E217" s="575"/>
      <c r="F217" s="575"/>
      <c r="G217" s="575"/>
      <c r="H217" s="228"/>
      <c r="I217" s="229"/>
      <c r="J217" s="335">
        <f>SUM(J215:J216)</f>
        <v>56.948549999999997</v>
      </c>
    </row>
    <row r="218" spans="1:10">
      <c r="A218" s="337" t="s">
        <v>213</v>
      </c>
      <c r="B218" s="247" t="s">
        <v>71</v>
      </c>
      <c r="C218" s="230" t="s">
        <v>420</v>
      </c>
      <c r="D218" s="230" t="s">
        <v>421</v>
      </c>
      <c r="E218" s="581" t="s">
        <v>422</v>
      </c>
      <c r="F218" s="581"/>
      <c r="G218" s="231" t="s">
        <v>73</v>
      </c>
      <c r="H218" s="229" t="s">
        <v>423</v>
      </c>
      <c r="I218" s="229" t="s">
        <v>424</v>
      </c>
      <c r="J218" s="338" t="s">
        <v>425</v>
      </c>
    </row>
    <row r="219" spans="1:10" ht="24.9" customHeight="1">
      <c r="A219" s="328" t="s">
        <v>426</v>
      </c>
      <c r="B219" s="244">
        <v>140348</v>
      </c>
      <c r="C219" s="214" t="s">
        <v>417</v>
      </c>
      <c r="D219" s="214" t="s">
        <v>214</v>
      </c>
      <c r="E219" s="578">
        <v>0</v>
      </c>
      <c r="F219" s="578"/>
      <c r="G219" s="215" t="s">
        <v>80</v>
      </c>
      <c r="H219" s="216">
        <v>1</v>
      </c>
      <c r="I219" s="217">
        <v>87.11</v>
      </c>
      <c r="J219" s="329">
        <v>87.11</v>
      </c>
    </row>
    <row r="220" spans="1:10" ht="24.9" customHeight="1">
      <c r="A220" s="330" t="s">
        <v>427</v>
      </c>
      <c r="B220" s="245" t="s">
        <v>428</v>
      </c>
      <c r="C220" s="218" t="s">
        <v>417</v>
      </c>
      <c r="D220" s="218" t="s">
        <v>419</v>
      </c>
      <c r="E220" s="579">
        <v>0</v>
      </c>
      <c r="F220" s="579"/>
      <c r="G220" s="219" t="s">
        <v>429</v>
      </c>
      <c r="H220" s="220">
        <v>0.9</v>
      </c>
      <c r="I220" s="221">
        <v>32.21</v>
      </c>
      <c r="J220" s="331">
        <v>28.98</v>
      </c>
    </row>
    <row r="221" spans="1:10" ht="24.9" customHeight="1">
      <c r="A221" s="330" t="s">
        <v>427</v>
      </c>
      <c r="B221" s="245" t="s">
        <v>493</v>
      </c>
      <c r="C221" s="218" t="s">
        <v>417</v>
      </c>
      <c r="D221" s="218" t="s">
        <v>494</v>
      </c>
      <c r="E221" s="579">
        <v>0</v>
      </c>
      <c r="F221" s="579"/>
      <c r="G221" s="219" t="s">
        <v>429</v>
      </c>
      <c r="H221" s="220">
        <v>0.9</v>
      </c>
      <c r="I221" s="221">
        <v>26.38</v>
      </c>
      <c r="J221" s="331">
        <v>23.73</v>
      </c>
    </row>
    <row r="222" spans="1:10" ht="14.4" customHeight="1">
      <c r="A222" s="332" t="s">
        <v>432</v>
      </c>
      <c r="B222" s="246" t="s">
        <v>438</v>
      </c>
      <c r="C222" s="222" t="s">
        <v>417</v>
      </c>
      <c r="D222" s="222" t="s">
        <v>78</v>
      </c>
      <c r="E222" s="580" t="s">
        <v>434</v>
      </c>
      <c r="F222" s="580"/>
      <c r="G222" s="223" t="s">
        <v>439</v>
      </c>
      <c r="H222" s="224">
        <v>0.2</v>
      </c>
      <c r="I222" s="225">
        <v>20.531400000000001</v>
      </c>
      <c r="J222" s="333">
        <v>4.0999999999999996</v>
      </c>
    </row>
    <row r="223" spans="1:10" ht="14.4" customHeight="1">
      <c r="A223" s="332" t="s">
        <v>432</v>
      </c>
      <c r="B223" s="246" t="s">
        <v>524</v>
      </c>
      <c r="C223" s="222" t="s">
        <v>417</v>
      </c>
      <c r="D223" s="222" t="s">
        <v>525</v>
      </c>
      <c r="E223" s="580" t="s">
        <v>434</v>
      </c>
      <c r="F223" s="580"/>
      <c r="G223" s="223" t="s">
        <v>437</v>
      </c>
      <c r="H223" s="224">
        <v>0.1</v>
      </c>
      <c r="I223" s="225">
        <v>303</v>
      </c>
      <c r="J223" s="333">
        <v>30.3</v>
      </c>
    </row>
    <row r="224" spans="1:10" ht="14.4" customHeight="1">
      <c r="A224" s="576" t="s">
        <v>609</v>
      </c>
      <c r="B224" s="577"/>
      <c r="C224" s="577"/>
      <c r="D224" s="577"/>
      <c r="E224" s="577"/>
      <c r="F224" s="577"/>
      <c r="G224" s="577"/>
      <c r="H224" s="224"/>
      <c r="I224" s="225"/>
      <c r="J224" s="329">
        <v>87.11</v>
      </c>
    </row>
    <row r="225" spans="1:10">
      <c r="A225" s="574" t="s">
        <v>610</v>
      </c>
      <c r="B225" s="575"/>
      <c r="C225" s="575"/>
      <c r="D225" s="575"/>
      <c r="E225" s="575"/>
      <c r="F225" s="575"/>
      <c r="G225" s="575"/>
      <c r="H225" s="226"/>
      <c r="I225" s="227"/>
      <c r="J225" s="334">
        <f>J224*J8</f>
        <v>19.573617000000002</v>
      </c>
    </row>
    <row r="226" spans="1:10">
      <c r="A226" s="574" t="s">
        <v>611</v>
      </c>
      <c r="B226" s="575"/>
      <c r="C226" s="575"/>
      <c r="D226" s="575"/>
      <c r="E226" s="575"/>
      <c r="F226" s="575"/>
      <c r="G226" s="575"/>
      <c r="H226" s="228"/>
      <c r="I226" s="229"/>
      <c r="J226" s="335">
        <f>SUM(J224:J225)</f>
        <v>106.683617</v>
      </c>
    </row>
    <row r="227" spans="1:10" ht="14.4" customHeight="1">
      <c r="A227" s="339" t="s">
        <v>215</v>
      </c>
      <c r="B227" s="248"/>
      <c r="C227" s="232"/>
      <c r="D227" s="232" t="s">
        <v>216</v>
      </c>
      <c r="E227" s="232"/>
      <c r="F227" s="600"/>
      <c r="G227" s="600"/>
      <c r="H227" s="233"/>
      <c r="I227" s="232"/>
      <c r="J227" s="340"/>
    </row>
    <row r="228" spans="1:10">
      <c r="A228" s="337" t="s">
        <v>217</v>
      </c>
      <c r="B228" s="247" t="s">
        <v>71</v>
      </c>
      <c r="C228" s="230" t="s">
        <v>420</v>
      </c>
      <c r="D228" s="230" t="s">
        <v>421</v>
      </c>
      <c r="E228" s="581" t="s">
        <v>422</v>
      </c>
      <c r="F228" s="581"/>
      <c r="G228" s="231" t="s">
        <v>73</v>
      </c>
      <c r="H228" s="229" t="s">
        <v>423</v>
      </c>
      <c r="I228" s="229" t="s">
        <v>424</v>
      </c>
      <c r="J228" s="338" t="s">
        <v>425</v>
      </c>
    </row>
    <row r="229" spans="1:10" ht="14.4" customHeight="1">
      <c r="A229" s="328" t="s">
        <v>426</v>
      </c>
      <c r="B229" s="244">
        <v>110143</v>
      </c>
      <c r="C229" s="214" t="s">
        <v>417</v>
      </c>
      <c r="D229" s="214" t="s">
        <v>94</v>
      </c>
      <c r="E229" s="578">
        <v>0</v>
      </c>
      <c r="F229" s="578"/>
      <c r="G229" s="215" t="s">
        <v>80</v>
      </c>
      <c r="H229" s="216">
        <v>1</v>
      </c>
      <c r="I229" s="217">
        <v>17.32</v>
      </c>
      <c r="J229" s="329">
        <v>17.32</v>
      </c>
    </row>
    <row r="230" spans="1:10" ht="24.9" customHeight="1">
      <c r="A230" s="330" t="s">
        <v>427</v>
      </c>
      <c r="B230" s="245" t="s">
        <v>469</v>
      </c>
      <c r="C230" s="218" t="s">
        <v>417</v>
      </c>
      <c r="D230" s="218" t="s">
        <v>470</v>
      </c>
      <c r="E230" s="579">
        <v>0</v>
      </c>
      <c r="F230" s="579"/>
      <c r="G230" s="219" t="s">
        <v>429</v>
      </c>
      <c r="H230" s="220">
        <v>0.2</v>
      </c>
      <c r="I230" s="221">
        <v>32.75</v>
      </c>
      <c r="J230" s="331">
        <v>6.55</v>
      </c>
    </row>
    <row r="231" spans="1:10" ht="24.9" customHeight="1">
      <c r="A231" s="330" t="s">
        <v>427</v>
      </c>
      <c r="B231" s="245" t="s">
        <v>526</v>
      </c>
      <c r="C231" s="218" t="s">
        <v>417</v>
      </c>
      <c r="D231" s="218" t="s">
        <v>100</v>
      </c>
      <c r="E231" s="579">
        <v>0</v>
      </c>
      <c r="F231" s="579"/>
      <c r="G231" s="219" t="s">
        <v>102</v>
      </c>
      <c r="H231" s="220">
        <v>7.0000000000000001E-3</v>
      </c>
      <c r="I231" s="221">
        <v>771.88</v>
      </c>
      <c r="J231" s="331">
        <v>5.4</v>
      </c>
    </row>
    <row r="232" spans="1:10" ht="24.9" customHeight="1">
      <c r="A232" s="330" t="s">
        <v>427</v>
      </c>
      <c r="B232" s="245" t="s">
        <v>430</v>
      </c>
      <c r="C232" s="218" t="s">
        <v>417</v>
      </c>
      <c r="D232" s="218" t="s">
        <v>431</v>
      </c>
      <c r="E232" s="579">
        <v>0</v>
      </c>
      <c r="F232" s="579"/>
      <c r="G232" s="219" t="s">
        <v>429</v>
      </c>
      <c r="H232" s="220">
        <v>0.2</v>
      </c>
      <c r="I232" s="221">
        <v>26.88</v>
      </c>
      <c r="J232" s="331">
        <v>5.37</v>
      </c>
    </row>
    <row r="233" spans="1:10">
      <c r="A233" s="576" t="s">
        <v>609</v>
      </c>
      <c r="B233" s="577"/>
      <c r="C233" s="577"/>
      <c r="D233" s="577"/>
      <c r="E233" s="577"/>
      <c r="F233" s="577"/>
      <c r="G233" s="577"/>
      <c r="H233" s="224"/>
      <c r="I233" s="225"/>
      <c r="J233" s="329">
        <v>17.32</v>
      </c>
    </row>
    <row r="234" spans="1:10">
      <c r="A234" s="574" t="s">
        <v>610</v>
      </c>
      <c r="B234" s="575"/>
      <c r="C234" s="575"/>
      <c r="D234" s="575"/>
      <c r="E234" s="575"/>
      <c r="F234" s="575"/>
      <c r="G234" s="575"/>
      <c r="H234" s="226"/>
      <c r="I234" s="227"/>
      <c r="J234" s="334">
        <f>J233*J8</f>
        <v>3.891804</v>
      </c>
    </row>
    <row r="235" spans="1:10">
      <c r="A235" s="574" t="s">
        <v>611</v>
      </c>
      <c r="B235" s="575"/>
      <c r="C235" s="575"/>
      <c r="D235" s="575"/>
      <c r="E235" s="575"/>
      <c r="F235" s="575"/>
      <c r="G235" s="575"/>
      <c r="H235" s="228"/>
      <c r="I235" s="229"/>
      <c r="J235" s="335">
        <f>SUM(J233:J234)</f>
        <v>21.211804000000001</v>
      </c>
    </row>
    <row r="236" spans="1:10">
      <c r="A236" s="337" t="s">
        <v>219</v>
      </c>
      <c r="B236" s="247" t="s">
        <v>71</v>
      </c>
      <c r="C236" s="230" t="s">
        <v>420</v>
      </c>
      <c r="D236" s="230" t="s">
        <v>421</v>
      </c>
      <c r="E236" s="581" t="s">
        <v>422</v>
      </c>
      <c r="F236" s="581"/>
      <c r="G236" s="231" t="s">
        <v>73</v>
      </c>
      <c r="H236" s="229" t="s">
        <v>423</v>
      </c>
      <c r="I236" s="229" t="s">
        <v>424</v>
      </c>
      <c r="J236" s="338" t="s">
        <v>425</v>
      </c>
    </row>
    <row r="237" spans="1:10" ht="24.9" customHeight="1">
      <c r="A237" s="328" t="s">
        <v>426</v>
      </c>
      <c r="B237" s="244">
        <v>110763</v>
      </c>
      <c r="C237" s="214" t="s">
        <v>417</v>
      </c>
      <c r="D237" s="214" t="s">
        <v>220</v>
      </c>
      <c r="E237" s="578">
        <v>0</v>
      </c>
      <c r="F237" s="578"/>
      <c r="G237" s="215" t="s">
        <v>80</v>
      </c>
      <c r="H237" s="216">
        <v>1</v>
      </c>
      <c r="I237" s="217">
        <v>51.8</v>
      </c>
      <c r="J237" s="329">
        <v>51.8</v>
      </c>
    </row>
    <row r="238" spans="1:10" ht="24.9" customHeight="1">
      <c r="A238" s="330" t="s">
        <v>427</v>
      </c>
      <c r="B238" s="245" t="s">
        <v>488</v>
      </c>
      <c r="C238" s="218" t="s">
        <v>417</v>
      </c>
      <c r="D238" s="218" t="s">
        <v>489</v>
      </c>
      <c r="E238" s="579">
        <v>0</v>
      </c>
      <c r="F238" s="579"/>
      <c r="G238" s="219" t="s">
        <v>102</v>
      </c>
      <c r="H238" s="220">
        <v>0.03</v>
      </c>
      <c r="I238" s="221">
        <v>531.51</v>
      </c>
      <c r="J238" s="331">
        <v>15.94</v>
      </c>
    </row>
    <row r="239" spans="1:10" ht="24.9" customHeight="1">
      <c r="A239" s="330" t="s">
        <v>427</v>
      </c>
      <c r="B239" s="245" t="s">
        <v>498</v>
      </c>
      <c r="C239" s="218" t="s">
        <v>417</v>
      </c>
      <c r="D239" s="218" t="s">
        <v>499</v>
      </c>
      <c r="E239" s="579">
        <v>0</v>
      </c>
      <c r="F239" s="579"/>
      <c r="G239" s="219" t="s">
        <v>429</v>
      </c>
      <c r="H239" s="220">
        <v>0.52</v>
      </c>
      <c r="I239" s="221">
        <v>26.78</v>
      </c>
      <c r="J239" s="331">
        <v>13.92</v>
      </c>
    </row>
    <row r="240" spans="1:10" ht="26.4" customHeight="1">
      <c r="A240" s="330" t="s">
        <v>427</v>
      </c>
      <c r="B240" s="245" t="s">
        <v>469</v>
      </c>
      <c r="C240" s="218" t="s">
        <v>417</v>
      </c>
      <c r="D240" s="218" t="s">
        <v>470</v>
      </c>
      <c r="E240" s="579">
        <v>0</v>
      </c>
      <c r="F240" s="579"/>
      <c r="G240" s="219" t="s">
        <v>429</v>
      </c>
      <c r="H240" s="220">
        <v>0.67</v>
      </c>
      <c r="I240" s="221">
        <v>32.75</v>
      </c>
      <c r="J240" s="331">
        <v>21.94</v>
      </c>
    </row>
    <row r="241" spans="1:10">
      <c r="A241" s="576" t="s">
        <v>609</v>
      </c>
      <c r="B241" s="577"/>
      <c r="C241" s="577"/>
      <c r="D241" s="577"/>
      <c r="E241" s="577"/>
      <c r="F241" s="577"/>
      <c r="G241" s="577"/>
      <c r="H241" s="224"/>
      <c r="I241" s="225"/>
      <c r="J241" s="329">
        <v>51.8</v>
      </c>
    </row>
    <row r="242" spans="1:10">
      <c r="A242" s="574" t="s">
        <v>610</v>
      </c>
      <c r="B242" s="575"/>
      <c r="C242" s="575"/>
      <c r="D242" s="575"/>
      <c r="E242" s="575"/>
      <c r="F242" s="575"/>
      <c r="G242" s="575"/>
      <c r="H242" s="226"/>
      <c r="I242" s="227"/>
      <c r="J242" s="334">
        <f>J241*J8</f>
        <v>11.63946</v>
      </c>
    </row>
    <row r="243" spans="1:10">
      <c r="A243" s="574" t="s">
        <v>611</v>
      </c>
      <c r="B243" s="575"/>
      <c r="C243" s="575"/>
      <c r="D243" s="575"/>
      <c r="E243" s="575"/>
      <c r="F243" s="575"/>
      <c r="G243" s="575"/>
      <c r="H243" s="228"/>
      <c r="I243" s="229"/>
      <c r="J243" s="335">
        <f>SUM(J241:J242)</f>
        <v>63.439459999999997</v>
      </c>
    </row>
    <row r="244" spans="1:10">
      <c r="A244" s="337" t="s">
        <v>222</v>
      </c>
      <c r="B244" s="247" t="s">
        <v>71</v>
      </c>
      <c r="C244" s="230" t="s">
        <v>420</v>
      </c>
      <c r="D244" s="230" t="s">
        <v>421</v>
      </c>
      <c r="E244" s="581" t="s">
        <v>422</v>
      </c>
      <c r="F244" s="581"/>
      <c r="G244" s="231" t="s">
        <v>73</v>
      </c>
      <c r="H244" s="229" t="s">
        <v>423</v>
      </c>
      <c r="I244" s="229" t="s">
        <v>424</v>
      </c>
      <c r="J244" s="338" t="s">
        <v>425</v>
      </c>
    </row>
    <row r="245" spans="1:10" ht="24.9" customHeight="1">
      <c r="A245" s="328" t="s">
        <v>426</v>
      </c>
      <c r="B245" s="244">
        <v>110581</v>
      </c>
      <c r="C245" s="214" t="s">
        <v>417</v>
      </c>
      <c r="D245" s="214" t="s">
        <v>223</v>
      </c>
      <c r="E245" s="578">
        <v>0</v>
      </c>
      <c r="F245" s="578"/>
      <c r="G245" s="215" t="s">
        <v>80</v>
      </c>
      <c r="H245" s="216">
        <v>1</v>
      </c>
      <c r="I245" s="217">
        <v>143.71</v>
      </c>
      <c r="J245" s="329">
        <v>143.71</v>
      </c>
    </row>
    <row r="246" spans="1:10" ht="24.9" customHeight="1">
      <c r="A246" s="330" t="s">
        <v>427</v>
      </c>
      <c r="B246" s="245" t="s">
        <v>498</v>
      </c>
      <c r="C246" s="218" t="s">
        <v>417</v>
      </c>
      <c r="D246" s="218" t="s">
        <v>499</v>
      </c>
      <c r="E246" s="579">
        <v>0</v>
      </c>
      <c r="F246" s="579"/>
      <c r="G246" s="219" t="s">
        <v>429</v>
      </c>
      <c r="H246" s="220">
        <v>0.5</v>
      </c>
      <c r="I246" s="221">
        <v>26.78</v>
      </c>
      <c r="J246" s="331">
        <v>13.38</v>
      </c>
    </row>
    <row r="247" spans="1:10" ht="24.9" customHeight="1">
      <c r="A247" s="330" t="s">
        <v>427</v>
      </c>
      <c r="B247" s="245" t="s">
        <v>469</v>
      </c>
      <c r="C247" s="218" t="s">
        <v>417</v>
      </c>
      <c r="D247" s="218" t="s">
        <v>470</v>
      </c>
      <c r="E247" s="579">
        <v>0</v>
      </c>
      <c r="F247" s="579"/>
      <c r="G247" s="219" t="s">
        <v>429</v>
      </c>
      <c r="H247" s="220">
        <v>0.95</v>
      </c>
      <c r="I247" s="221">
        <v>32.75</v>
      </c>
      <c r="J247" s="331">
        <v>31.11</v>
      </c>
    </row>
    <row r="248" spans="1:10" ht="24.9" customHeight="1">
      <c r="A248" s="332" t="s">
        <v>432</v>
      </c>
      <c r="B248" s="246" t="s">
        <v>527</v>
      </c>
      <c r="C248" s="222" t="s">
        <v>417</v>
      </c>
      <c r="D248" s="222" t="s">
        <v>528</v>
      </c>
      <c r="E248" s="580" t="s">
        <v>434</v>
      </c>
      <c r="F248" s="580"/>
      <c r="G248" s="223" t="s">
        <v>439</v>
      </c>
      <c r="H248" s="224">
        <v>1.5</v>
      </c>
      <c r="I248" s="225">
        <v>5.6592000000000002</v>
      </c>
      <c r="J248" s="333">
        <v>8.48</v>
      </c>
    </row>
    <row r="249" spans="1:10" ht="14.4" customHeight="1">
      <c r="A249" s="332" t="s">
        <v>432</v>
      </c>
      <c r="B249" s="246" t="s">
        <v>529</v>
      </c>
      <c r="C249" s="222" t="s">
        <v>417</v>
      </c>
      <c r="D249" s="222" t="s">
        <v>116</v>
      </c>
      <c r="E249" s="580" t="s">
        <v>434</v>
      </c>
      <c r="F249" s="580"/>
      <c r="G249" s="223" t="s">
        <v>439</v>
      </c>
      <c r="H249" s="224">
        <v>5</v>
      </c>
      <c r="I249" s="225">
        <v>1.37</v>
      </c>
      <c r="J249" s="333">
        <v>6.85</v>
      </c>
    </row>
    <row r="250" spans="1:10" ht="14.4" customHeight="1">
      <c r="A250" s="332" t="s">
        <v>432</v>
      </c>
      <c r="B250" s="246" t="s">
        <v>530</v>
      </c>
      <c r="C250" s="222" t="s">
        <v>417</v>
      </c>
      <c r="D250" s="222" t="s">
        <v>531</v>
      </c>
      <c r="E250" s="580" t="s">
        <v>434</v>
      </c>
      <c r="F250" s="580"/>
      <c r="G250" s="223" t="s">
        <v>80</v>
      </c>
      <c r="H250" s="224">
        <v>1.05</v>
      </c>
      <c r="I250" s="225">
        <v>79.900000000000006</v>
      </c>
      <c r="J250" s="333">
        <v>83.89</v>
      </c>
    </row>
    <row r="251" spans="1:10">
      <c r="A251" s="576" t="s">
        <v>609</v>
      </c>
      <c r="B251" s="577"/>
      <c r="C251" s="577"/>
      <c r="D251" s="577"/>
      <c r="E251" s="577"/>
      <c r="F251" s="577"/>
      <c r="G251" s="577"/>
      <c r="H251" s="224"/>
      <c r="I251" s="225"/>
      <c r="J251" s="329">
        <v>143.71</v>
      </c>
    </row>
    <row r="252" spans="1:10" ht="14.4" customHeight="1">
      <c r="A252" s="574" t="s">
        <v>610</v>
      </c>
      <c r="B252" s="575"/>
      <c r="C252" s="575"/>
      <c r="D252" s="575"/>
      <c r="E252" s="575"/>
      <c r="F252" s="575"/>
      <c r="G252" s="575"/>
      <c r="H252" s="226"/>
      <c r="I252" s="227"/>
      <c r="J252" s="334">
        <f>J251*J8</f>
        <v>32.291637000000001</v>
      </c>
    </row>
    <row r="253" spans="1:10">
      <c r="A253" s="574" t="s">
        <v>611</v>
      </c>
      <c r="B253" s="575"/>
      <c r="C253" s="575"/>
      <c r="D253" s="575"/>
      <c r="E253" s="575"/>
      <c r="F253" s="575"/>
      <c r="G253" s="575"/>
      <c r="H253" s="228"/>
      <c r="I253" s="229"/>
      <c r="J253" s="335">
        <f>SUM(J251:J252)</f>
        <v>176.00163700000002</v>
      </c>
    </row>
    <row r="254" spans="1:10">
      <c r="A254" s="337" t="s">
        <v>225</v>
      </c>
      <c r="B254" s="247" t="s">
        <v>71</v>
      </c>
      <c r="C254" s="230" t="s">
        <v>420</v>
      </c>
      <c r="D254" s="230" t="s">
        <v>421</v>
      </c>
      <c r="E254" s="581" t="s">
        <v>422</v>
      </c>
      <c r="F254" s="581"/>
      <c r="G254" s="231" t="s">
        <v>73</v>
      </c>
      <c r="H254" s="229" t="s">
        <v>423</v>
      </c>
      <c r="I254" s="229" t="s">
        <v>424</v>
      </c>
      <c r="J254" s="338" t="s">
        <v>425</v>
      </c>
    </row>
    <row r="255" spans="1:10" ht="24.9" customHeight="1">
      <c r="A255" s="328" t="s">
        <v>426</v>
      </c>
      <c r="B255" s="244">
        <v>110762</v>
      </c>
      <c r="C255" s="214" t="s">
        <v>417</v>
      </c>
      <c r="D255" s="214" t="s">
        <v>226</v>
      </c>
      <c r="E255" s="578">
        <v>0</v>
      </c>
      <c r="F255" s="578"/>
      <c r="G255" s="215" t="s">
        <v>80</v>
      </c>
      <c r="H255" s="216">
        <v>1</v>
      </c>
      <c r="I255" s="217">
        <v>43.7</v>
      </c>
      <c r="J255" s="329">
        <v>43.7</v>
      </c>
    </row>
    <row r="256" spans="1:10" ht="24.9" customHeight="1">
      <c r="A256" s="330" t="s">
        <v>427</v>
      </c>
      <c r="B256" s="245" t="s">
        <v>469</v>
      </c>
      <c r="C256" s="218" t="s">
        <v>417</v>
      </c>
      <c r="D256" s="218" t="s">
        <v>470</v>
      </c>
      <c r="E256" s="579">
        <v>0</v>
      </c>
      <c r="F256" s="579"/>
      <c r="G256" s="219" t="s">
        <v>429</v>
      </c>
      <c r="H256" s="220">
        <v>0.56999999999999995</v>
      </c>
      <c r="I256" s="221">
        <v>32.75</v>
      </c>
      <c r="J256" s="331">
        <v>18.66</v>
      </c>
    </row>
    <row r="257" spans="1:10" ht="24.9" customHeight="1">
      <c r="A257" s="330" t="s">
        <v>427</v>
      </c>
      <c r="B257" s="245" t="s">
        <v>498</v>
      </c>
      <c r="C257" s="218" t="s">
        <v>417</v>
      </c>
      <c r="D257" s="218" t="s">
        <v>499</v>
      </c>
      <c r="E257" s="579">
        <v>0</v>
      </c>
      <c r="F257" s="579"/>
      <c r="G257" s="219" t="s">
        <v>429</v>
      </c>
      <c r="H257" s="220">
        <v>0.34</v>
      </c>
      <c r="I257" s="221">
        <v>26.78</v>
      </c>
      <c r="J257" s="331">
        <v>9.1</v>
      </c>
    </row>
    <row r="258" spans="1:10" ht="24.9" customHeight="1">
      <c r="A258" s="330" t="s">
        <v>427</v>
      </c>
      <c r="B258" s="245" t="s">
        <v>488</v>
      </c>
      <c r="C258" s="218" t="s">
        <v>417</v>
      </c>
      <c r="D258" s="218" t="s">
        <v>489</v>
      </c>
      <c r="E258" s="579">
        <v>0</v>
      </c>
      <c r="F258" s="579"/>
      <c r="G258" s="219" t="s">
        <v>102</v>
      </c>
      <c r="H258" s="220">
        <v>0.03</v>
      </c>
      <c r="I258" s="221">
        <v>531.51</v>
      </c>
      <c r="J258" s="331">
        <v>15.94</v>
      </c>
    </row>
    <row r="259" spans="1:10">
      <c r="A259" s="576" t="s">
        <v>609</v>
      </c>
      <c r="B259" s="577"/>
      <c r="C259" s="577"/>
      <c r="D259" s="577"/>
      <c r="E259" s="577"/>
      <c r="F259" s="577"/>
      <c r="G259" s="577"/>
      <c r="H259" s="224"/>
      <c r="I259" s="225"/>
      <c r="J259" s="329">
        <v>43.7</v>
      </c>
    </row>
    <row r="260" spans="1:10">
      <c r="A260" s="574" t="s">
        <v>610</v>
      </c>
      <c r="B260" s="575"/>
      <c r="C260" s="575"/>
      <c r="D260" s="575"/>
      <c r="E260" s="575"/>
      <c r="F260" s="575"/>
      <c r="G260" s="575"/>
      <c r="H260" s="226"/>
      <c r="I260" s="227"/>
      <c r="J260" s="334">
        <f>J259*J8</f>
        <v>9.8193900000000003</v>
      </c>
    </row>
    <row r="261" spans="1:10">
      <c r="A261" s="574" t="s">
        <v>611</v>
      </c>
      <c r="B261" s="575"/>
      <c r="C261" s="575"/>
      <c r="D261" s="575"/>
      <c r="E261" s="575"/>
      <c r="F261" s="575"/>
      <c r="G261" s="575"/>
      <c r="H261" s="228"/>
      <c r="I261" s="229"/>
      <c r="J261" s="335">
        <f>SUM(J259:J260)</f>
        <v>53.519390000000001</v>
      </c>
    </row>
    <row r="262" spans="1:10" ht="14.4" customHeight="1">
      <c r="A262" s="339" t="s">
        <v>227</v>
      </c>
      <c r="B262" s="248"/>
      <c r="C262" s="232"/>
      <c r="D262" s="232" t="s">
        <v>228</v>
      </c>
      <c r="E262" s="232"/>
      <c r="F262" s="600"/>
      <c r="G262" s="600"/>
      <c r="H262" s="233"/>
      <c r="I262" s="232"/>
      <c r="J262" s="340"/>
    </row>
    <row r="263" spans="1:10">
      <c r="A263" s="337" t="s">
        <v>229</v>
      </c>
      <c r="B263" s="247" t="s">
        <v>71</v>
      </c>
      <c r="C263" s="230" t="s">
        <v>420</v>
      </c>
      <c r="D263" s="230" t="s">
        <v>421</v>
      </c>
      <c r="E263" s="581" t="s">
        <v>422</v>
      </c>
      <c r="F263" s="581"/>
      <c r="G263" s="231" t="s">
        <v>73</v>
      </c>
      <c r="H263" s="229" t="s">
        <v>423</v>
      </c>
      <c r="I263" s="229" t="s">
        <v>424</v>
      </c>
      <c r="J263" s="338" t="s">
        <v>425</v>
      </c>
    </row>
    <row r="264" spans="1:10" ht="24.9" customHeight="1">
      <c r="A264" s="328" t="s">
        <v>426</v>
      </c>
      <c r="B264" s="244">
        <v>30011</v>
      </c>
      <c r="C264" s="214" t="s">
        <v>417</v>
      </c>
      <c r="D264" s="214" t="s">
        <v>105</v>
      </c>
      <c r="E264" s="578">
        <v>0</v>
      </c>
      <c r="F264" s="578"/>
      <c r="G264" s="215" t="s">
        <v>102</v>
      </c>
      <c r="H264" s="216">
        <v>1</v>
      </c>
      <c r="I264" s="217">
        <v>167.34</v>
      </c>
      <c r="J264" s="329">
        <v>167.34</v>
      </c>
    </row>
    <row r="265" spans="1:10" ht="24" customHeight="1">
      <c r="A265" s="330" t="s">
        <v>427</v>
      </c>
      <c r="B265" s="245" t="s">
        <v>430</v>
      </c>
      <c r="C265" s="218" t="s">
        <v>417</v>
      </c>
      <c r="D265" s="218" t="s">
        <v>431</v>
      </c>
      <c r="E265" s="579">
        <v>0</v>
      </c>
      <c r="F265" s="579"/>
      <c r="G265" s="219" t="s">
        <v>429</v>
      </c>
      <c r="H265" s="220">
        <v>3</v>
      </c>
      <c r="I265" s="221">
        <v>26.88</v>
      </c>
      <c r="J265" s="331">
        <v>80.64</v>
      </c>
    </row>
    <row r="266" spans="1:10" ht="14.4" customHeight="1">
      <c r="A266" s="332" t="s">
        <v>432</v>
      </c>
      <c r="B266" s="246" t="s">
        <v>467</v>
      </c>
      <c r="C266" s="222" t="s">
        <v>417</v>
      </c>
      <c r="D266" s="222" t="s">
        <v>106</v>
      </c>
      <c r="E266" s="580" t="s">
        <v>468</v>
      </c>
      <c r="F266" s="580"/>
      <c r="G266" s="223" t="s">
        <v>429</v>
      </c>
      <c r="H266" s="224">
        <v>0.3</v>
      </c>
      <c r="I266" s="225">
        <v>5.45</v>
      </c>
      <c r="J266" s="333">
        <v>1.63</v>
      </c>
    </row>
    <row r="267" spans="1:10">
      <c r="A267" s="332" t="s">
        <v>432</v>
      </c>
      <c r="B267" s="246" t="s">
        <v>532</v>
      </c>
      <c r="C267" s="222" t="s">
        <v>417</v>
      </c>
      <c r="D267" s="222" t="s">
        <v>107</v>
      </c>
      <c r="E267" s="580" t="s">
        <v>434</v>
      </c>
      <c r="F267" s="580"/>
      <c r="G267" s="223" t="s">
        <v>102</v>
      </c>
      <c r="H267" s="224">
        <v>1.25</v>
      </c>
      <c r="I267" s="225">
        <v>68.06</v>
      </c>
      <c r="J267" s="333">
        <v>85.07</v>
      </c>
    </row>
    <row r="268" spans="1:10">
      <c r="A268" s="576" t="s">
        <v>609</v>
      </c>
      <c r="B268" s="577"/>
      <c r="C268" s="577"/>
      <c r="D268" s="577"/>
      <c r="E268" s="577"/>
      <c r="F268" s="577"/>
      <c r="G268" s="577"/>
      <c r="H268" s="224"/>
      <c r="I268" s="225"/>
      <c r="J268" s="329">
        <v>167.34</v>
      </c>
    </row>
    <row r="269" spans="1:10">
      <c r="A269" s="574" t="s">
        <v>610</v>
      </c>
      <c r="B269" s="575"/>
      <c r="C269" s="575"/>
      <c r="D269" s="575"/>
      <c r="E269" s="575"/>
      <c r="F269" s="575"/>
      <c r="G269" s="575"/>
      <c r="H269" s="226"/>
      <c r="I269" s="227"/>
      <c r="J269" s="334">
        <f>J268*J8</f>
        <v>37.601298</v>
      </c>
    </row>
    <row r="270" spans="1:10">
      <c r="A270" s="574" t="s">
        <v>611</v>
      </c>
      <c r="B270" s="575"/>
      <c r="C270" s="575"/>
      <c r="D270" s="575"/>
      <c r="E270" s="575"/>
      <c r="F270" s="575"/>
      <c r="G270" s="575"/>
      <c r="H270" s="228"/>
      <c r="I270" s="229"/>
      <c r="J270" s="335">
        <f>SUM(J268:J269)</f>
        <v>204.94129800000002</v>
      </c>
    </row>
    <row r="271" spans="1:10">
      <c r="A271" s="337" t="s">
        <v>231</v>
      </c>
      <c r="B271" s="247" t="s">
        <v>71</v>
      </c>
      <c r="C271" s="230" t="s">
        <v>420</v>
      </c>
      <c r="D271" s="230" t="s">
        <v>421</v>
      </c>
      <c r="E271" s="581" t="s">
        <v>422</v>
      </c>
      <c r="F271" s="581"/>
      <c r="G271" s="231" t="s">
        <v>73</v>
      </c>
      <c r="H271" s="229" t="s">
        <v>423</v>
      </c>
      <c r="I271" s="229" t="s">
        <v>424</v>
      </c>
      <c r="J271" s="338" t="s">
        <v>425</v>
      </c>
    </row>
    <row r="272" spans="1:10" ht="24.9" customHeight="1">
      <c r="A272" s="328" t="s">
        <v>426</v>
      </c>
      <c r="B272" s="244">
        <v>130110</v>
      </c>
      <c r="C272" s="214" t="s">
        <v>417</v>
      </c>
      <c r="D272" s="214" t="s">
        <v>115</v>
      </c>
      <c r="E272" s="578">
        <v>0</v>
      </c>
      <c r="F272" s="578"/>
      <c r="G272" s="215" t="s">
        <v>80</v>
      </c>
      <c r="H272" s="216">
        <v>1</v>
      </c>
      <c r="I272" s="217">
        <v>43.6</v>
      </c>
      <c r="J272" s="329">
        <v>43.6</v>
      </c>
    </row>
    <row r="273" spans="1:10" ht="24.9" customHeight="1">
      <c r="A273" s="330" t="s">
        <v>427</v>
      </c>
      <c r="B273" s="245" t="s">
        <v>430</v>
      </c>
      <c r="C273" s="218" t="s">
        <v>417</v>
      </c>
      <c r="D273" s="218" t="s">
        <v>431</v>
      </c>
      <c r="E273" s="579">
        <v>0</v>
      </c>
      <c r="F273" s="579"/>
      <c r="G273" s="219" t="s">
        <v>429</v>
      </c>
      <c r="H273" s="220">
        <v>0.6</v>
      </c>
      <c r="I273" s="221">
        <v>26.88</v>
      </c>
      <c r="J273" s="331">
        <v>16.12</v>
      </c>
    </row>
    <row r="274" spans="1:10" ht="24.9" customHeight="1">
      <c r="A274" s="330" t="s">
        <v>427</v>
      </c>
      <c r="B274" s="245" t="s">
        <v>469</v>
      </c>
      <c r="C274" s="218" t="s">
        <v>417</v>
      </c>
      <c r="D274" s="218" t="s">
        <v>470</v>
      </c>
      <c r="E274" s="579">
        <v>0</v>
      </c>
      <c r="F274" s="579"/>
      <c r="G274" s="219" t="s">
        <v>429</v>
      </c>
      <c r="H274" s="220">
        <v>0.25</v>
      </c>
      <c r="I274" s="221">
        <v>32.75</v>
      </c>
      <c r="J274" s="331">
        <v>8.18</v>
      </c>
    </row>
    <row r="275" spans="1:10">
      <c r="A275" s="332" t="s">
        <v>432</v>
      </c>
      <c r="B275" s="246" t="s">
        <v>471</v>
      </c>
      <c r="C275" s="222" t="s">
        <v>417</v>
      </c>
      <c r="D275" s="222" t="s">
        <v>95</v>
      </c>
      <c r="E275" s="580" t="s">
        <v>434</v>
      </c>
      <c r="F275" s="580"/>
      <c r="G275" s="223" t="s">
        <v>97</v>
      </c>
      <c r="H275" s="224">
        <v>0.31</v>
      </c>
      <c r="I275" s="225">
        <v>52.25</v>
      </c>
      <c r="J275" s="333">
        <v>16.190000000000001</v>
      </c>
    </row>
    <row r="276" spans="1:10" ht="14.4" customHeight="1">
      <c r="A276" s="332" t="s">
        <v>432</v>
      </c>
      <c r="B276" s="246" t="s">
        <v>473</v>
      </c>
      <c r="C276" s="222" t="s">
        <v>417</v>
      </c>
      <c r="D276" s="222" t="s">
        <v>137</v>
      </c>
      <c r="E276" s="580" t="s">
        <v>434</v>
      </c>
      <c r="F276" s="580"/>
      <c r="G276" s="223" t="s">
        <v>102</v>
      </c>
      <c r="H276" s="224">
        <v>3.6600000000000001E-2</v>
      </c>
      <c r="I276" s="225">
        <v>85</v>
      </c>
      <c r="J276" s="333">
        <v>3.1110000000000002</v>
      </c>
    </row>
    <row r="277" spans="1:10">
      <c r="A277" s="576" t="s">
        <v>609</v>
      </c>
      <c r="B277" s="577"/>
      <c r="C277" s="577"/>
      <c r="D277" s="577"/>
      <c r="E277" s="577"/>
      <c r="F277" s="577"/>
      <c r="G277" s="577"/>
      <c r="H277" s="224"/>
      <c r="I277" s="225"/>
      <c r="J277" s="329">
        <v>43.6</v>
      </c>
    </row>
    <row r="278" spans="1:10">
      <c r="A278" s="574" t="s">
        <v>610</v>
      </c>
      <c r="B278" s="575"/>
      <c r="C278" s="575"/>
      <c r="D278" s="575"/>
      <c r="E278" s="575"/>
      <c r="F278" s="575"/>
      <c r="G278" s="575"/>
      <c r="H278" s="226"/>
      <c r="I278" s="227"/>
      <c r="J278" s="334">
        <f>J277*J8</f>
        <v>9.7969200000000001</v>
      </c>
    </row>
    <row r="279" spans="1:10">
      <c r="A279" s="574" t="s">
        <v>611</v>
      </c>
      <c r="B279" s="575"/>
      <c r="C279" s="575"/>
      <c r="D279" s="575"/>
      <c r="E279" s="575"/>
      <c r="F279" s="575"/>
      <c r="G279" s="575"/>
      <c r="H279" s="228"/>
      <c r="I279" s="229"/>
      <c r="J279" s="335">
        <f>SUM(J277:J278)</f>
        <v>53.396920000000001</v>
      </c>
    </row>
    <row r="280" spans="1:10">
      <c r="A280" s="337" t="s">
        <v>233</v>
      </c>
      <c r="B280" s="247" t="s">
        <v>71</v>
      </c>
      <c r="C280" s="230" t="s">
        <v>420</v>
      </c>
      <c r="D280" s="230" t="s">
        <v>421</v>
      </c>
      <c r="E280" s="581" t="s">
        <v>422</v>
      </c>
      <c r="F280" s="581"/>
      <c r="G280" s="231" t="s">
        <v>73</v>
      </c>
      <c r="H280" s="229" t="s">
        <v>423</v>
      </c>
      <c r="I280" s="229" t="s">
        <v>424</v>
      </c>
      <c r="J280" s="338" t="s">
        <v>425</v>
      </c>
    </row>
    <row r="281" spans="1:10" ht="24.9" customHeight="1">
      <c r="A281" s="328" t="s">
        <v>426</v>
      </c>
      <c r="B281" s="244">
        <v>130119</v>
      </c>
      <c r="C281" s="214" t="s">
        <v>417</v>
      </c>
      <c r="D281" s="214" t="s">
        <v>234</v>
      </c>
      <c r="E281" s="578">
        <v>0</v>
      </c>
      <c r="F281" s="578"/>
      <c r="G281" s="215" t="s">
        <v>80</v>
      </c>
      <c r="H281" s="216">
        <v>1</v>
      </c>
      <c r="I281" s="217">
        <v>79.16</v>
      </c>
      <c r="J281" s="329">
        <v>79.16</v>
      </c>
    </row>
    <row r="282" spans="1:10" ht="24.9" customHeight="1">
      <c r="A282" s="330" t="s">
        <v>427</v>
      </c>
      <c r="B282" s="245" t="s">
        <v>498</v>
      </c>
      <c r="C282" s="218" t="s">
        <v>417</v>
      </c>
      <c r="D282" s="218" t="s">
        <v>499</v>
      </c>
      <c r="E282" s="579">
        <v>0</v>
      </c>
      <c r="F282" s="579"/>
      <c r="G282" s="219" t="s">
        <v>429</v>
      </c>
      <c r="H282" s="220">
        <v>0.25</v>
      </c>
      <c r="I282" s="221">
        <v>26.78</v>
      </c>
      <c r="J282" s="331">
        <v>6.69</v>
      </c>
    </row>
    <row r="283" spans="1:10" ht="24.9" customHeight="1">
      <c r="A283" s="330" t="s">
        <v>427</v>
      </c>
      <c r="B283" s="245" t="s">
        <v>469</v>
      </c>
      <c r="C283" s="218" t="s">
        <v>417</v>
      </c>
      <c r="D283" s="218" t="s">
        <v>470</v>
      </c>
      <c r="E283" s="579">
        <v>0</v>
      </c>
      <c r="F283" s="579"/>
      <c r="G283" s="219" t="s">
        <v>429</v>
      </c>
      <c r="H283" s="220">
        <v>0.65</v>
      </c>
      <c r="I283" s="221">
        <v>32.75</v>
      </c>
      <c r="J283" s="331">
        <v>21.28</v>
      </c>
    </row>
    <row r="284" spans="1:10" ht="14.4" customHeight="1">
      <c r="A284" s="332" t="s">
        <v>432</v>
      </c>
      <c r="B284" s="246" t="s">
        <v>533</v>
      </c>
      <c r="C284" s="222" t="s">
        <v>417</v>
      </c>
      <c r="D284" s="222" t="s">
        <v>534</v>
      </c>
      <c r="E284" s="580" t="s">
        <v>434</v>
      </c>
      <c r="F284" s="580"/>
      <c r="G284" s="223" t="s">
        <v>80</v>
      </c>
      <c r="H284" s="224">
        <v>1.05</v>
      </c>
      <c r="I284" s="225">
        <v>40.4</v>
      </c>
      <c r="J284" s="333">
        <v>42.42</v>
      </c>
    </row>
    <row r="285" spans="1:10" ht="14.4" customHeight="1">
      <c r="A285" s="332" t="s">
        <v>432</v>
      </c>
      <c r="B285" s="246" t="s">
        <v>529</v>
      </c>
      <c r="C285" s="222" t="s">
        <v>417</v>
      </c>
      <c r="D285" s="222" t="s">
        <v>116</v>
      </c>
      <c r="E285" s="580" t="s">
        <v>434</v>
      </c>
      <c r="F285" s="580"/>
      <c r="G285" s="223" t="s">
        <v>439</v>
      </c>
      <c r="H285" s="224">
        <v>5</v>
      </c>
      <c r="I285" s="225">
        <v>1.37</v>
      </c>
      <c r="J285" s="333">
        <v>6.85</v>
      </c>
    </row>
    <row r="286" spans="1:10" ht="24.9" customHeight="1">
      <c r="A286" s="332" t="s">
        <v>432</v>
      </c>
      <c r="B286" s="246" t="s">
        <v>527</v>
      </c>
      <c r="C286" s="222" t="s">
        <v>417</v>
      </c>
      <c r="D286" s="222" t="s">
        <v>528</v>
      </c>
      <c r="E286" s="580" t="s">
        <v>434</v>
      </c>
      <c r="F286" s="580"/>
      <c r="G286" s="223" t="s">
        <v>439</v>
      </c>
      <c r="H286" s="224">
        <v>0.34</v>
      </c>
      <c r="I286" s="225">
        <v>5.6592000000000002</v>
      </c>
      <c r="J286" s="333">
        <v>1.9241280000000001</v>
      </c>
    </row>
    <row r="287" spans="1:10">
      <c r="A287" s="576" t="s">
        <v>609</v>
      </c>
      <c r="B287" s="577"/>
      <c r="C287" s="577"/>
      <c r="D287" s="577"/>
      <c r="E287" s="577"/>
      <c r="F287" s="577"/>
      <c r="G287" s="577"/>
      <c r="H287" s="224"/>
      <c r="I287" s="225"/>
      <c r="J287" s="329">
        <v>79.16</v>
      </c>
    </row>
    <row r="288" spans="1:10">
      <c r="A288" s="574" t="s">
        <v>610</v>
      </c>
      <c r="B288" s="575"/>
      <c r="C288" s="575"/>
      <c r="D288" s="575"/>
      <c r="E288" s="575"/>
      <c r="F288" s="575"/>
      <c r="G288" s="575"/>
      <c r="H288" s="226"/>
      <c r="I288" s="227"/>
      <c r="J288" s="334">
        <f>J287*J8</f>
        <v>17.787251999999999</v>
      </c>
    </row>
    <row r="289" spans="1:10">
      <c r="A289" s="574" t="s">
        <v>611</v>
      </c>
      <c r="B289" s="575"/>
      <c r="C289" s="575"/>
      <c r="D289" s="575"/>
      <c r="E289" s="575"/>
      <c r="F289" s="575"/>
      <c r="G289" s="575"/>
      <c r="H289" s="228"/>
      <c r="I289" s="229"/>
      <c r="J289" s="335">
        <f>SUM(J287:J288)</f>
        <v>96.947251999999992</v>
      </c>
    </row>
    <row r="290" spans="1:10">
      <c r="A290" s="337" t="s">
        <v>235</v>
      </c>
      <c r="B290" s="247" t="s">
        <v>71</v>
      </c>
      <c r="C290" s="230" t="s">
        <v>420</v>
      </c>
      <c r="D290" s="230" t="s">
        <v>421</v>
      </c>
      <c r="E290" s="581" t="s">
        <v>422</v>
      </c>
      <c r="F290" s="581"/>
      <c r="G290" s="231" t="s">
        <v>73</v>
      </c>
      <c r="H290" s="229" t="s">
        <v>423</v>
      </c>
      <c r="I290" s="229" t="s">
        <v>424</v>
      </c>
      <c r="J290" s="338" t="s">
        <v>425</v>
      </c>
    </row>
    <row r="291" spans="1:10" ht="14.4" customHeight="1">
      <c r="A291" s="328" t="s">
        <v>426</v>
      </c>
      <c r="B291" s="244">
        <v>130492</v>
      </c>
      <c r="C291" s="214" t="s">
        <v>417</v>
      </c>
      <c r="D291" s="214" t="s">
        <v>236</v>
      </c>
      <c r="E291" s="578">
        <v>0</v>
      </c>
      <c r="F291" s="578"/>
      <c r="G291" s="215" t="s">
        <v>80</v>
      </c>
      <c r="H291" s="216">
        <v>1</v>
      </c>
      <c r="I291" s="217">
        <v>144.09</v>
      </c>
      <c r="J291" s="329">
        <v>144.09</v>
      </c>
    </row>
    <row r="292" spans="1:10" ht="24.9" customHeight="1">
      <c r="A292" s="330" t="s">
        <v>427</v>
      </c>
      <c r="B292" s="245" t="s">
        <v>535</v>
      </c>
      <c r="C292" s="218" t="s">
        <v>417</v>
      </c>
      <c r="D292" s="218" t="s">
        <v>536</v>
      </c>
      <c r="E292" s="579">
        <v>0</v>
      </c>
      <c r="F292" s="579"/>
      <c r="G292" s="219" t="s">
        <v>80</v>
      </c>
      <c r="H292" s="220">
        <v>1</v>
      </c>
      <c r="I292" s="221">
        <v>105.93</v>
      </c>
      <c r="J292" s="331">
        <v>105.89</v>
      </c>
    </row>
    <row r="293" spans="1:10" ht="24.9" customHeight="1">
      <c r="A293" s="330" t="s">
        <v>427</v>
      </c>
      <c r="B293" s="245" t="s">
        <v>371</v>
      </c>
      <c r="C293" s="218" t="s">
        <v>417</v>
      </c>
      <c r="D293" s="218" t="s">
        <v>156</v>
      </c>
      <c r="E293" s="579">
        <v>0</v>
      </c>
      <c r="F293" s="579"/>
      <c r="G293" s="219" t="s">
        <v>102</v>
      </c>
      <c r="H293" s="220">
        <v>0.02</v>
      </c>
      <c r="I293" s="221">
        <v>107.52</v>
      </c>
      <c r="J293" s="331">
        <v>2.15</v>
      </c>
    </row>
    <row r="294" spans="1:10" ht="24.9" customHeight="1">
      <c r="A294" s="330" t="s">
        <v>427</v>
      </c>
      <c r="B294" s="245" t="s">
        <v>537</v>
      </c>
      <c r="C294" s="218" t="s">
        <v>417</v>
      </c>
      <c r="D294" s="218" t="s">
        <v>108</v>
      </c>
      <c r="E294" s="579">
        <v>0</v>
      </c>
      <c r="F294" s="579"/>
      <c r="G294" s="219" t="s">
        <v>102</v>
      </c>
      <c r="H294" s="220">
        <v>0.02</v>
      </c>
      <c r="I294" s="221">
        <v>1067.3800000000001</v>
      </c>
      <c r="J294" s="331">
        <v>21.34</v>
      </c>
    </row>
    <row r="295" spans="1:10" ht="24.9" customHeight="1">
      <c r="A295" s="330" t="s">
        <v>427</v>
      </c>
      <c r="B295" s="245" t="s">
        <v>538</v>
      </c>
      <c r="C295" s="218" t="s">
        <v>417</v>
      </c>
      <c r="D295" s="218" t="s">
        <v>117</v>
      </c>
      <c r="E295" s="579">
        <v>0</v>
      </c>
      <c r="F295" s="579"/>
      <c r="G295" s="219" t="s">
        <v>102</v>
      </c>
      <c r="H295" s="220">
        <v>7.0000000000000001E-3</v>
      </c>
      <c r="I295" s="221">
        <v>2103.02</v>
      </c>
      <c r="J295" s="331">
        <v>14.71</v>
      </c>
    </row>
    <row r="296" spans="1:10">
      <c r="A296" s="576" t="s">
        <v>609</v>
      </c>
      <c r="B296" s="577"/>
      <c r="C296" s="577"/>
      <c r="D296" s="577"/>
      <c r="E296" s="577"/>
      <c r="F296" s="577"/>
      <c r="G296" s="577"/>
      <c r="H296" s="224"/>
      <c r="I296" s="225"/>
      <c r="J296" s="329">
        <v>144.09</v>
      </c>
    </row>
    <row r="297" spans="1:10">
      <c r="A297" s="574" t="s">
        <v>610</v>
      </c>
      <c r="B297" s="575"/>
      <c r="C297" s="575"/>
      <c r="D297" s="575"/>
      <c r="E297" s="575"/>
      <c r="F297" s="575"/>
      <c r="G297" s="575"/>
      <c r="H297" s="226"/>
      <c r="I297" s="227"/>
      <c r="J297" s="334">
        <f>J296*J8</f>
        <v>32.377023000000001</v>
      </c>
    </row>
    <row r="298" spans="1:10">
      <c r="A298" s="574" t="s">
        <v>611</v>
      </c>
      <c r="B298" s="575"/>
      <c r="C298" s="575"/>
      <c r="D298" s="575"/>
      <c r="E298" s="575"/>
      <c r="F298" s="575"/>
      <c r="G298" s="575"/>
      <c r="H298" s="228"/>
      <c r="I298" s="229"/>
      <c r="J298" s="335">
        <f>SUM(J296:J297)</f>
        <v>176.46702300000001</v>
      </c>
    </row>
    <row r="299" spans="1:10" ht="14.4" customHeight="1">
      <c r="A299" s="339" t="s">
        <v>238</v>
      </c>
      <c r="B299" s="248"/>
      <c r="C299" s="232"/>
      <c r="D299" s="232" t="s">
        <v>239</v>
      </c>
      <c r="E299" s="232"/>
      <c r="F299" s="600"/>
      <c r="G299" s="600"/>
      <c r="H299" s="233"/>
      <c r="I299" s="232"/>
      <c r="J299" s="340"/>
    </row>
    <row r="300" spans="1:10">
      <c r="A300" s="337" t="s">
        <v>240</v>
      </c>
      <c r="B300" s="247" t="s">
        <v>71</v>
      </c>
      <c r="C300" s="230" t="s">
        <v>420</v>
      </c>
      <c r="D300" s="230" t="s">
        <v>421</v>
      </c>
      <c r="E300" s="581" t="s">
        <v>422</v>
      </c>
      <c r="F300" s="581"/>
      <c r="G300" s="231" t="s">
        <v>73</v>
      </c>
      <c r="H300" s="229" t="s">
        <v>423</v>
      </c>
      <c r="I300" s="229" t="s">
        <v>424</v>
      </c>
      <c r="J300" s="338" t="s">
        <v>425</v>
      </c>
    </row>
    <row r="301" spans="1:10" ht="24.9" customHeight="1">
      <c r="A301" s="328" t="s">
        <v>426</v>
      </c>
      <c r="B301" s="244">
        <v>120164</v>
      </c>
      <c r="C301" s="214" t="s">
        <v>417</v>
      </c>
      <c r="D301" s="214" t="s">
        <v>241</v>
      </c>
      <c r="E301" s="578">
        <v>0</v>
      </c>
      <c r="F301" s="578"/>
      <c r="G301" s="215" t="s">
        <v>103</v>
      </c>
      <c r="H301" s="216">
        <v>1</v>
      </c>
      <c r="I301" s="217">
        <v>29.33</v>
      </c>
      <c r="J301" s="329">
        <v>29.33</v>
      </c>
    </row>
    <row r="302" spans="1:10" ht="24.9" customHeight="1">
      <c r="A302" s="330" t="s">
        <v>427</v>
      </c>
      <c r="B302" s="245" t="s">
        <v>469</v>
      </c>
      <c r="C302" s="218" t="s">
        <v>417</v>
      </c>
      <c r="D302" s="218" t="s">
        <v>470</v>
      </c>
      <c r="E302" s="579">
        <v>0</v>
      </c>
      <c r="F302" s="579"/>
      <c r="G302" s="219" t="s">
        <v>429</v>
      </c>
      <c r="H302" s="220">
        <v>0.3</v>
      </c>
      <c r="I302" s="221">
        <v>32.75</v>
      </c>
      <c r="J302" s="331">
        <v>9.82</v>
      </c>
    </row>
    <row r="303" spans="1:10" ht="24.9" customHeight="1">
      <c r="A303" s="330" t="s">
        <v>427</v>
      </c>
      <c r="B303" s="245" t="s">
        <v>430</v>
      </c>
      <c r="C303" s="218" t="s">
        <v>417</v>
      </c>
      <c r="D303" s="218" t="s">
        <v>431</v>
      </c>
      <c r="E303" s="579">
        <v>0</v>
      </c>
      <c r="F303" s="579"/>
      <c r="G303" s="219" t="s">
        <v>429</v>
      </c>
      <c r="H303" s="220">
        <v>0.2</v>
      </c>
      <c r="I303" s="221">
        <v>26.88</v>
      </c>
      <c r="J303" s="331">
        <v>5.37</v>
      </c>
    </row>
    <row r="304" spans="1:10" ht="24.9" customHeight="1">
      <c r="A304" s="332" t="s">
        <v>432</v>
      </c>
      <c r="B304" s="246" t="s">
        <v>527</v>
      </c>
      <c r="C304" s="222" t="s">
        <v>417</v>
      </c>
      <c r="D304" s="222" t="s">
        <v>528</v>
      </c>
      <c r="E304" s="580" t="s">
        <v>434</v>
      </c>
      <c r="F304" s="580"/>
      <c r="G304" s="223" t="s">
        <v>439</v>
      </c>
      <c r="H304" s="224">
        <v>0.1</v>
      </c>
      <c r="I304" s="225">
        <v>5.6592000000000002</v>
      </c>
      <c r="J304" s="333">
        <v>0.56000000000000005</v>
      </c>
    </row>
    <row r="305" spans="1:10" ht="14.4" customHeight="1">
      <c r="A305" s="332" t="s">
        <v>432</v>
      </c>
      <c r="B305" s="246" t="s">
        <v>539</v>
      </c>
      <c r="C305" s="222" t="s">
        <v>417</v>
      </c>
      <c r="D305" s="222" t="s">
        <v>241</v>
      </c>
      <c r="E305" s="580" t="s">
        <v>434</v>
      </c>
      <c r="F305" s="580"/>
      <c r="G305" s="223" t="s">
        <v>103</v>
      </c>
      <c r="H305" s="224">
        <v>1.1000000000000001</v>
      </c>
      <c r="I305" s="225">
        <v>11.7288</v>
      </c>
      <c r="J305" s="333">
        <v>12.9</v>
      </c>
    </row>
    <row r="306" spans="1:10" ht="14.4" customHeight="1">
      <c r="A306" s="332" t="s">
        <v>432</v>
      </c>
      <c r="B306" s="246" t="s">
        <v>529</v>
      </c>
      <c r="C306" s="222" t="s">
        <v>417</v>
      </c>
      <c r="D306" s="222" t="s">
        <v>116</v>
      </c>
      <c r="E306" s="580" t="s">
        <v>434</v>
      </c>
      <c r="F306" s="580"/>
      <c r="G306" s="223" t="s">
        <v>439</v>
      </c>
      <c r="H306" s="224">
        <v>0.5</v>
      </c>
      <c r="I306" s="225">
        <v>1.37</v>
      </c>
      <c r="J306" s="333">
        <v>0.68</v>
      </c>
    </row>
    <row r="307" spans="1:10">
      <c r="A307" s="576" t="s">
        <v>609</v>
      </c>
      <c r="B307" s="577"/>
      <c r="C307" s="577"/>
      <c r="D307" s="577"/>
      <c r="E307" s="577"/>
      <c r="F307" s="577"/>
      <c r="G307" s="577"/>
      <c r="H307" s="224"/>
      <c r="I307" s="225"/>
      <c r="J307" s="329">
        <v>29.33</v>
      </c>
    </row>
    <row r="308" spans="1:10" ht="14.4" customHeight="1">
      <c r="A308" s="574" t="s">
        <v>610</v>
      </c>
      <c r="B308" s="575"/>
      <c r="C308" s="575"/>
      <c r="D308" s="575"/>
      <c r="E308" s="575"/>
      <c r="F308" s="575"/>
      <c r="G308" s="575"/>
      <c r="H308" s="226"/>
      <c r="I308" s="227"/>
      <c r="J308" s="334">
        <f>J307*J8</f>
        <v>6.5904509999999998</v>
      </c>
    </row>
    <row r="309" spans="1:10">
      <c r="A309" s="574" t="s">
        <v>611</v>
      </c>
      <c r="B309" s="575"/>
      <c r="C309" s="575"/>
      <c r="D309" s="575"/>
      <c r="E309" s="575"/>
      <c r="F309" s="575"/>
      <c r="G309" s="575"/>
      <c r="H309" s="228"/>
      <c r="I309" s="229"/>
      <c r="J309" s="335">
        <f>SUM(J307:J308)</f>
        <v>35.920451</v>
      </c>
    </row>
    <row r="310" spans="1:10">
      <c r="A310" s="337" t="s">
        <v>243</v>
      </c>
      <c r="B310" s="247" t="s">
        <v>71</v>
      </c>
      <c r="C310" s="230" t="s">
        <v>420</v>
      </c>
      <c r="D310" s="230" t="s">
        <v>421</v>
      </c>
      <c r="E310" s="581" t="s">
        <v>422</v>
      </c>
      <c r="F310" s="581"/>
      <c r="G310" s="231" t="s">
        <v>73</v>
      </c>
      <c r="H310" s="229" t="s">
        <v>423</v>
      </c>
      <c r="I310" s="229" t="s">
        <v>424</v>
      </c>
      <c r="J310" s="338" t="s">
        <v>425</v>
      </c>
    </row>
    <row r="311" spans="1:10" ht="24.9" customHeight="1">
      <c r="A311" s="328" t="s">
        <v>426</v>
      </c>
      <c r="B311" s="244">
        <v>120165</v>
      </c>
      <c r="C311" s="214" t="s">
        <v>417</v>
      </c>
      <c r="D311" s="214" t="s">
        <v>244</v>
      </c>
      <c r="E311" s="578">
        <v>0</v>
      </c>
      <c r="F311" s="578"/>
      <c r="G311" s="215" t="s">
        <v>80</v>
      </c>
      <c r="H311" s="216">
        <v>1</v>
      </c>
      <c r="I311" s="217">
        <v>1105.0899999999999</v>
      </c>
      <c r="J311" s="329">
        <v>1105.0899999999999</v>
      </c>
    </row>
    <row r="312" spans="1:10" ht="24.9" customHeight="1">
      <c r="A312" s="330" t="s">
        <v>427</v>
      </c>
      <c r="B312" s="245" t="s">
        <v>430</v>
      </c>
      <c r="C312" s="218" t="s">
        <v>417</v>
      </c>
      <c r="D312" s="218" t="s">
        <v>431</v>
      </c>
      <c r="E312" s="579">
        <v>0</v>
      </c>
      <c r="F312" s="579"/>
      <c r="G312" s="219" t="s">
        <v>429</v>
      </c>
      <c r="H312" s="220">
        <v>0.8</v>
      </c>
      <c r="I312" s="221">
        <v>26.88</v>
      </c>
      <c r="J312" s="331">
        <v>21.5</v>
      </c>
    </row>
    <row r="313" spans="1:10" ht="24.9" customHeight="1">
      <c r="A313" s="330" t="s">
        <v>427</v>
      </c>
      <c r="B313" s="245" t="s">
        <v>469</v>
      </c>
      <c r="C313" s="218" t="s">
        <v>417</v>
      </c>
      <c r="D313" s="218" t="s">
        <v>470</v>
      </c>
      <c r="E313" s="579">
        <v>0</v>
      </c>
      <c r="F313" s="579"/>
      <c r="G313" s="219" t="s">
        <v>429</v>
      </c>
      <c r="H313" s="220">
        <v>0.8</v>
      </c>
      <c r="I313" s="221">
        <v>32.75</v>
      </c>
      <c r="J313" s="331">
        <v>26.2</v>
      </c>
    </row>
    <row r="314" spans="1:10" ht="14.4" customHeight="1">
      <c r="A314" s="332" t="s">
        <v>432</v>
      </c>
      <c r="B314" s="246" t="s">
        <v>506</v>
      </c>
      <c r="C314" s="222" t="s">
        <v>417</v>
      </c>
      <c r="D314" s="222" t="s">
        <v>507</v>
      </c>
      <c r="E314" s="580" t="s">
        <v>434</v>
      </c>
      <c r="F314" s="580"/>
      <c r="G314" s="223" t="s">
        <v>439</v>
      </c>
      <c r="H314" s="224">
        <v>4</v>
      </c>
      <c r="I314" s="225">
        <v>2.9929000000000001</v>
      </c>
      <c r="J314" s="333">
        <v>11.9716</v>
      </c>
    </row>
    <row r="315" spans="1:10" ht="14.4" customHeight="1">
      <c r="A315" s="332" t="s">
        <v>432</v>
      </c>
      <c r="B315" s="246" t="s">
        <v>540</v>
      </c>
      <c r="C315" s="222" t="s">
        <v>417</v>
      </c>
      <c r="D315" s="222" t="s">
        <v>541</v>
      </c>
      <c r="E315" s="580" t="s">
        <v>434</v>
      </c>
      <c r="F315" s="580"/>
      <c r="G315" s="223" t="s">
        <v>80</v>
      </c>
      <c r="H315" s="224">
        <v>1.04</v>
      </c>
      <c r="I315" s="225">
        <v>1005.2211</v>
      </c>
      <c r="J315" s="333">
        <v>1045.42</v>
      </c>
    </row>
    <row r="316" spans="1:10" ht="14.4" customHeight="1">
      <c r="A316" s="576" t="s">
        <v>609</v>
      </c>
      <c r="B316" s="577"/>
      <c r="C316" s="577"/>
      <c r="D316" s="577"/>
      <c r="E316" s="577"/>
      <c r="F316" s="577"/>
      <c r="G316" s="577"/>
      <c r="H316" s="224"/>
      <c r="I316" s="225"/>
      <c r="J316" s="329">
        <v>1105.0899999999999</v>
      </c>
    </row>
    <row r="317" spans="1:10">
      <c r="A317" s="574" t="s">
        <v>610</v>
      </c>
      <c r="B317" s="575"/>
      <c r="C317" s="575"/>
      <c r="D317" s="575"/>
      <c r="E317" s="575"/>
      <c r="F317" s="575"/>
      <c r="G317" s="575"/>
      <c r="H317" s="226"/>
      <c r="I317" s="227"/>
      <c r="J317" s="334">
        <f>J316*J8</f>
        <v>248.31372299999998</v>
      </c>
    </row>
    <row r="318" spans="1:10">
      <c r="A318" s="574" t="s">
        <v>611</v>
      </c>
      <c r="B318" s="575"/>
      <c r="C318" s="575"/>
      <c r="D318" s="575"/>
      <c r="E318" s="575"/>
      <c r="F318" s="575"/>
      <c r="G318" s="575"/>
      <c r="H318" s="228"/>
      <c r="I318" s="229"/>
      <c r="J318" s="335">
        <f>SUM(J316:J317)</f>
        <v>1353.4037229999999</v>
      </c>
    </row>
    <row r="319" spans="1:10">
      <c r="A319" s="339" t="s">
        <v>246</v>
      </c>
      <c r="B319" s="248"/>
      <c r="C319" s="232"/>
      <c r="D319" s="232" t="s">
        <v>247</v>
      </c>
      <c r="E319" s="232"/>
      <c r="F319" s="600"/>
      <c r="G319" s="600"/>
      <c r="H319" s="233"/>
      <c r="I319" s="232"/>
      <c r="J319" s="340"/>
    </row>
    <row r="320" spans="1:10">
      <c r="A320" s="337" t="s">
        <v>248</v>
      </c>
      <c r="B320" s="247" t="s">
        <v>71</v>
      </c>
      <c r="C320" s="230" t="s">
        <v>420</v>
      </c>
      <c r="D320" s="230" t="s">
        <v>421</v>
      </c>
      <c r="E320" s="581" t="s">
        <v>422</v>
      </c>
      <c r="F320" s="581"/>
      <c r="G320" s="231" t="s">
        <v>73</v>
      </c>
      <c r="H320" s="229" t="s">
        <v>423</v>
      </c>
      <c r="I320" s="229" t="s">
        <v>424</v>
      </c>
      <c r="J320" s="338" t="s">
        <v>425</v>
      </c>
    </row>
    <row r="321" spans="1:10" ht="24.9" customHeight="1">
      <c r="A321" s="328" t="s">
        <v>426</v>
      </c>
      <c r="B321" s="244">
        <v>150253</v>
      </c>
      <c r="C321" s="214" t="s">
        <v>417</v>
      </c>
      <c r="D321" s="214" t="s">
        <v>249</v>
      </c>
      <c r="E321" s="578">
        <v>0</v>
      </c>
      <c r="F321" s="578"/>
      <c r="G321" s="215" t="s">
        <v>80</v>
      </c>
      <c r="H321" s="216">
        <v>1</v>
      </c>
      <c r="I321" s="217">
        <v>48.65</v>
      </c>
      <c r="J321" s="329">
        <v>48.65</v>
      </c>
    </row>
    <row r="322" spans="1:10" ht="24.9" customHeight="1">
      <c r="A322" s="330" t="s">
        <v>427</v>
      </c>
      <c r="B322" s="245" t="s">
        <v>542</v>
      </c>
      <c r="C322" s="218" t="s">
        <v>417</v>
      </c>
      <c r="D322" s="218" t="s">
        <v>543</v>
      </c>
      <c r="E322" s="579">
        <v>0</v>
      </c>
      <c r="F322" s="579"/>
      <c r="G322" s="219" t="s">
        <v>429</v>
      </c>
      <c r="H322" s="220">
        <v>0.7</v>
      </c>
      <c r="I322" s="221">
        <v>34.380000000000003</v>
      </c>
      <c r="J322" s="331">
        <v>24.06</v>
      </c>
    </row>
    <row r="323" spans="1:10" ht="24.9" customHeight="1">
      <c r="A323" s="330" t="s">
        <v>427</v>
      </c>
      <c r="B323" s="245" t="s">
        <v>430</v>
      </c>
      <c r="C323" s="218" t="s">
        <v>417</v>
      </c>
      <c r="D323" s="218" t="s">
        <v>431</v>
      </c>
      <c r="E323" s="579">
        <v>0</v>
      </c>
      <c r="F323" s="579"/>
      <c r="G323" s="219" t="s">
        <v>429</v>
      </c>
      <c r="H323" s="220">
        <v>0.35</v>
      </c>
      <c r="I323" s="221">
        <v>26.88</v>
      </c>
      <c r="J323" s="331">
        <v>9.4</v>
      </c>
    </row>
    <row r="324" spans="1:10" ht="14.4" customHeight="1">
      <c r="A324" s="332" t="s">
        <v>432</v>
      </c>
      <c r="B324" s="246" t="s">
        <v>544</v>
      </c>
      <c r="C324" s="222" t="s">
        <v>417</v>
      </c>
      <c r="D324" s="222" t="s">
        <v>545</v>
      </c>
      <c r="E324" s="580" t="s">
        <v>434</v>
      </c>
      <c r="F324" s="580"/>
      <c r="G324" s="223" t="s">
        <v>82</v>
      </c>
      <c r="H324" s="224">
        <v>0.08</v>
      </c>
      <c r="I324" s="225">
        <v>89.2</v>
      </c>
      <c r="J324" s="333">
        <v>7.13</v>
      </c>
    </row>
    <row r="325" spans="1:10" ht="14.4" customHeight="1">
      <c r="A325" s="332" t="s">
        <v>432</v>
      </c>
      <c r="B325" s="246" t="s">
        <v>546</v>
      </c>
      <c r="C325" s="222" t="s">
        <v>417</v>
      </c>
      <c r="D325" s="222" t="s">
        <v>547</v>
      </c>
      <c r="E325" s="580" t="s">
        <v>434</v>
      </c>
      <c r="F325" s="580"/>
      <c r="G325" s="223" t="s">
        <v>82</v>
      </c>
      <c r="H325" s="224">
        <v>0.05</v>
      </c>
      <c r="I325" s="225">
        <v>45.155799999999999</v>
      </c>
      <c r="J325" s="333">
        <v>2.25</v>
      </c>
    </row>
    <row r="326" spans="1:10" ht="14.4" customHeight="1">
      <c r="A326" s="332" t="s">
        <v>432</v>
      </c>
      <c r="B326" s="246" t="s">
        <v>548</v>
      </c>
      <c r="C326" s="222" t="s">
        <v>417</v>
      </c>
      <c r="D326" s="222" t="s">
        <v>90</v>
      </c>
      <c r="E326" s="580" t="s">
        <v>434</v>
      </c>
      <c r="F326" s="580"/>
      <c r="G326" s="223" t="s">
        <v>442</v>
      </c>
      <c r="H326" s="224">
        <v>0.5</v>
      </c>
      <c r="I326" s="225">
        <v>1.2</v>
      </c>
      <c r="J326" s="333">
        <v>0.6</v>
      </c>
    </row>
    <row r="327" spans="1:10">
      <c r="A327" s="332" t="s">
        <v>432</v>
      </c>
      <c r="B327" s="246" t="s">
        <v>549</v>
      </c>
      <c r="C327" s="222" t="s">
        <v>417</v>
      </c>
      <c r="D327" s="222" t="s">
        <v>91</v>
      </c>
      <c r="E327" s="580" t="s">
        <v>434</v>
      </c>
      <c r="F327" s="580"/>
      <c r="G327" s="223" t="s">
        <v>82</v>
      </c>
      <c r="H327" s="224">
        <v>0.11</v>
      </c>
      <c r="I327" s="225">
        <v>47.41</v>
      </c>
      <c r="J327" s="333">
        <v>5.21</v>
      </c>
    </row>
    <row r="328" spans="1:10">
      <c r="A328" s="576" t="s">
        <v>609</v>
      </c>
      <c r="B328" s="577"/>
      <c r="C328" s="577"/>
      <c r="D328" s="577"/>
      <c r="E328" s="577"/>
      <c r="F328" s="577"/>
      <c r="G328" s="577"/>
      <c r="H328" s="224"/>
      <c r="I328" s="225"/>
      <c r="J328" s="329">
        <v>48.65</v>
      </c>
    </row>
    <row r="329" spans="1:10">
      <c r="A329" s="574" t="s">
        <v>610</v>
      </c>
      <c r="B329" s="575"/>
      <c r="C329" s="575"/>
      <c r="D329" s="575"/>
      <c r="E329" s="575"/>
      <c r="F329" s="575"/>
      <c r="G329" s="575"/>
      <c r="H329" s="226"/>
      <c r="I329" s="227"/>
      <c r="J329" s="334">
        <f>J328*J8</f>
        <v>10.931655000000001</v>
      </c>
    </row>
    <row r="330" spans="1:10">
      <c r="A330" s="574" t="s">
        <v>611</v>
      </c>
      <c r="B330" s="575"/>
      <c r="C330" s="575"/>
      <c r="D330" s="575"/>
      <c r="E330" s="575"/>
      <c r="F330" s="575"/>
      <c r="G330" s="575"/>
      <c r="H330" s="228"/>
      <c r="I330" s="229"/>
      <c r="J330" s="335">
        <f>SUM(J328:J329)</f>
        <v>59.581654999999998</v>
      </c>
    </row>
    <row r="331" spans="1:10">
      <c r="A331" s="337" t="s">
        <v>250</v>
      </c>
      <c r="B331" s="247" t="s">
        <v>71</v>
      </c>
      <c r="C331" s="230" t="s">
        <v>420</v>
      </c>
      <c r="D331" s="230" t="s">
        <v>421</v>
      </c>
      <c r="E331" s="581" t="s">
        <v>422</v>
      </c>
      <c r="F331" s="581"/>
      <c r="G331" s="231" t="s">
        <v>73</v>
      </c>
      <c r="H331" s="229" t="s">
        <v>423</v>
      </c>
      <c r="I331" s="229" t="s">
        <v>424</v>
      </c>
      <c r="J331" s="338" t="s">
        <v>425</v>
      </c>
    </row>
    <row r="332" spans="1:10" ht="27" customHeight="1">
      <c r="A332" s="328" t="s">
        <v>426</v>
      </c>
      <c r="B332" s="244" t="s">
        <v>398</v>
      </c>
      <c r="C332" s="214" t="s">
        <v>417</v>
      </c>
      <c r="D332" s="214" t="s">
        <v>249</v>
      </c>
      <c r="E332" s="578">
        <v>0</v>
      </c>
      <c r="F332" s="578"/>
      <c r="G332" s="215" t="s">
        <v>80</v>
      </c>
      <c r="H332" s="216">
        <v>1</v>
      </c>
      <c r="I332" s="217">
        <v>48.65</v>
      </c>
      <c r="J332" s="329">
        <v>48.65</v>
      </c>
    </row>
    <row r="333" spans="1:10" ht="24.9" customHeight="1">
      <c r="A333" s="330" t="s">
        <v>427</v>
      </c>
      <c r="B333" s="245" t="s">
        <v>542</v>
      </c>
      <c r="C333" s="218" t="s">
        <v>417</v>
      </c>
      <c r="D333" s="218" t="s">
        <v>543</v>
      </c>
      <c r="E333" s="579">
        <v>0</v>
      </c>
      <c r="F333" s="579"/>
      <c r="G333" s="219" t="s">
        <v>429</v>
      </c>
      <c r="H333" s="220">
        <v>0.7</v>
      </c>
      <c r="I333" s="221">
        <v>34.380000000000003</v>
      </c>
      <c r="J333" s="331">
        <v>24.06</v>
      </c>
    </row>
    <row r="334" spans="1:10" ht="24.9" customHeight="1">
      <c r="A334" s="330" t="s">
        <v>427</v>
      </c>
      <c r="B334" s="245" t="s">
        <v>430</v>
      </c>
      <c r="C334" s="218" t="s">
        <v>417</v>
      </c>
      <c r="D334" s="218" t="s">
        <v>431</v>
      </c>
      <c r="E334" s="579">
        <v>0</v>
      </c>
      <c r="F334" s="579"/>
      <c r="G334" s="219" t="s">
        <v>429</v>
      </c>
      <c r="H334" s="220">
        <v>0.35</v>
      </c>
      <c r="I334" s="221">
        <v>26.88</v>
      </c>
      <c r="J334" s="331">
        <v>9.4</v>
      </c>
    </row>
    <row r="335" spans="1:10" ht="14.4" customHeight="1">
      <c r="A335" s="332" t="s">
        <v>432</v>
      </c>
      <c r="B335" s="246" t="s">
        <v>544</v>
      </c>
      <c r="C335" s="222" t="s">
        <v>417</v>
      </c>
      <c r="D335" s="222" t="s">
        <v>545</v>
      </c>
      <c r="E335" s="580" t="s">
        <v>434</v>
      </c>
      <c r="F335" s="580"/>
      <c r="G335" s="223" t="s">
        <v>82</v>
      </c>
      <c r="H335" s="224">
        <v>0.08</v>
      </c>
      <c r="I335" s="225">
        <v>89.2</v>
      </c>
      <c r="J335" s="333">
        <v>7.13</v>
      </c>
    </row>
    <row r="336" spans="1:10" ht="14.4" customHeight="1">
      <c r="A336" s="332" t="s">
        <v>432</v>
      </c>
      <c r="B336" s="246" t="s">
        <v>546</v>
      </c>
      <c r="C336" s="222" t="s">
        <v>417</v>
      </c>
      <c r="D336" s="222" t="s">
        <v>547</v>
      </c>
      <c r="E336" s="580" t="s">
        <v>434</v>
      </c>
      <c r="F336" s="580"/>
      <c r="G336" s="223" t="s">
        <v>82</v>
      </c>
      <c r="H336" s="224">
        <v>0.05</v>
      </c>
      <c r="I336" s="225">
        <v>45.155799999999999</v>
      </c>
      <c r="J336" s="333">
        <v>2.25</v>
      </c>
    </row>
    <row r="337" spans="1:10" ht="14.4" customHeight="1">
      <c r="A337" s="332" t="s">
        <v>432</v>
      </c>
      <c r="B337" s="246" t="s">
        <v>548</v>
      </c>
      <c r="C337" s="222" t="s">
        <v>417</v>
      </c>
      <c r="D337" s="222" t="s">
        <v>90</v>
      </c>
      <c r="E337" s="580" t="s">
        <v>434</v>
      </c>
      <c r="F337" s="580"/>
      <c r="G337" s="223" t="s">
        <v>442</v>
      </c>
      <c r="H337" s="224">
        <v>0.5</v>
      </c>
      <c r="I337" s="225">
        <v>1.2</v>
      </c>
      <c r="J337" s="333">
        <v>0.6</v>
      </c>
    </row>
    <row r="338" spans="1:10">
      <c r="A338" s="332" t="s">
        <v>432</v>
      </c>
      <c r="B338" s="246" t="s">
        <v>549</v>
      </c>
      <c r="C338" s="222" t="s">
        <v>417</v>
      </c>
      <c r="D338" s="222" t="s">
        <v>91</v>
      </c>
      <c r="E338" s="580" t="s">
        <v>434</v>
      </c>
      <c r="F338" s="580"/>
      <c r="G338" s="223" t="s">
        <v>82</v>
      </c>
      <c r="H338" s="224">
        <v>0.11</v>
      </c>
      <c r="I338" s="225">
        <v>47.41</v>
      </c>
      <c r="J338" s="333">
        <v>5.21</v>
      </c>
    </row>
    <row r="339" spans="1:10">
      <c r="A339" s="576" t="s">
        <v>609</v>
      </c>
      <c r="B339" s="577"/>
      <c r="C339" s="577"/>
      <c r="D339" s="577"/>
      <c r="E339" s="577"/>
      <c r="F339" s="577"/>
      <c r="G339" s="577"/>
      <c r="H339" s="224"/>
      <c r="I339" s="225"/>
      <c r="J339" s="329">
        <v>48.65</v>
      </c>
    </row>
    <row r="340" spans="1:10">
      <c r="A340" s="574" t="s">
        <v>610</v>
      </c>
      <c r="B340" s="575"/>
      <c r="C340" s="575"/>
      <c r="D340" s="575"/>
      <c r="E340" s="575"/>
      <c r="F340" s="575"/>
      <c r="G340" s="575"/>
      <c r="H340" s="226"/>
      <c r="I340" s="227"/>
      <c r="J340" s="334">
        <f>J339*J8</f>
        <v>10.931655000000001</v>
      </c>
    </row>
    <row r="341" spans="1:10" ht="14.4" customHeight="1">
      <c r="A341" s="574" t="s">
        <v>611</v>
      </c>
      <c r="B341" s="575"/>
      <c r="C341" s="575"/>
      <c r="D341" s="575"/>
      <c r="E341" s="575"/>
      <c r="F341" s="575"/>
      <c r="G341" s="575"/>
      <c r="H341" s="228"/>
      <c r="I341" s="229"/>
      <c r="J341" s="335">
        <f>SUM(J339:J340)</f>
        <v>59.581654999999998</v>
      </c>
    </row>
    <row r="342" spans="1:10">
      <c r="A342" s="337" t="s">
        <v>252</v>
      </c>
      <c r="B342" s="247" t="s">
        <v>71</v>
      </c>
      <c r="C342" s="230" t="s">
        <v>420</v>
      </c>
      <c r="D342" s="230" t="s">
        <v>421</v>
      </c>
      <c r="E342" s="581" t="s">
        <v>422</v>
      </c>
      <c r="F342" s="581"/>
      <c r="G342" s="231" t="s">
        <v>73</v>
      </c>
      <c r="H342" s="229" t="s">
        <v>423</v>
      </c>
      <c r="I342" s="229" t="s">
        <v>424</v>
      </c>
      <c r="J342" s="338" t="s">
        <v>425</v>
      </c>
    </row>
    <row r="343" spans="1:10">
      <c r="A343" s="328" t="s">
        <v>426</v>
      </c>
      <c r="B343" s="244">
        <v>150207</v>
      </c>
      <c r="C343" s="214" t="s">
        <v>417</v>
      </c>
      <c r="D343" s="214" t="s">
        <v>114</v>
      </c>
      <c r="E343" s="578">
        <v>0</v>
      </c>
      <c r="F343" s="578"/>
      <c r="G343" s="215" t="s">
        <v>80</v>
      </c>
      <c r="H343" s="216">
        <v>1</v>
      </c>
      <c r="I343" s="217">
        <v>27.93</v>
      </c>
      <c r="J343" s="329">
        <v>27.93</v>
      </c>
    </row>
    <row r="344" spans="1:10" ht="24.9" customHeight="1">
      <c r="A344" s="330" t="s">
        <v>427</v>
      </c>
      <c r="B344" s="245" t="s">
        <v>542</v>
      </c>
      <c r="C344" s="218" t="s">
        <v>417</v>
      </c>
      <c r="D344" s="218" t="s">
        <v>543</v>
      </c>
      <c r="E344" s="579">
        <v>0</v>
      </c>
      <c r="F344" s="579"/>
      <c r="G344" s="219" t="s">
        <v>429</v>
      </c>
      <c r="H344" s="220">
        <v>0.35</v>
      </c>
      <c r="I344" s="221">
        <v>34.380000000000003</v>
      </c>
      <c r="J344" s="331">
        <v>12.03</v>
      </c>
    </row>
    <row r="345" spans="1:10" ht="24.9" customHeight="1">
      <c r="A345" s="330" t="s">
        <v>427</v>
      </c>
      <c r="B345" s="245" t="s">
        <v>430</v>
      </c>
      <c r="C345" s="218" t="s">
        <v>417</v>
      </c>
      <c r="D345" s="218" t="s">
        <v>431</v>
      </c>
      <c r="E345" s="579">
        <v>0</v>
      </c>
      <c r="F345" s="579"/>
      <c r="G345" s="219" t="s">
        <v>429</v>
      </c>
      <c r="H345" s="220">
        <v>0.3</v>
      </c>
      <c r="I345" s="221">
        <v>26.88</v>
      </c>
      <c r="J345" s="331">
        <v>8.06</v>
      </c>
    </row>
    <row r="346" spans="1:10" ht="14.4" customHeight="1">
      <c r="A346" s="332" t="s">
        <v>432</v>
      </c>
      <c r="B346" s="246" t="s">
        <v>550</v>
      </c>
      <c r="C346" s="222" t="s">
        <v>417</v>
      </c>
      <c r="D346" s="222" t="s">
        <v>114</v>
      </c>
      <c r="E346" s="580" t="s">
        <v>434</v>
      </c>
      <c r="F346" s="580"/>
      <c r="G346" s="223" t="s">
        <v>82</v>
      </c>
      <c r="H346" s="224">
        <v>8.3299999999999999E-2</v>
      </c>
      <c r="I346" s="225">
        <v>94.126499999999993</v>
      </c>
      <c r="J346" s="333">
        <v>7.8407375000000004</v>
      </c>
    </row>
    <row r="347" spans="1:10">
      <c r="A347" s="576" t="s">
        <v>609</v>
      </c>
      <c r="B347" s="577"/>
      <c r="C347" s="577"/>
      <c r="D347" s="577"/>
      <c r="E347" s="577"/>
      <c r="F347" s="577"/>
      <c r="G347" s="577"/>
      <c r="H347" s="224"/>
      <c r="I347" s="225"/>
      <c r="J347" s="329">
        <v>27.93</v>
      </c>
    </row>
    <row r="348" spans="1:10">
      <c r="A348" s="574" t="s">
        <v>610</v>
      </c>
      <c r="B348" s="575"/>
      <c r="C348" s="575"/>
      <c r="D348" s="575"/>
      <c r="E348" s="575"/>
      <c r="F348" s="575"/>
      <c r="G348" s="575"/>
      <c r="H348" s="226"/>
      <c r="I348" s="227"/>
      <c r="J348" s="334">
        <f>J347*J8</f>
        <v>6.2758710000000004</v>
      </c>
    </row>
    <row r="349" spans="1:10">
      <c r="A349" s="574" t="s">
        <v>611</v>
      </c>
      <c r="B349" s="575"/>
      <c r="C349" s="575"/>
      <c r="D349" s="575"/>
      <c r="E349" s="575"/>
      <c r="F349" s="575"/>
      <c r="G349" s="575"/>
      <c r="H349" s="228"/>
      <c r="I349" s="229"/>
      <c r="J349" s="335">
        <f>SUM(J347:J348)</f>
        <v>34.205871000000002</v>
      </c>
    </row>
    <row r="350" spans="1:10">
      <c r="A350" s="339" t="s">
        <v>253</v>
      </c>
      <c r="B350" s="248"/>
      <c r="C350" s="232"/>
      <c r="D350" s="232" t="s">
        <v>254</v>
      </c>
      <c r="E350" s="232"/>
      <c r="F350" s="600"/>
      <c r="G350" s="600"/>
      <c r="H350" s="233"/>
      <c r="I350" s="232"/>
      <c r="J350" s="340"/>
    </row>
    <row r="351" spans="1:10" ht="14.4" customHeight="1">
      <c r="A351" s="337" t="s">
        <v>255</v>
      </c>
      <c r="B351" s="247" t="s">
        <v>71</v>
      </c>
      <c r="C351" s="230" t="s">
        <v>420</v>
      </c>
      <c r="D351" s="230" t="s">
        <v>421</v>
      </c>
      <c r="E351" s="581" t="s">
        <v>422</v>
      </c>
      <c r="F351" s="581"/>
      <c r="G351" s="231" t="s">
        <v>73</v>
      </c>
      <c r="H351" s="229" t="s">
        <v>423</v>
      </c>
      <c r="I351" s="229" t="s">
        <v>424</v>
      </c>
      <c r="J351" s="338" t="s">
        <v>425</v>
      </c>
    </row>
    <row r="352" spans="1:10" ht="50.4" customHeight="1">
      <c r="A352" s="255" t="s">
        <v>426</v>
      </c>
      <c r="B352" s="170" t="s">
        <v>618</v>
      </c>
      <c r="C352" s="163" t="s">
        <v>418</v>
      </c>
      <c r="D352" s="163" t="s">
        <v>619</v>
      </c>
      <c r="E352" s="601" t="s">
        <v>551</v>
      </c>
      <c r="F352" s="601"/>
      <c r="G352" s="164" t="s">
        <v>67</v>
      </c>
      <c r="H352" s="234">
        <v>1</v>
      </c>
      <c r="I352" s="235">
        <v>33.340000000000003</v>
      </c>
      <c r="J352" s="341">
        <v>33.340000000000003</v>
      </c>
    </row>
    <row r="353" spans="1:10" ht="24.9" customHeight="1">
      <c r="A353" s="342" t="s">
        <v>427</v>
      </c>
      <c r="B353" s="249" t="s">
        <v>552</v>
      </c>
      <c r="C353" s="236" t="s">
        <v>418</v>
      </c>
      <c r="D353" s="236" t="s">
        <v>553</v>
      </c>
      <c r="E353" s="602" t="s">
        <v>554</v>
      </c>
      <c r="F353" s="602"/>
      <c r="G353" s="237" t="s">
        <v>77</v>
      </c>
      <c r="H353" s="238">
        <v>0.48299989999999998</v>
      </c>
      <c r="I353" s="239">
        <v>33.21</v>
      </c>
      <c r="J353" s="343">
        <v>16.04</v>
      </c>
    </row>
    <row r="354" spans="1:10" ht="24.9" customHeight="1">
      <c r="A354" s="342" t="s">
        <v>427</v>
      </c>
      <c r="B354" s="249" t="s">
        <v>555</v>
      </c>
      <c r="C354" s="236" t="s">
        <v>418</v>
      </c>
      <c r="D354" s="236" t="s">
        <v>556</v>
      </c>
      <c r="E354" s="602" t="s">
        <v>554</v>
      </c>
      <c r="F354" s="602"/>
      <c r="G354" s="237" t="s">
        <v>77</v>
      </c>
      <c r="H354" s="238">
        <v>0.1509375</v>
      </c>
      <c r="I354" s="239">
        <v>27.86</v>
      </c>
      <c r="J354" s="343">
        <v>4.21</v>
      </c>
    </row>
    <row r="355" spans="1:10" ht="63" customHeight="1">
      <c r="A355" s="344" t="s">
        <v>432</v>
      </c>
      <c r="B355" s="250" t="s">
        <v>620</v>
      </c>
      <c r="C355" s="240" t="s">
        <v>418</v>
      </c>
      <c r="D355" s="240" t="s">
        <v>621</v>
      </c>
      <c r="E355" s="603" t="s">
        <v>434</v>
      </c>
      <c r="F355" s="603"/>
      <c r="G355" s="241" t="s">
        <v>67</v>
      </c>
      <c r="H355" s="242">
        <v>1</v>
      </c>
      <c r="I355" s="243">
        <v>13.09</v>
      </c>
      <c r="J355" s="345">
        <v>13.09</v>
      </c>
    </row>
    <row r="356" spans="1:10">
      <c r="A356" s="576" t="s">
        <v>609</v>
      </c>
      <c r="B356" s="577"/>
      <c r="C356" s="577"/>
      <c r="D356" s="577"/>
      <c r="E356" s="577"/>
      <c r="F356" s="577"/>
      <c r="G356" s="577"/>
      <c r="H356" s="224"/>
      <c r="I356" s="225"/>
      <c r="J356" s="341">
        <v>33.340000000000003</v>
      </c>
    </row>
    <row r="357" spans="1:10">
      <c r="A357" s="574" t="s">
        <v>610</v>
      </c>
      <c r="B357" s="575"/>
      <c r="C357" s="575"/>
      <c r="D357" s="575"/>
      <c r="E357" s="575"/>
      <c r="F357" s="575"/>
      <c r="G357" s="575"/>
      <c r="H357" s="226"/>
      <c r="I357" s="227"/>
      <c r="J357" s="334">
        <f>J356*J8</f>
        <v>7.4914980000000009</v>
      </c>
    </row>
    <row r="358" spans="1:10">
      <c r="A358" s="574" t="s">
        <v>611</v>
      </c>
      <c r="B358" s="575"/>
      <c r="C358" s="575"/>
      <c r="D358" s="575"/>
      <c r="E358" s="575"/>
      <c r="F358" s="575"/>
      <c r="G358" s="575"/>
      <c r="H358" s="228"/>
      <c r="I358" s="229"/>
      <c r="J358" s="335">
        <f>SUM(J356:J357)</f>
        <v>40.831498000000003</v>
      </c>
    </row>
    <row r="359" spans="1:10">
      <c r="A359" s="337" t="s">
        <v>258</v>
      </c>
      <c r="B359" s="247" t="s">
        <v>71</v>
      </c>
      <c r="C359" s="230" t="s">
        <v>420</v>
      </c>
      <c r="D359" s="230" t="s">
        <v>421</v>
      </c>
      <c r="E359" s="581" t="s">
        <v>422</v>
      </c>
      <c r="F359" s="581"/>
      <c r="G359" s="231" t="s">
        <v>73</v>
      </c>
      <c r="H359" s="229" t="s">
        <v>423</v>
      </c>
      <c r="I359" s="229" t="s">
        <v>424</v>
      </c>
      <c r="J359" s="338" t="s">
        <v>425</v>
      </c>
    </row>
    <row r="360" spans="1:10" ht="37.5" customHeight="1">
      <c r="A360" s="328" t="s">
        <v>426</v>
      </c>
      <c r="B360" s="244" t="s">
        <v>401</v>
      </c>
      <c r="C360" s="214" t="s">
        <v>418</v>
      </c>
      <c r="D360" s="214" t="s">
        <v>259</v>
      </c>
      <c r="E360" s="578" t="s">
        <v>557</v>
      </c>
      <c r="F360" s="578"/>
      <c r="G360" s="215" t="s">
        <v>67</v>
      </c>
      <c r="H360" s="216">
        <v>1</v>
      </c>
      <c r="I360" s="217">
        <v>20.329999999999998</v>
      </c>
      <c r="J360" s="329">
        <v>20.329999999999998</v>
      </c>
    </row>
    <row r="361" spans="1:10" ht="24.9" customHeight="1">
      <c r="A361" s="330" t="s">
        <v>427</v>
      </c>
      <c r="B361" s="245" t="s">
        <v>552</v>
      </c>
      <c r="C361" s="218" t="s">
        <v>418</v>
      </c>
      <c r="D361" s="218" t="s">
        <v>553</v>
      </c>
      <c r="E361" s="579" t="s">
        <v>554</v>
      </c>
      <c r="F361" s="579"/>
      <c r="G361" s="219" t="s">
        <v>77</v>
      </c>
      <c r="H361" s="220">
        <v>0.222</v>
      </c>
      <c r="I361" s="221">
        <v>33.21</v>
      </c>
      <c r="J361" s="331">
        <v>7.37</v>
      </c>
    </row>
    <row r="362" spans="1:10" ht="24.9" customHeight="1">
      <c r="A362" s="330" t="s">
        <v>427</v>
      </c>
      <c r="B362" s="245" t="s">
        <v>555</v>
      </c>
      <c r="C362" s="218" t="s">
        <v>418</v>
      </c>
      <c r="D362" s="218" t="s">
        <v>556</v>
      </c>
      <c r="E362" s="579" t="s">
        <v>554</v>
      </c>
      <c r="F362" s="579"/>
      <c r="G362" s="219" t="s">
        <v>77</v>
      </c>
      <c r="H362" s="220">
        <v>0.222</v>
      </c>
      <c r="I362" s="221">
        <v>27.86</v>
      </c>
      <c r="J362" s="331">
        <v>6.18</v>
      </c>
    </row>
    <row r="363" spans="1:10" ht="37.5" customHeight="1">
      <c r="A363" s="332" t="s">
        <v>432</v>
      </c>
      <c r="B363" s="246" t="s">
        <v>558</v>
      </c>
      <c r="C363" s="222" t="s">
        <v>418</v>
      </c>
      <c r="D363" s="222" t="s">
        <v>559</v>
      </c>
      <c r="E363" s="580" t="s">
        <v>434</v>
      </c>
      <c r="F363" s="580"/>
      <c r="G363" s="223" t="s">
        <v>67</v>
      </c>
      <c r="H363" s="224">
        <v>1</v>
      </c>
      <c r="I363" s="225">
        <v>6.78</v>
      </c>
      <c r="J363" s="333">
        <v>6.78</v>
      </c>
    </row>
    <row r="364" spans="1:10">
      <c r="A364" s="576" t="s">
        <v>609</v>
      </c>
      <c r="B364" s="577"/>
      <c r="C364" s="577"/>
      <c r="D364" s="577"/>
      <c r="E364" s="577"/>
      <c r="F364" s="577"/>
      <c r="G364" s="577"/>
      <c r="H364" s="224"/>
      <c r="I364" s="225"/>
      <c r="J364" s="329">
        <v>20.329999999999998</v>
      </c>
    </row>
    <row r="365" spans="1:10">
      <c r="A365" s="574" t="s">
        <v>610</v>
      </c>
      <c r="B365" s="575"/>
      <c r="C365" s="575"/>
      <c r="D365" s="575"/>
      <c r="E365" s="575"/>
      <c r="F365" s="575"/>
      <c r="G365" s="575"/>
      <c r="H365" s="226"/>
      <c r="I365" s="227"/>
      <c r="J365" s="334">
        <f>J364*J8</f>
        <v>4.5681509999999994</v>
      </c>
    </row>
    <row r="366" spans="1:10">
      <c r="A366" s="574" t="s">
        <v>611</v>
      </c>
      <c r="B366" s="575"/>
      <c r="C366" s="575"/>
      <c r="D366" s="575"/>
      <c r="E366" s="575"/>
      <c r="F366" s="575"/>
      <c r="G366" s="575"/>
      <c r="H366" s="228"/>
      <c r="I366" s="229"/>
      <c r="J366" s="335">
        <f>SUM(J364:J365)</f>
        <v>24.898150999999999</v>
      </c>
    </row>
    <row r="367" spans="1:10">
      <c r="A367" s="337" t="s">
        <v>260</v>
      </c>
      <c r="B367" s="247" t="s">
        <v>71</v>
      </c>
      <c r="C367" s="230" t="s">
        <v>420</v>
      </c>
      <c r="D367" s="230" t="s">
        <v>421</v>
      </c>
      <c r="E367" s="581" t="s">
        <v>422</v>
      </c>
      <c r="F367" s="581"/>
      <c r="G367" s="231" t="s">
        <v>73</v>
      </c>
      <c r="H367" s="229" t="s">
        <v>423</v>
      </c>
      <c r="I367" s="229" t="s">
        <v>424</v>
      </c>
      <c r="J367" s="338" t="s">
        <v>425</v>
      </c>
    </row>
    <row r="368" spans="1:10" ht="37.5" customHeight="1">
      <c r="A368" s="328" t="s">
        <v>426</v>
      </c>
      <c r="B368" s="244" t="s">
        <v>402</v>
      </c>
      <c r="C368" s="214" t="s">
        <v>418</v>
      </c>
      <c r="D368" s="214" t="s">
        <v>261</v>
      </c>
      <c r="E368" s="578" t="s">
        <v>557</v>
      </c>
      <c r="F368" s="578"/>
      <c r="G368" s="215" t="s">
        <v>67</v>
      </c>
      <c r="H368" s="216">
        <v>1</v>
      </c>
      <c r="I368" s="217">
        <v>65.900000000000006</v>
      </c>
      <c r="J368" s="329">
        <v>65.900000000000006</v>
      </c>
    </row>
    <row r="369" spans="1:10" ht="50.1" customHeight="1">
      <c r="A369" s="330" t="s">
        <v>427</v>
      </c>
      <c r="B369" s="245" t="s">
        <v>560</v>
      </c>
      <c r="C369" s="218" t="s">
        <v>418</v>
      </c>
      <c r="D369" s="218" t="s">
        <v>561</v>
      </c>
      <c r="E369" s="579" t="s">
        <v>557</v>
      </c>
      <c r="F369" s="579"/>
      <c r="G369" s="219" t="s">
        <v>67</v>
      </c>
      <c r="H369" s="220">
        <v>1</v>
      </c>
      <c r="I369" s="221">
        <v>11.91</v>
      </c>
      <c r="J369" s="331">
        <v>11.91</v>
      </c>
    </row>
    <row r="370" spans="1:10" ht="41.1" customHeight="1">
      <c r="A370" s="330" t="s">
        <v>427</v>
      </c>
      <c r="B370" s="245" t="s">
        <v>562</v>
      </c>
      <c r="C370" s="218" t="s">
        <v>418</v>
      </c>
      <c r="D370" s="218" t="s">
        <v>563</v>
      </c>
      <c r="E370" s="579" t="s">
        <v>557</v>
      </c>
      <c r="F370" s="579"/>
      <c r="G370" s="219" t="s">
        <v>67</v>
      </c>
      <c r="H370" s="220">
        <v>1</v>
      </c>
      <c r="I370" s="221">
        <v>53.99</v>
      </c>
      <c r="J370" s="331">
        <v>53.99</v>
      </c>
    </row>
    <row r="371" spans="1:10">
      <c r="A371" s="576" t="s">
        <v>609</v>
      </c>
      <c r="B371" s="577"/>
      <c r="C371" s="577"/>
      <c r="D371" s="577"/>
      <c r="E371" s="577"/>
      <c r="F371" s="577"/>
      <c r="G371" s="577"/>
      <c r="H371" s="224"/>
      <c r="I371" s="225"/>
      <c r="J371" s="329">
        <v>65.900000000000006</v>
      </c>
    </row>
    <row r="372" spans="1:10">
      <c r="A372" s="574" t="s">
        <v>610</v>
      </c>
      <c r="B372" s="575"/>
      <c r="C372" s="575"/>
      <c r="D372" s="575"/>
      <c r="E372" s="575"/>
      <c r="F372" s="575"/>
      <c r="G372" s="575"/>
      <c r="H372" s="226"/>
      <c r="I372" s="227"/>
      <c r="J372" s="334">
        <f>J371*J8</f>
        <v>14.807730000000001</v>
      </c>
    </row>
    <row r="373" spans="1:10">
      <c r="A373" s="574" t="s">
        <v>611</v>
      </c>
      <c r="B373" s="575"/>
      <c r="C373" s="575"/>
      <c r="D373" s="575"/>
      <c r="E373" s="575"/>
      <c r="F373" s="575"/>
      <c r="G373" s="575"/>
      <c r="H373" s="228"/>
      <c r="I373" s="229"/>
      <c r="J373" s="335">
        <f>SUM(J371:J372)</f>
        <v>80.707730000000012</v>
      </c>
    </row>
    <row r="374" spans="1:10">
      <c r="A374" s="337" t="s">
        <v>262</v>
      </c>
      <c r="B374" s="247" t="s">
        <v>71</v>
      </c>
      <c r="C374" s="230" t="s">
        <v>420</v>
      </c>
      <c r="D374" s="230" t="s">
        <v>421</v>
      </c>
      <c r="E374" s="581" t="s">
        <v>422</v>
      </c>
      <c r="F374" s="581"/>
      <c r="G374" s="231" t="s">
        <v>73</v>
      </c>
      <c r="H374" s="229" t="s">
        <v>423</v>
      </c>
      <c r="I374" s="229" t="s">
        <v>424</v>
      </c>
      <c r="J374" s="338" t="s">
        <v>425</v>
      </c>
    </row>
    <row r="375" spans="1:10" ht="48.6" customHeight="1">
      <c r="A375" s="328" t="s">
        <v>426</v>
      </c>
      <c r="B375" s="244" t="s">
        <v>403</v>
      </c>
      <c r="C375" s="214" t="s">
        <v>418</v>
      </c>
      <c r="D375" s="214" t="s">
        <v>263</v>
      </c>
      <c r="E375" s="578" t="s">
        <v>557</v>
      </c>
      <c r="F375" s="578"/>
      <c r="G375" s="215" t="s">
        <v>67</v>
      </c>
      <c r="H375" s="216">
        <v>1</v>
      </c>
      <c r="I375" s="217">
        <v>70.25</v>
      </c>
      <c r="J375" s="329">
        <v>70.25</v>
      </c>
    </row>
    <row r="376" spans="1:10" ht="50.1" customHeight="1">
      <c r="A376" s="330" t="s">
        <v>427</v>
      </c>
      <c r="B376" s="245" t="s">
        <v>560</v>
      </c>
      <c r="C376" s="218" t="s">
        <v>418</v>
      </c>
      <c r="D376" s="218" t="s">
        <v>561</v>
      </c>
      <c r="E376" s="579" t="s">
        <v>557</v>
      </c>
      <c r="F376" s="579"/>
      <c r="G376" s="219" t="s">
        <v>67</v>
      </c>
      <c r="H376" s="220">
        <v>1</v>
      </c>
      <c r="I376" s="221">
        <v>11.91</v>
      </c>
      <c r="J376" s="331">
        <v>11.91</v>
      </c>
    </row>
    <row r="377" spans="1:10" ht="50.1" customHeight="1">
      <c r="A377" s="330" t="s">
        <v>427</v>
      </c>
      <c r="B377" s="245" t="s">
        <v>564</v>
      </c>
      <c r="C377" s="218" t="s">
        <v>418</v>
      </c>
      <c r="D377" s="218" t="s">
        <v>565</v>
      </c>
      <c r="E377" s="579" t="s">
        <v>557</v>
      </c>
      <c r="F377" s="579"/>
      <c r="G377" s="219" t="s">
        <v>67</v>
      </c>
      <c r="H377" s="220">
        <v>1</v>
      </c>
      <c r="I377" s="221">
        <v>58.34</v>
      </c>
      <c r="J377" s="331">
        <v>58.34</v>
      </c>
    </row>
    <row r="378" spans="1:10" ht="14.4" customHeight="1">
      <c r="A378" s="576" t="s">
        <v>609</v>
      </c>
      <c r="B378" s="577"/>
      <c r="C378" s="577"/>
      <c r="D378" s="577"/>
      <c r="E378" s="577"/>
      <c r="F378" s="577"/>
      <c r="G378" s="577"/>
      <c r="H378" s="224"/>
      <c r="I378" s="225"/>
      <c r="J378" s="329">
        <v>70.25</v>
      </c>
    </row>
    <row r="379" spans="1:10">
      <c r="A379" s="574" t="s">
        <v>610</v>
      </c>
      <c r="B379" s="575"/>
      <c r="C379" s="575"/>
      <c r="D379" s="575"/>
      <c r="E379" s="575"/>
      <c r="F379" s="575"/>
      <c r="G379" s="575"/>
      <c r="H379" s="226"/>
      <c r="I379" s="227"/>
      <c r="J379" s="334">
        <f>J378*J8</f>
        <v>15.785175000000001</v>
      </c>
    </row>
    <row r="380" spans="1:10">
      <c r="A380" s="574" t="s">
        <v>611</v>
      </c>
      <c r="B380" s="575"/>
      <c r="C380" s="575"/>
      <c r="D380" s="575"/>
      <c r="E380" s="575"/>
      <c r="F380" s="575"/>
      <c r="G380" s="575"/>
      <c r="H380" s="228"/>
      <c r="I380" s="229"/>
      <c r="J380" s="335">
        <f>SUM(J378:J379)</f>
        <v>86.035174999999995</v>
      </c>
    </row>
    <row r="381" spans="1:10">
      <c r="A381" s="337" t="s">
        <v>264</v>
      </c>
      <c r="B381" s="247" t="s">
        <v>71</v>
      </c>
      <c r="C381" s="230" t="s">
        <v>420</v>
      </c>
      <c r="D381" s="230" t="s">
        <v>421</v>
      </c>
      <c r="E381" s="581" t="s">
        <v>422</v>
      </c>
      <c r="F381" s="581"/>
      <c r="G381" s="231" t="s">
        <v>73</v>
      </c>
      <c r="H381" s="229" t="s">
        <v>423</v>
      </c>
      <c r="I381" s="229" t="s">
        <v>424</v>
      </c>
      <c r="J381" s="338" t="s">
        <v>425</v>
      </c>
    </row>
    <row r="382" spans="1:10" ht="62.4" customHeight="1">
      <c r="A382" s="328" t="s">
        <v>426</v>
      </c>
      <c r="B382" s="244" t="s">
        <v>404</v>
      </c>
      <c r="C382" s="214" t="s">
        <v>418</v>
      </c>
      <c r="D382" s="214" t="s">
        <v>265</v>
      </c>
      <c r="E382" s="578" t="s">
        <v>566</v>
      </c>
      <c r="F382" s="578"/>
      <c r="G382" s="215" t="s">
        <v>67</v>
      </c>
      <c r="H382" s="216">
        <v>1</v>
      </c>
      <c r="I382" s="217">
        <v>546.75</v>
      </c>
      <c r="J382" s="329">
        <v>546.75</v>
      </c>
    </row>
    <row r="383" spans="1:10" ht="62.4" customHeight="1">
      <c r="A383" s="330" t="s">
        <v>427</v>
      </c>
      <c r="B383" s="245" t="s">
        <v>567</v>
      </c>
      <c r="C383" s="218" t="s">
        <v>418</v>
      </c>
      <c r="D383" s="218" t="s">
        <v>568</v>
      </c>
      <c r="E383" s="579" t="s">
        <v>569</v>
      </c>
      <c r="F383" s="579"/>
      <c r="G383" s="219" t="s">
        <v>102</v>
      </c>
      <c r="H383" s="220">
        <v>1.44E-2</v>
      </c>
      <c r="I383" s="221">
        <v>961.94</v>
      </c>
      <c r="J383" s="331">
        <v>13.85</v>
      </c>
    </row>
    <row r="384" spans="1:10" ht="24.9" customHeight="1">
      <c r="A384" s="330" t="s">
        <v>427</v>
      </c>
      <c r="B384" s="245" t="s">
        <v>552</v>
      </c>
      <c r="C384" s="218" t="s">
        <v>418</v>
      </c>
      <c r="D384" s="218" t="s">
        <v>553</v>
      </c>
      <c r="E384" s="579" t="s">
        <v>554</v>
      </c>
      <c r="F384" s="579"/>
      <c r="G384" s="219" t="s">
        <v>77</v>
      </c>
      <c r="H384" s="220">
        <v>1.657</v>
      </c>
      <c r="I384" s="221">
        <v>33.21</v>
      </c>
      <c r="J384" s="331">
        <v>55.03</v>
      </c>
    </row>
    <row r="385" spans="1:10" ht="24.9" customHeight="1">
      <c r="A385" s="330" t="s">
        <v>427</v>
      </c>
      <c r="B385" s="245" t="s">
        <v>555</v>
      </c>
      <c r="C385" s="218" t="s">
        <v>418</v>
      </c>
      <c r="D385" s="218" t="s">
        <v>556</v>
      </c>
      <c r="E385" s="579" t="s">
        <v>554</v>
      </c>
      <c r="F385" s="579"/>
      <c r="G385" s="219" t="s">
        <v>77</v>
      </c>
      <c r="H385" s="220">
        <v>1.657</v>
      </c>
      <c r="I385" s="221">
        <v>27.86</v>
      </c>
      <c r="J385" s="331">
        <v>46.16</v>
      </c>
    </row>
    <row r="386" spans="1:10" ht="50.1" customHeight="1">
      <c r="A386" s="332" t="s">
        <v>432</v>
      </c>
      <c r="B386" s="246" t="s">
        <v>570</v>
      </c>
      <c r="C386" s="222" t="s">
        <v>418</v>
      </c>
      <c r="D386" s="222" t="s">
        <v>571</v>
      </c>
      <c r="E386" s="580" t="s">
        <v>434</v>
      </c>
      <c r="F386" s="580"/>
      <c r="G386" s="223" t="s">
        <v>67</v>
      </c>
      <c r="H386" s="224">
        <v>1</v>
      </c>
      <c r="I386" s="225">
        <v>431.71</v>
      </c>
      <c r="J386" s="333">
        <v>431.71</v>
      </c>
    </row>
    <row r="387" spans="1:10" ht="14.4" customHeight="1">
      <c r="A387" s="576" t="s">
        <v>609</v>
      </c>
      <c r="B387" s="577"/>
      <c r="C387" s="577"/>
      <c r="D387" s="577"/>
      <c r="E387" s="577"/>
      <c r="F387" s="577"/>
      <c r="G387" s="577"/>
      <c r="H387" s="224"/>
      <c r="I387" s="225"/>
      <c r="J387" s="329">
        <v>546.75</v>
      </c>
    </row>
    <row r="388" spans="1:10">
      <c r="A388" s="574" t="s">
        <v>610</v>
      </c>
      <c r="B388" s="575"/>
      <c r="C388" s="575"/>
      <c r="D388" s="575"/>
      <c r="E388" s="575"/>
      <c r="F388" s="575"/>
      <c r="G388" s="575"/>
      <c r="H388" s="226"/>
      <c r="I388" s="227"/>
      <c r="J388" s="334">
        <f>J387*J8</f>
        <v>122.854725</v>
      </c>
    </row>
    <row r="389" spans="1:10">
      <c r="A389" s="574" t="s">
        <v>611</v>
      </c>
      <c r="B389" s="575"/>
      <c r="C389" s="575"/>
      <c r="D389" s="575"/>
      <c r="E389" s="575"/>
      <c r="F389" s="575"/>
      <c r="G389" s="575"/>
      <c r="H389" s="228"/>
      <c r="I389" s="229"/>
      <c r="J389" s="335">
        <f>SUM(J387:J388)</f>
        <v>669.60472500000003</v>
      </c>
    </row>
    <row r="390" spans="1:10">
      <c r="A390" s="337" t="s">
        <v>267</v>
      </c>
      <c r="B390" s="247" t="s">
        <v>71</v>
      </c>
      <c r="C390" s="230" t="s">
        <v>420</v>
      </c>
      <c r="D390" s="230" t="s">
        <v>421</v>
      </c>
      <c r="E390" s="581" t="s">
        <v>422</v>
      </c>
      <c r="F390" s="581"/>
      <c r="G390" s="231" t="s">
        <v>73</v>
      </c>
      <c r="H390" s="229" t="s">
        <v>423</v>
      </c>
      <c r="I390" s="229" t="s">
        <v>424</v>
      </c>
      <c r="J390" s="338" t="s">
        <v>425</v>
      </c>
    </row>
    <row r="391" spans="1:10" ht="59.4" customHeight="1">
      <c r="A391" s="328" t="s">
        <v>426</v>
      </c>
      <c r="B391" s="244" t="s">
        <v>405</v>
      </c>
      <c r="C391" s="214" t="s">
        <v>418</v>
      </c>
      <c r="D391" s="214" t="s">
        <v>268</v>
      </c>
      <c r="E391" s="578" t="s">
        <v>557</v>
      </c>
      <c r="F391" s="578"/>
      <c r="G391" s="215" t="s">
        <v>79</v>
      </c>
      <c r="H391" s="216">
        <v>1</v>
      </c>
      <c r="I391" s="217">
        <v>18.88</v>
      </c>
      <c r="J391" s="329">
        <v>18.88</v>
      </c>
    </row>
    <row r="392" spans="1:10" ht="24.9" customHeight="1">
      <c r="A392" s="330" t="s">
        <v>427</v>
      </c>
      <c r="B392" s="245" t="s">
        <v>555</v>
      </c>
      <c r="C392" s="218" t="s">
        <v>418</v>
      </c>
      <c r="D392" s="218" t="s">
        <v>556</v>
      </c>
      <c r="E392" s="579" t="s">
        <v>554</v>
      </c>
      <c r="F392" s="579"/>
      <c r="G392" s="219" t="s">
        <v>77</v>
      </c>
      <c r="H392" s="220">
        <v>0.14899999999999999</v>
      </c>
      <c r="I392" s="221">
        <v>27.86</v>
      </c>
      <c r="J392" s="331">
        <v>4.1500000000000004</v>
      </c>
    </row>
    <row r="393" spans="1:10" ht="24.9" customHeight="1">
      <c r="A393" s="330" t="s">
        <v>427</v>
      </c>
      <c r="B393" s="245" t="s">
        <v>552</v>
      </c>
      <c r="C393" s="218" t="s">
        <v>418</v>
      </c>
      <c r="D393" s="218" t="s">
        <v>553</v>
      </c>
      <c r="E393" s="579" t="s">
        <v>554</v>
      </c>
      <c r="F393" s="579"/>
      <c r="G393" s="219" t="s">
        <v>77</v>
      </c>
      <c r="H393" s="220">
        <v>0.14899999999999999</v>
      </c>
      <c r="I393" s="221">
        <v>33.21</v>
      </c>
      <c r="J393" s="331">
        <v>4.95</v>
      </c>
    </row>
    <row r="394" spans="1:10" ht="38.4" customHeight="1">
      <c r="A394" s="332" t="s">
        <v>432</v>
      </c>
      <c r="B394" s="246" t="s">
        <v>572</v>
      </c>
      <c r="C394" s="222" t="s">
        <v>418</v>
      </c>
      <c r="D394" s="222" t="s">
        <v>573</v>
      </c>
      <c r="E394" s="580" t="s">
        <v>434</v>
      </c>
      <c r="F394" s="580"/>
      <c r="G394" s="223" t="s">
        <v>79</v>
      </c>
      <c r="H394" s="224">
        <v>1.0169999999999999</v>
      </c>
      <c r="I394" s="225">
        <v>9.6199999999999992</v>
      </c>
      <c r="J394" s="333">
        <v>9.7835400000000003</v>
      </c>
    </row>
    <row r="395" spans="1:10">
      <c r="A395" s="576" t="s">
        <v>609</v>
      </c>
      <c r="B395" s="577"/>
      <c r="C395" s="577"/>
      <c r="D395" s="577"/>
      <c r="E395" s="577"/>
      <c r="F395" s="577"/>
      <c r="G395" s="577"/>
      <c r="H395" s="224"/>
      <c r="I395" s="225"/>
      <c r="J395" s="329">
        <v>18.88</v>
      </c>
    </row>
    <row r="396" spans="1:10">
      <c r="A396" s="574" t="s">
        <v>610</v>
      </c>
      <c r="B396" s="575"/>
      <c r="C396" s="575"/>
      <c r="D396" s="575"/>
      <c r="E396" s="575"/>
      <c r="F396" s="575"/>
      <c r="G396" s="575"/>
      <c r="H396" s="226"/>
      <c r="I396" s="227"/>
      <c r="J396" s="334">
        <f>J395*J8</f>
        <v>4.2423359999999999</v>
      </c>
    </row>
    <row r="397" spans="1:10">
      <c r="A397" s="574" t="s">
        <v>611</v>
      </c>
      <c r="B397" s="575"/>
      <c r="C397" s="575"/>
      <c r="D397" s="575"/>
      <c r="E397" s="575"/>
      <c r="F397" s="575"/>
      <c r="G397" s="575"/>
      <c r="H397" s="228"/>
      <c r="I397" s="229"/>
      <c r="J397" s="335">
        <f>SUM(J395:J396)</f>
        <v>23.122335999999997</v>
      </c>
    </row>
    <row r="398" spans="1:10">
      <c r="A398" s="337" t="s">
        <v>270</v>
      </c>
      <c r="B398" s="247" t="s">
        <v>71</v>
      </c>
      <c r="C398" s="230" t="s">
        <v>420</v>
      </c>
      <c r="D398" s="230" t="s">
        <v>421</v>
      </c>
      <c r="E398" s="581" t="s">
        <v>422</v>
      </c>
      <c r="F398" s="581"/>
      <c r="G398" s="231" t="s">
        <v>73</v>
      </c>
      <c r="H398" s="229" t="s">
        <v>423</v>
      </c>
      <c r="I398" s="229" t="s">
        <v>424</v>
      </c>
      <c r="J398" s="338" t="s">
        <v>425</v>
      </c>
    </row>
    <row r="399" spans="1:10" ht="61.5" customHeight="1">
      <c r="A399" s="328" t="s">
        <v>426</v>
      </c>
      <c r="B399" s="244" t="s">
        <v>405</v>
      </c>
      <c r="C399" s="214" t="s">
        <v>418</v>
      </c>
      <c r="D399" s="214" t="s">
        <v>268</v>
      </c>
      <c r="E399" s="578" t="s">
        <v>557</v>
      </c>
      <c r="F399" s="578"/>
      <c r="G399" s="215" t="s">
        <v>79</v>
      </c>
      <c r="H399" s="216">
        <v>1</v>
      </c>
      <c r="I399" s="217">
        <v>18.88</v>
      </c>
      <c r="J399" s="329">
        <v>18.88</v>
      </c>
    </row>
    <row r="400" spans="1:10" ht="24.9" customHeight="1">
      <c r="A400" s="330" t="s">
        <v>427</v>
      </c>
      <c r="B400" s="245" t="s">
        <v>555</v>
      </c>
      <c r="C400" s="218" t="s">
        <v>418</v>
      </c>
      <c r="D400" s="218" t="s">
        <v>556</v>
      </c>
      <c r="E400" s="579" t="s">
        <v>554</v>
      </c>
      <c r="F400" s="579"/>
      <c r="G400" s="219" t="s">
        <v>77</v>
      </c>
      <c r="H400" s="220">
        <v>0.14899999999999999</v>
      </c>
      <c r="I400" s="221">
        <v>27.86</v>
      </c>
      <c r="J400" s="331">
        <v>4.1500000000000004</v>
      </c>
    </row>
    <row r="401" spans="1:10" ht="29.25" customHeight="1">
      <c r="A401" s="330" t="s">
        <v>427</v>
      </c>
      <c r="B401" s="245" t="s">
        <v>552</v>
      </c>
      <c r="C401" s="218" t="s">
        <v>418</v>
      </c>
      <c r="D401" s="218" t="s">
        <v>553</v>
      </c>
      <c r="E401" s="579" t="s">
        <v>554</v>
      </c>
      <c r="F401" s="579"/>
      <c r="G401" s="219" t="s">
        <v>77</v>
      </c>
      <c r="H401" s="220">
        <v>0.14899999999999999</v>
      </c>
      <c r="I401" s="221">
        <v>33.21</v>
      </c>
      <c r="J401" s="331">
        <v>4.95</v>
      </c>
    </row>
    <row r="402" spans="1:10" ht="37.5" customHeight="1">
      <c r="A402" s="332" t="s">
        <v>432</v>
      </c>
      <c r="B402" s="246" t="s">
        <v>572</v>
      </c>
      <c r="C402" s="222" t="s">
        <v>418</v>
      </c>
      <c r="D402" s="222" t="s">
        <v>573</v>
      </c>
      <c r="E402" s="580" t="s">
        <v>434</v>
      </c>
      <c r="F402" s="580"/>
      <c r="G402" s="223" t="s">
        <v>79</v>
      </c>
      <c r="H402" s="224">
        <v>1.0169999999999999</v>
      </c>
      <c r="I402" s="225">
        <v>9.6199999999999992</v>
      </c>
      <c r="J402" s="333">
        <v>9.7835400000000003</v>
      </c>
    </row>
    <row r="403" spans="1:10">
      <c r="A403" s="576" t="s">
        <v>609</v>
      </c>
      <c r="B403" s="577"/>
      <c r="C403" s="577"/>
      <c r="D403" s="577"/>
      <c r="E403" s="577"/>
      <c r="F403" s="577"/>
      <c r="G403" s="577"/>
      <c r="H403" s="224"/>
      <c r="I403" s="225"/>
      <c r="J403" s="329">
        <v>18.88</v>
      </c>
    </row>
    <row r="404" spans="1:10">
      <c r="A404" s="574" t="s">
        <v>610</v>
      </c>
      <c r="B404" s="575"/>
      <c r="C404" s="575"/>
      <c r="D404" s="575"/>
      <c r="E404" s="575"/>
      <c r="F404" s="575"/>
      <c r="G404" s="575"/>
      <c r="H404" s="226"/>
      <c r="I404" s="227"/>
      <c r="J404" s="334">
        <f>J403*J8</f>
        <v>4.2423359999999999</v>
      </c>
    </row>
    <row r="405" spans="1:10">
      <c r="A405" s="574" t="s">
        <v>611</v>
      </c>
      <c r="B405" s="575"/>
      <c r="C405" s="575"/>
      <c r="D405" s="575"/>
      <c r="E405" s="575"/>
      <c r="F405" s="575"/>
      <c r="G405" s="575"/>
      <c r="H405" s="228"/>
      <c r="I405" s="229"/>
      <c r="J405" s="335">
        <f>SUM(J403:J404)</f>
        <v>23.122335999999997</v>
      </c>
    </row>
    <row r="406" spans="1:10">
      <c r="A406" s="337" t="s">
        <v>272</v>
      </c>
      <c r="B406" s="247" t="s">
        <v>71</v>
      </c>
      <c r="C406" s="230" t="s">
        <v>420</v>
      </c>
      <c r="D406" s="230" t="s">
        <v>421</v>
      </c>
      <c r="E406" s="581" t="s">
        <v>422</v>
      </c>
      <c r="F406" s="581"/>
      <c r="G406" s="231" t="s">
        <v>73</v>
      </c>
      <c r="H406" s="229" t="s">
        <v>423</v>
      </c>
      <c r="I406" s="229" t="s">
        <v>424</v>
      </c>
      <c r="J406" s="338" t="s">
        <v>425</v>
      </c>
    </row>
    <row r="407" spans="1:10" ht="50.1" customHeight="1">
      <c r="A407" s="328" t="s">
        <v>426</v>
      </c>
      <c r="B407" s="244" t="s">
        <v>406</v>
      </c>
      <c r="C407" s="214" t="s">
        <v>418</v>
      </c>
      <c r="D407" s="214" t="s">
        <v>273</v>
      </c>
      <c r="E407" s="578" t="s">
        <v>557</v>
      </c>
      <c r="F407" s="578"/>
      <c r="G407" s="215" t="s">
        <v>79</v>
      </c>
      <c r="H407" s="216">
        <v>1</v>
      </c>
      <c r="I407" s="217">
        <v>3.88</v>
      </c>
      <c r="J407" s="329">
        <v>3.88</v>
      </c>
    </row>
    <row r="408" spans="1:10" ht="24.9" customHeight="1">
      <c r="A408" s="330" t="s">
        <v>427</v>
      </c>
      <c r="B408" s="245" t="s">
        <v>555</v>
      </c>
      <c r="C408" s="218" t="s">
        <v>418</v>
      </c>
      <c r="D408" s="218" t="s">
        <v>556</v>
      </c>
      <c r="E408" s="579" t="s">
        <v>554</v>
      </c>
      <c r="F408" s="579"/>
      <c r="G408" s="219" t="s">
        <v>77</v>
      </c>
      <c r="H408" s="220">
        <v>2.3E-2</v>
      </c>
      <c r="I408" s="221">
        <v>27.86</v>
      </c>
      <c r="J408" s="331">
        <v>0.64</v>
      </c>
    </row>
    <row r="409" spans="1:10" ht="27.6" customHeight="1">
      <c r="A409" s="330" t="s">
        <v>427</v>
      </c>
      <c r="B409" s="245" t="s">
        <v>552</v>
      </c>
      <c r="C409" s="218" t="s">
        <v>418</v>
      </c>
      <c r="D409" s="218" t="s">
        <v>553</v>
      </c>
      <c r="E409" s="579" t="s">
        <v>554</v>
      </c>
      <c r="F409" s="579"/>
      <c r="G409" s="219" t="s">
        <v>77</v>
      </c>
      <c r="H409" s="220">
        <v>2.3E-2</v>
      </c>
      <c r="I409" s="221">
        <v>33.21</v>
      </c>
      <c r="J409" s="331">
        <v>0.76</v>
      </c>
    </row>
    <row r="410" spans="1:10" ht="24.9" customHeight="1">
      <c r="A410" s="332" t="s">
        <v>432</v>
      </c>
      <c r="B410" s="246" t="s">
        <v>574</v>
      </c>
      <c r="C410" s="222" t="s">
        <v>418</v>
      </c>
      <c r="D410" s="222" t="s">
        <v>575</v>
      </c>
      <c r="E410" s="580" t="s">
        <v>434</v>
      </c>
      <c r="F410" s="580"/>
      <c r="G410" s="223" t="s">
        <v>67</v>
      </c>
      <c r="H410" s="224">
        <v>9.4000000000000004E-3</v>
      </c>
      <c r="I410" s="225">
        <v>6.87</v>
      </c>
      <c r="J410" s="333">
        <v>6.4577999999999997E-2</v>
      </c>
    </row>
    <row r="411" spans="1:10" ht="50.1" customHeight="1">
      <c r="A411" s="332" t="s">
        <v>432</v>
      </c>
      <c r="B411" s="246" t="s">
        <v>576</v>
      </c>
      <c r="C411" s="222" t="s">
        <v>418</v>
      </c>
      <c r="D411" s="222" t="s">
        <v>577</v>
      </c>
      <c r="E411" s="580" t="s">
        <v>434</v>
      </c>
      <c r="F411" s="580"/>
      <c r="G411" s="223" t="s">
        <v>79</v>
      </c>
      <c r="H411" s="224">
        <v>1.2434000000000001</v>
      </c>
      <c r="I411" s="225">
        <v>1.95</v>
      </c>
      <c r="J411" s="333">
        <v>2.4246300000000001</v>
      </c>
    </row>
    <row r="412" spans="1:10">
      <c r="A412" s="576" t="s">
        <v>609</v>
      </c>
      <c r="B412" s="577"/>
      <c r="C412" s="577"/>
      <c r="D412" s="577"/>
      <c r="E412" s="577"/>
      <c r="F412" s="577"/>
      <c r="G412" s="577"/>
      <c r="H412" s="224"/>
      <c r="I412" s="225"/>
      <c r="J412" s="329">
        <v>3.88</v>
      </c>
    </row>
    <row r="413" spans="1:10">
      <c r="A413" s="574" t="s">
        <v>610</v>
      </c>
      <c r="B413" s="575"/>
      <c r="C413" s="575"/>
      <c r="D413" s="575"/>
      <c r="E413" s="575"/>
      <c r="F413" s="575"/>
      <c r="G413" s="575"/>
      <c r="H413" s="226"/>
      <c r="I413" s="227"/>
      <c r="J413" s="334">
        <f>J412*J8</f>
        <v>0.87183600000000006</v>
      </c>
    </row>
    <row r="414" spans="1:10">
      <c r="A414" s="574" t="s">
        <v>611</v>
      </c>
      <c r="B414" s="575"/>
      <c r="C414" s="575"/>
      <c r="D414" s="575"/>
      <c r="E414" s="575"/>
      <c r="F414" s="575"/>
      <c r="G414" s="575"/>
      <c r="H414" s="228"/>
      <c r="I414" s="229"/>
      <c r="J414" s="335">
        <f>SUM(J412:J413)</f>
        <v>4.7518359999999999</v>
      </c>
    </row>
    <row r="415" spans="1:10">
      <c r="A415" s="337" t="s">
        <v>275</v>
      </c>
      <c r="B415" s="247" t="s">
        <v>71</v>
      </c>
      <c r="C415" s="230" t="s">
        <v>420</v>
      </c>
      <c r="D415" s="230" t="s">
        <v>421</v>
      </c>
      <c r="E415" s="581" t="s">
        <v>422</v>
      </c>
      <c r="F415" s="581"/>
      <c r="G415" s="231" t="s">
        <v>73</v>
      </c>
      <c r="H415" s="229" t="s">
        <v>423</v>
      </c>
      <c r="I415" s="229" t="s">
        <v>424</v>
      </c>
      <c r="J415" s="338" t="s">
        <v>425</v>
      </c>
    </row>
    <row r="416" spans="1:10" ht="50.1" customHeight="1">
      <c r="A416" s="328" t="s">
        <v>426</v>
      </c>
      <c r="B416" s="244" t="s">
        <v>406</v>
      </c>
      <c r="C416" s="214" t="s">
        <v>418</v>
      </c>
      <c r="D416" s="214" t="s">
        <v>273</v>
      </c>
      <c r="E416" s="578" t="s">
        <v>557</v>
      </c>
      <c r="F416" s="578"/>
      <c r="G416" s="215" t="s">
        <v>79</v>
      </c>
      <c r="H416" s="216">
        <v>1</v>
      </c>
      <c r="I416" s="217">
        <v>3.88</v>
      </c>
      <c r="J416" s="329">
        <v>3.88</v>
      </c>
    </row>
    <row r="417" spans="1:10" ht="24.9" customHeight="1">
      <c r="A417" s="330" t="s">
        <v>427</v>
      </c>
      <c r="B417" s="245" t="s">
        <v>555</v>
      </c>
      <c r="C417" s="218" t="s">
        <v>418</v>
      </c>
      <c r="D417" s="218" t="s">
        <v>556</v>
      </c>
      <c r="E417" s="579" t="s">
        <v>554</v>
      </c>
      <c r="F417" s="579"/>
      <c r="G417" s="219" t="s">
        <v>77</v>
      </c>
      <c r="H417" s="220">
        <v>2.3E-2</v>
      </c>
      <c r="I417" s="221">
        <v>27.86</v>
      </c>
      <c r="J417" s="331">
        <v>0.64</v>
      </c>
    </row>
    <row r="418" spans="1:10" ht="24.9" customHeight="1">
      <c r="A418" s="330" t="s">
        <v>427</v>
      </c>
      <c r="B418" s="245" t="s">
        <v>552</v>
      </c>
      <c r="C418" s="218" t="s">
        <v>418</v>
      </c>
      <c r="D418" s="218" t="s">
        <v>553</v>
      </c>
      <c r="E418" s="579" t="s">
        <v>554</v>
      </c>
      <c r="F418" s="579"/>
      <c r="G418" s="219" t="s">
        <v>77</v>
      </c>
      <c r="H418" s="220">
        <v>2.3E-2</v>
      </c>
      <c r="I418" s="221">
        <v>33.21</v>
      </c>
      <c r="J418" s="331">
        <v>0.76</v>
      </c>
    </row>
    <row r="419" spans="1:10" ht="24.9" customHeight="1">
      <c r="A419" s="332" t="s">
        <v>432</v>
      </c>
      <c r="B419" s="246" t="s">
        <v>574</v>
      </c>
      <c r="C419" s="222" t="s">
        <v>418</v>
      </c>
      <c r="D419" s="222" t="s">
        <v>575</v>
      </c>
      <c r="E419" s="580" t="s">
        <v>434</v>
      </c>
      <c r="F419" s="580"/>
      <c r="G419" s="223" t="s">
        <v>67</v>
      </c>
      <c r="H419" s="224">
        <v>9.4000000000000004E-3</v>
      </c>
      <c r="I419" s="225">
        <v>6.87</v>
      </c>
      <c r="J419" s="333">
        <v>6.4577999999999997E-2</v>
      </c>
    </row>
    <row r="420" spans="1:10" ht="48.6" customHeight="1">
      <c r="A420" s="332" t="s">
        <v>432</v>
      </c>
      <c r="B420" s="246" t="s">
        <v>576</v>
      </c>
      <c r="C420" s="222" t="s">
        <v>418</v>
      </c>
      <c r="D420" s="222" t="s">
        <v>577</v>
      </c>
      <c r="E420" s="580" t="s">
        <v>434</v>
      </c>
      <c r="F420" s="580"/>
      <c r="G420" s="223" t="s">
        <v>79</v>
      </c>
      <c r="H420" s="224">
        <v>1.2434000000000001</v>
      </c>
      <c r="I420" s="225">
        <v>1.95</v>
      </c>
      <c r="J420" s="333">
        <v>2.4246300000000001</v>
      </c>
    </row>
    <row r="421" spans="1:10" ht="14.4" customHeight="1">
      <c r="A421" s="576" t="s">
        <v>609</v>
      </c>
      <c r="B421" s="577"/>
      <c r="C421" s="577"/>
      <c r="D421" s="577"/>
      <c r="E421" s="577"/>
      <c r="F421" s="577"/>
      <c r="G421" s="577"/>
      <c r="H421" s="224"/>
      <c r="I421" s="225"/>
      <c r="J421" s="329">
        <v>3.88</v>
      </c>
    </row>
    <row r="422" spans="1:10">
      <c r="A422" s="574" t="s">
        <v>610</v>
      </c>
      <c r="B422" s="575"/>
      <c r="C422" s="575"/>
      <c r="D422" s="575"/>
      <c r="E422" s="575"/>
      <c r="F422" s="575"/>
      <c r="G422" s="575"/>
      <c r="H422" s="226"/>
      <c r="I422" s="227"/>
      <c r="J422" s="334">
        <f>J421*J8</f>
        <v>0.87183600000000006</v>
      </c>
    </row>
    <row r="423" spans="1:10">
      <c r="A423" s="574" t="s">
        <v>611</v>
      </c>
      <c r="B423" s="575"/>
      <c r="C423" s="575"/>
      <c r="D423" s="575"/>
      <c r="E423" s="575"/>
      <c r="F423" s="575"/>
      <c r="G423" s="575"/>
      <c r="H423" s="228"/>
      <c r="I423" s="229"/>
      <c r="J423" s="335">
        <f>SUM(J421:J422)</f>
        <v>4.7518359999999999</v>
      </c>
    </row>
    <row r="424" spans="1:10">
      <c r="A424" s="337" t="s">
        <v>276</v>
      </c>
      <c r="B424" s="247" t="s">
        <v>71</v>
      </c>
      <c r="C424" s="230" t="s">
        <v>420</v>
      </c>
      <c r="D424" s="230" t="s">
        <v>421</v>
      </c>
      <c r="E424" s="581" t="s">
        <v>422</v>
      </c>
      <c r="F424" s="581"/>
      <c r="G424" s="231" t="s">
        <v>73</v>
      </c>
      <c r="H424" s="229" t="s">
        <v>423</v>
      </c>
      <c r="I424" s="229" t="s">
        <v>424</v>
      </c>
      <c r="J424" s="338" t="s">
        <v>425</v>
      </c>
    </row>
    <row r="425" spans="1:10" ht="50.1" customHeight="1">
      <c r="A425" s="328" t="s">
        <v>426</v>
      </c>
      <c r="B425" s="244" t="s">
        <v>406</v>
      </c>
      <c r="C425" s="214" t="s">
        <v>418</v>
      </c>
      <c r="D425" s="214" t="s">
        <v>273</v>
      </c>
      <c r="E425" s="578" t="s">
        <v>557</v>
      </c>
      <c r="F425" s="578"/>
      <c r="G425" s="215" t="s">
        <v>79</v>
      </c>
      <c r="H425" s="216">
        <v>1</v>
      </c>
      <c r="I425" s="217">
        <v>3.88</v>
      </c>
      <c r="J425" s="329">
        <v>3.88</v>
      </c>
    </row>
    <row r="426" spans="1:10" ht="24.9" customHeight="1">
      <c r="A426" s="330" t="s">
        <v>427</v>
      </c>
      <c r="B426" s="245" t="s">
        <v>555</v>
      </c>
      <c r="C426" s="218" t="s">
        <v>418</v>
      </c>
      <c r="D426" s="218" t="s">
        <v>556</v>
      </c>
      <c r="E426" s="579" t="s">
        <v>554</v>
      </c>
      <c r="F426" s="579"/>
      <c r="G426" s="219" t="s">
        <v>77</v>
      </c>
      <c r="H426" s="220">
        <v>2.3E-2</v>
      </c>
      <c r="I426" s="221">
        <v>27.86</v>
      </c>
      <c r="J426" s="331">
        <v>0.64</v>
      </c>
    </row>
    <row r="427" spans="1:10" ht="24.9" customHeight="1">
      <c r="A427" s="330" t="s">
        <v>427</v>
      </c>
      <c r="B427" s="245" t="s">
        <v>552</v>
      </c>
      <c r="C427" s="218" t="s">
        <v>418</v>
      </c>
      <c r="D427" s="218" t="s">
        <v>553</v>
      </c>
      <c r="E427" s="579" t="s">
        <v>554</v>
      </c>
      <c r="F427" s="579"/>
      <c r="G427" s="219" t="s">
        <v>77</v>
      </c>
      <c r="H427" s="220">
        <v>2.3E-2</v>
      </c>
      <c r="I427" s="221">
        <v>33.21</v>
      </c>
      <c r="J427" s="331">
        <v>0.76</v>
      </c>
    </row>
    <row r="428" spans="1:10" ht="24.9" customHeight="1">
      <c r="A428" s="332" t="s">
        <v>432</v>
      </c>
      <c r="B428" s="246" t="s">
        <v>574</v>
      </c>
      <c r="C428" s="222" t="s">
        <v>418</v>
      </c>
      <c r="D428" s="222" t="s">
        <v>575</v>
      </c>
      <c r="E428" s="580" t="s">
        <v>434</v>
      </c>
      <c r="F428" s="580"/>
      <c r="G428" s="223" t="s">
        <v>67</v>
      </c>
      <c r="H428" s="224">
        <v>9.4000000000000004E-3</v>
      </c>
      <c r="I428" s="225">
        <v>6.87</v>
      </c>
      <c r="J428" s="333">
        <v>6.4577999999999997E-2</v>
      </c>
    </row>
    <row r="429" spans="1:10" ht="50.4" customHeight="1">
      <c r="A429" s="332" t="s">
        <v>432</v>
      </c>
      <c r="B429" s="246" t="s">
        <v>576</v>
      </c>
      <c r="C429" s="222" t="s">
        <v>418</v>
      </c>
      <c r="D429" s="222" t="s">
        <v>577</v>
      </c>
      <c r="E429" s="580" t="s">
        <v>434</v>
      </c>
      <c r="F429" s="580"/>
      <c r="G429" s="223" t="s">
        <v>79</v>
      </c>
      <c r="H429" s="224">
        <v>1.2434000000000001</v>
      </c>
      <c r="I429" s="225">
        <v>1.95</v>
      </c>
      <c r="J429" s="333">
        <v>2.4246300000000001</v>
      </c>
    </row>
    <row r="430" spans="1:10" ht="14.4" customHeight="1">
      <c r="A430" s="576" t="s">
        <v>609</v>
      </c>
      <c r="B430" s="577"/>
      <c r="C430" s="577"/>
      <c r="D430" s="577"/>
      <c r="E430" s="577"/>
      <c r="F430" s="577"/>
      <c r="G430" s="577"/>
      <c r="H430" s="224"/>
      <c r="I430" s="225"/>
      <c r="J430" s="329">
        <v>3.88</v>
      </c>
    </row>
    <row r="431" spans="1:10">
      <c r="A431" s="574" t="s">
        <v>610</v>
      </c>
      <c r="B431" s="575"/>
      <c r="C431" s="575"/>
      <c r="D431" s="575"/>
      <c r="E431" s="575"/>
      <c r="F431" s="575"/>
      <c r="G431" s="575"/>
      <c r="H431" s="226"/>
      <c r="I431" s="227"/>
      <c r="J431" s="334">
        <f>J430*J8</f>
        <v>0.87183600000000006</v>
      </c>
    </row>
    <row r="432" spans="1:10">
      <c r="A432" s="574" t="s">
        <v>611</v>
      </c>
      <c r="B432" s="575"/>
      <c r="C432" s="575"/>
      <c r="D432" s="575"/>
      <c r="E432" s="575"/>
      <c r="F432" s="575"/>
      <c r="G432" s="575"/>
      <c r="H432" s="228"/>
      <c r="I432" s="229"/>
      <c r="J432" s="335">
        <f>SUM(J430:J431)</f>
        <v>4.7518359999999999</v>
      </c>
    </row>
    <row r="433" spans="1:10">
      <c r="A433" s="337" t="s">
        <v>278</v>
      </c>
      <c r="B433" s="247" t="s">
        <v>71</v>
      </c>
      <c r="C433" s="230" t="s">
        <v>420</v>
      </c>
      <c r="D433" s="230" t="s">
        <v>421</v>
      </c>
      <c r="E433" s="581" t="s">
        <v>422</v>
      </c>
      <c r="F433" s="581"/>
      <c r="G433" s="231" t="s">
        <v>73</v>
      </c>
      <c r="H433" s="229" t="s">
        <v>423</v>
      </c>
      <c r="I433" s="229" t="s">
        <v>424</v>
      </c>
      <c r="J433" s="338" t="s">
        <v>425</v>
      </c>
    </row>
    <row r="434" spans="1:10" ht="50.1" customHeight="1">
      <c r="A434" s="328" t="s">
        <v>426</v>
      </c>
      <c r="B434" s="244" t="s">
        <v>406</v>
      </c>
      <c r="C434" s="214" t="s">
        <v>418</v>
      </c>
      <c r="D434" s="214" t="s">
        <v>273</v>
      </c>
      <c r="E434" s="578" t="s">
        <v>557</v>
      </c>
      <c r="F434" s="578"/>
      <c r="G434" s="215" t="s">
        <v>79</v>
      </c>
      <c r="H434" s="216">
        <v>1</v>
      </c>
      <c r="I434" s="217">
        <v>3.88</v>
      </c>
      <c r="J434" s="329">
        <v>3.88</v>
      </c>
    </row>
    <row r="435" spans="1:10" ht="24.9" customHeight="1">
      <c r="A435" s="330" t="s">
        <v>427</v>
      </c>
      <c r="B435" s="245" t="s">
        <v>555</v>
      </c>
      <c r="C435" s="218" t="s">
        <v>418</v>
      </c>
      <c r="D435" s="218" t="s">
        <v>556</v>
      </c>
      <c r="E435" s="579" t="s">
        <v>554</v>
      </c>
      <c r="F435" s="579"/>
      <c r="G435" s="219" t="s">
        <v>77</v>
      </c>
      <c r="H435" s="220">
        <v>2.3E-2</v>
      </c>
      <c r="I435" s="221">
        <v>27.86</v>
      </c>
      <c r="J435" s="331">
        <v>0.64</v>
      </c>
    </row>
    <row r="436" spans="1:10" ht="29.4" customHeight="1">
      <c r="A436" s="330" t="s">
        <v>427</v>
      </c>
      <c r="B436" s="245" t="s">
        <v>552</v>
      </c>
      <c r="C436" s="218" t="s">
        <v>418</v>
      </c>
      <c r="D436" s="218" t="s">
        <v>553</v>
      </c>
      <c r="E436" s="579" t="s">
        <v>554</v>
      </c>
      <c r="F436" s="579"/>
      <c r="G436" s="219" t="s">
        <v>77</v>
      </c>
      <c r="H436" s="220">
        <v>2.3E-2</v>
      </c>
      <c r="I436" s="221">
        <v>33.21</v>
      </c>
      <c r="J436" s="331">
        <v>0.76</v>
      </c>
    </row>
    <row r="437" spans="1:10" ht="24.9" customHeight="1">
      <c r="A437" s="332" t="s">
        <v>432</v>
      </c>
      <c r="B437" s="246" t="s">
        <v>574</v>
      </c>
      <c r="C437" s="222" t="s">
        <v>418</v>
      </c>
      <c r="D437" s="222" t="s">
        <v>575</v>
      </c>
      <c r="E437" s="580" t="s">
        <v>434</v>
      </c>
      <c r="F437" s="580"/>
      <c r="G437" s="223" t="s">
        <v>67</v>
      </c>
      <c r="H437" s="224">
        <v>9.4000000000000004E-3</v>
      </c>
      <c r="I437" s="225">
        <v>6.87</v>
      </c>
      <c r="J437" s="333">
        <v>6.4577999999999997E-2</v>
      </c>
    </row>
    <row r="438" spans="1:10" ht="47.4" customHeight="1">
      <c r="A438" s="332" t="s">
        <v>432</v>
      </c>
      <c r="B438" s="246" t="s">
        <v>576</v>
      </c>
      <c r="C438" s="222" t="s">
        <v>418</v>
      </c>
      <c r="D438" s="222" t="s">
        <v>577</v>
      </c>
      <c r="E438" s="580" t="s">
        <v>434</v>
      </c>
      <c r="F438" s="580"/>
      <c r="G438" s="223" t="s">
        <v>79</v>
      </c>
      <c r="H438" s="224">
        <v>1.2434000000000001</v>
      </c>
      <c r="I438" s="225">
        <v>1.95</v>
      </c>
      <c r="J438" s="333">
        <v>2.4246300000000001</v>
      </c>
    </row>
    <row r="439" spans="1:10">
      <c r="A439" s="576" t="s">
        <v>609</v>
      </c>
      <c r="B439" s="577"/>
      <c r="C439" s="577"/>
      <c r="D439" s="577"/>
      <c r="E439" s="577"/>
      <c r="F439" s="577"/>
      <c r="G439" s="577"/>
      <c r="H439" s="224"/>
      <c r="I439" s="225"/>
      <c r="J439" s="329">
        <v>3.88</v>
      </c>
    </row>
    <row r="440" spans="1:10">
      <c r="A440" s="574" t="s">
        <v>610</v>
      </c>
      <c r="B440" s="575"/>
      <c r="C440" s="575"/>
      <c r="D440" s="575"/>
      <c r="E440" s="575"/>
      <c r="F440" s="575"/>
      <c r="G440" s="575"/>
      <c r="H440" s="226"/>
      <c r="I440" s="227"/>
      <c r="J440" s="334">
        <f>J439*J8</f>
        <v>0.87183600000000006</v>
      </c>
    </row>
    <row r="441" spans="1:10">
      <c r="A441" s="574" t="s">
        <v>611</v>
      </c>
      <c r="B441" s="575"/>
      <c r="C441" s="575"/>
      <c r="D441" s="575"/>
      <c r="E441" s="575"/>
      <c r="F441" s="575"/>
      <c r="G441" s="575"/>
      <c r="H441" s="228"/>
      <c r="I441" s="229"/>
      <c r="J441" s="335">
        <f>SUM(J439:J440)</f>
        <v>4.7518359999999999</v>
      </c>
    </row>
    <row r="442" spans="1:10" ht="14.4" customHeight="1">
      <c r="A442" s="337" t="s">
        <v>280</v>
      </c>
      <c r="B442" s="247" t="s">
        <v>71</v>
      </c>
      <c r="C442" s="230" t="s">
        <v>420</v>
      </c>
      <c r="D442" s="230" t="s">
        <v>421</v>
      </c>
      <c r="E442" s="581" t="s">
        <v>422</v>
      </c>
      <c r="F442" s="581"/>
      <c r="G442" s="231" t="s">
        <v>73</v>
      </c>
      <c r="H442" s="229" t="s">
        <v>423</v>
      </c>
      <c r="I442" s="229" t="s">
        <v>424</v>
      </c>
      <c r="J442" s="338" t="s">
        <v>425</v>
      </c>
    </row>
    <row r="443" spans="1:10" ht="50.1" customHeight="1">
      <c r="A443" s="328" t="s">
        <v>426</v>
      </c>
      <c r="B443" s="244" t="s">
        <v>406</v>
      </c>
      <c r="C443" s="214" t="s">
        <v>418</v>
      </c>
      <c r="D443" s="214" t="s">
        <v>273</v>
      </c>
      <c r="E443" s="578" t="s">
        <v>557</v>
      </c>
      <c r="F443" s="578"/>
      <c r="G443" s="215" t="s">
        <v>79</v>
      </c>
      <c r="H443" s="216">
        <v>1</v>
      </c>
      <c r="I443" s="217">
        <v>3.88</v>
      </c>
      <c r="J443" s="329">
        <v>3.88</v>
      </c>
    </row>
    <row r="444" spans="1:10" ht="24.9" customHeight="1">
      <c r="A444" s="330" t="s">
        <v>427</v>
      </c>
      <c r="B444" s="245" t="s">
        <v>555</v>
      </c>
      <c r="C444" s="218" t="s">
        <v>418</v>
      </c>
      <c r="D444" s="218" t="s">
        <v>556</v>
      </c>
      <c r="E444" s="579" t="s">
        <v>554</v>
      </c>
      <c r="F444" s="579"/>
      <c r="G444" s="219" t="s">
        <v>77</v>
      </c>
      <c r="H444" s="220">
        <v>2.3E-2</v>
      </c>
      <c r="I444" s="221">
        <v>27.86</v>
      </c>
      <c r="J444" s="331">
        <v>0.64</v>
      </c>
    </row>
    <row r="445" spans="1:10" ht="24.9" customHeight="1">
      <c r="A445" s="330" t="s">
        <v>427</v>
      </c>
      <c r="B445" s="245" t="s">
        <v>552</v>
      </c>
      <c r="C445" s="218" t="s">
        <v>418</v>
      </c>
      <c r="D445" s="218" t="s">
        <v>553</v>
      </c>
      <c r="E445" s="579" t="s">
        <v>554</v>
      </c>
      <c r="F445" s="579"/>
      <c r="G445" s="219" t="s">
        <v>77</v>
      </c>
      <c r="H445" s="220">
        <v>2.3E-2</v>
      </c>
      <c r="I445" s="221">
        <v>33.21</v>
      </c>
      <c r="J445" s="331">
        <v>0.76</v>
      </c>
    </row>
    <row r="446" spans="1:10" ht="24.9" customHeight="1">
      <c r="A446" s="332" t="s">
        <v>432</v>
      </c>
      <c r="B446" s="246" t="s">
        <v>574</v>
      </c>
      <c r="C446" s="222" t="s">
        <v>418</v>
      </c>
      <c r="D446" s="222" t="s">
        <v>575</v>
      </c>
      <c r="E446" s="580" t="s">
        <v>434</v>
      </c>
      <c r="F446" s="580"/>
      <c r="G446" s="223" t="s">
        <v>67</v>
      </c>
      <c r="H446" s="224">
        <v>9.4000000000000004E-3</v>
      </c>
      <c r="I446" s="225">
        <v>6.87</v>
      </c>
      <c r="J446" s="333">
        <v>6.4577999999999997E-2</v>
      </c>
    </row>
    <row r="447" spans="1:10" ht="46.5" customHeight="1">
      <c r="A447" s="332" t="s">
        <v>432</v>
      </c>
      <c r="B447" s="246" t="s">
        <v>576</v>
      </c>
      <c r="C447" s="222" t="s">
        <v>418</v>
      </c>
      <c r="D447" s="222" t="s">
        <v>577</v>
      </c>
      <c r="E447" s="580" t="s">
        <v>434</v>
      </c>
      <c r="F447" s="580"/>
      <c r="G447" s="223" t="s">
        <v>79</v>
      </c>
      <c r="H447" s="224">
        <v>1.2434000000000001</v>
      </c>
      <c r="I447" s="225">
        <v>1.95</v>
      </c>
      <c r="J447" s="333">
        <v>2.4246300000000001</v>
      </c>
    </row>
    <row r="448" spans="1:10" ht="27.6" customHeight="1">
      <c r="A448" s="576" t="s">
        <v>609</v>
      </c>
      <c r="B448" s="577"/>
      <c r="C448" s="577"/>
      <c r="D448" s="577"/>
      <c r="E448" s="577"/>
      <c r="F448" s="577"/>
      <c r="G448" s="577"/>
      <c r="H448" s="224"/>
      <c r="I448" s="225"/>
      <c r="J448" s="329">
        <v>3.88</v>
      </c>
    </row>
    <row r="449" spans="1:10">
      <c r="A449" s="574" t="s">
        <v>610</v>
      </c>
      <c r="B449" s="575"/>
      <c r="C449" s="575"/>
      <c r="D449" s="575"/>
      <c r="E449" s="575"/>
      <c r="F449" s="575"/>
      <c r="G449" s="575"/>
      <c r="H449" s="226"/>
      <c r="I449" s="227"/>
      <c r="J449" s="334">
        <f>J448*J8</f>
        <v>0.87183600000000006</v>
      </c>
    </row>
    <row r="450" spans="1:10">
      <c r="A450" s="574" t="s">
        <v>611</v>
      </c>
      <c r="B450" s="575"/>
      <c r="C450" s="575"/>
      <c r="D450" s="575"/>
      <c r="E450" s="575"/>
      <c r="F450" s="575"/>
      <c r="G450" s="575"/>
      <c r="H450" s="228"/>
      <c r="I450" s="229"/>
      <c r="J450" s="335">
        <f>SUM(J448:J449)</f>
        <v>4.7518359999999999</v>
      </c>
    </row>
    <row r="451" spans="1:10">
      <c r="A451" s="337" t="s">
        <v>281</v>
      </c>
      <c r="B451" s="247" t="s">
        <v>71</v>
      </c>
      <c r="C451" s="230" t="s">
        <v>420</v>
      </c>
      <c r="D451" s="230" t="s">
        <v>421</v>
      </c>
      <c r="E451" s="581" t="s">
        <v>422</v>
      </c>
      <c r="F451" s="581"/>
      <c r="G451" s="231" t="s">
        <v>73</v>
      </c>
      <c r="H451" s="229" t="s">
        <v>423</v>
      </c>
      <c r="I451" s="229" t="s">
        <v>424</v>
      </c>
      <c r="J451" s="338" t="s">
        <v>425</v>
      </c>
    </row>
    <row r="452" spans="1:10" ht="37.5" customHeight="1">
      <c r="A452" s="328" t="s">
        <v>426</v>
      </c>
      <c r="B452" s="244" t="s">
        <v>407</v>
      </c>
      <c r="C452" s="214" t="s">
        <v>418</v>
      </c>
      <c r="D452" s="214" t="s">
        <v>282</v>
      </c>
      <c r="E452" s="578" t="s">
        <v>566</v>
      </c>
      <c r="F452" s="578"/>
      <c r="G452" s="215" t="s">
        <v>67</v>
      </c>
      <c r="H452" s="216">
        <v>1</v>
      </c>
      <c r="I452" s="217">
        <v>12.02</v>
      </c>
      <c r="J452" s="329">
        <v>12.02</v>
      </c>
    </row>
    <row r="453" spans="1:10" ht="24.9" customHeight="1">
      <c r="A453" s="330" t="s">
        <v>427</v>
      </c>
      <c r="B453" s="245" t="s">
        <v>555</v>
      </c>
      <c r="C453" s="218" t="s">
        <v>418</v>
      </c>
      <c r="D453" s="218" t="s">
        <v>556</v>
      </c>
      <c r="E453" s="579" t="s">
        <v>554</v>
      </c>
      <c r="F453" s="579"/>
      <c r="G453" s="219" t="s">
        <v>77</v>
      </c>
      <c r="H453" s="220">
        <v>3.5428000000000001E-2</v>
      </c>
      <c r="I453" s="221">
        <v>27.86</v>
      </c>
      <c r="J453" s="331">
        <v>0.99</v>
      </c>
    </row>
    <row r="454" spans="1:10" ht="24.9" customHeight="1">
      <c r="A454" s="330" t="s">
        <v>427</v>
      </c>
      <c r="B454" s="245" t="s">
        <v>552</v>
      </c>
      <c r="C454" s="218" t="s">
        <v>418</v>
      </c>
      <c r="D454" s="218" t="s">
        <v>553</v>
      </c>
      <c r="E454" s="579" t="s">
        <v>554</v>
      </c>
      <c r="F454" s="579"/>
      <c r="G454" s="219" t="s">
        <v>77</v>
      </c>
      <c r="H454" s="220">
        <v>3.5428000000000001E-2</v>
      </c>
      <c r="I454" s="221">
        <v>33.21</v>
      </c>
      <c r="J454" s="331">
        <v>1.18</v>
      </c>
    </row>
    <row r="455" spans="1:10" ht="24.9" customHeight="1">
      <c r="A455" s="332" t="s">
        <v>432</v>
      </c>
      <c r="B455" s="246" t="s">
        <v>578</v>
      </c>
      <c r="C455" s="222" t="s">
        <v>418</v>
      </c>
      <c r="D455" s="222" t="s">
        <v>579</v>
      </c>
      <c r="E455" s="580" t="s">
        <v>434</v>
      </c>
      <c r="F455" s="580"/>
      <c r="G455" s="223" t="s">
        <v>67</v>
      </c>
      <c r="H455" s="224">
        <v>1</v>
      </c>
      <c r="I455" s="225">
        <v>8.8800000000000008</v>
      </c>
      <c r="J455" s="333">
        <v>8.8800000000000008</v>
      </c>
    </row>
    <row r="456" spans="1:10" ht="50.1" customHeight="1">
      <c r="A456" s="332" t="s">
        <v>432</v>
      </c>
      <c r="B456" s="246" t="s">
        <v>580</v>
      </c>
      <c r="C456" s="222" t="s">
        <v>418</v>
      </c>
      <c r="D456" s="222" t="s">
        <v>581</v>
      </c>
      <c r="E456" s="580" t="s">
        <v>434</v>
      </c>
      <c r="F456" s="580"/>
      <c r="G456" s="223" t="s">
        <v>67</v>
      </c>
      <c r="H456" s="224">
        <v>1</v>
      </c>
      <c r="I456" s="225">
        <v>0.97</v>
      </c>
      <c r="J456" s="333">
        <v>0.97</v>
      </c>
    </row>
    <row r="457" spans="1:10">
      <c r="A457" s="576" t="s">
        <v>609</v>
      </c>
      <c r="B457" s="577"/>
      <c r="C457" s="577"/>
      <c r="D457" s="577"/>
      <c r="E457" s="577"/>
      <c r="F457" s="577"/>
      <c r="G457" s="577"/>
      <c r="H457" s="224"/>
      <c r="I457" s="225"/>
      <c r="J457" s="329">
        <v>12.02</v>
      </c>
    </row>
    <row r="458" spans="1:10" ht="14.4" customHeight="1">
      <c r="A458" s="574" t="s">
        <v>610</v>
      </c>
      <c r="B458" s="575"/>
      <c r="C458" s="575"/>
      <c r="D458" s="575"/>
      <c r="E458" s="575"/>
      <c r="F458" s="575"/>
      <c r="G458" s="575"/>
      <c r="H458" s="226"/>
      <c r="I458" s="227"/>
      <c r="J458" s="334">
        <f>J457*J8</f>
        <v>2.7008939999999999</v>
      </c>
    </row>
    <row r="459" spans="1:10">
      <c r="A459" s="574" t="s">
        <v>611</v>
      </c>
      <c r="B459" s="575"/>
      <c r="C459" s="575"/>
      <c r="D459" s="575"/>
      <c r="E459" s="575"/>
      <c r="F459" s="575"/>
      <c r="G459" s="575"/>
      <c r="H459" s="228"/>
      <c r="I459" s="229"/>
      <c r="J459" s="335">
        <f>SUM(J457:J458)</f>
        <v>14.720893999999999</v>
      </c>
    </row>
    <row r="460" spans="1:10">
      <c r="A460" s="337" t="s">
        <v>283</v>
      </c>
      <c r="B460" s="247" t="s">
        <v>71</v>
      </c>
      <c r="C460" s="230" t="s">
        <v>420</v>
      </c>
      <c r="D460" s="230" t="s">
        <v>421</v>
      </c>
      <c r="E460" s="581" t="s">
        <v>422</v>
      </c>
      <c r="F460" s="581"/>
      <c r="G460" s="231" t="s">
        <v>73</v>
      </c>
      <c r="H460" s="229" t="s">
        <v>423</v>
      </c>
      <c r="I460" s="229" t="s">
        <v>424</v>
      </c>
      <c r="J460" s="338" t="s">
        <v>425</v>
      </c>
    </row>
    <row r="461" spans="1:10" ht="37.5" customHeight="1">
      <c r="A461" s="328" t="s">
        <v>426</v>
      </c>
      <c r="B461" s="244" t="s">
        <v>408</v>
      </c>
      <c r="C461" s="214" t="s">
        <v>418</v>
      </c>
      <c r="D461" s="214" t="s">
        <v>284</v>
      </c>
      <c r="E461" s="578" t="s">
        <v>566</v>
      </c>
      <c r="F461" s="578"/>
      <c r="G461" s="215" t="s">
        <v>67</v>
      </c>
      <c r="H461" s="216">
        <v>1</v>
      </c>
      <c r="I461" s="217">
        <v>13.01</v>
      </c>
      <c r="J461" s="329">
        <v>13.01</v>
      </c>
    </row>
    <row r="462" spans="1:10" ht="24.9" customHeight="1">
      <c r="A462" s="330" t="s">
        <v>427</v>
      </c>
      <c r="B462" s="245" t="s">
        <v>555</v>
      </c>
      <c r="C462" s="218" t="s">
        <v>418</v>
      </c>
      <c r="D462" s="218" t="s">
        <v>556</v>
      </c>
      <c r="E462" s="579" t="s">
        <v>554</v>
      </c>
      <c r="F462" s="579"/>
      <c r="G462" s="219" t="s">
        <v>77</v>
      </c>
      <c r="H462" s="220">
        <v>4.6843000000000003E-2</v>
      </c>
      <c r="I462" s="221">
        <v>27.86</v>
      </c>
      <c r="J462" s="331">
        <v>1.31</v>
      </c>
    </row>
    <row r="463" spans="1:10" ht="24.9" customHeight="1">
      <c r="A463" s="330" t="s">
        <v>427</v>
      </c>
      <c r="B463" s="245" t="s">
        <v>552</v>
      </c>
      <c r="C463" s="218" t="s">
        <v>418</v>
      </c>
      <c r="D463" s="218" t="s">
        <v>553</v>
      </c>
      <c r="E463" s="579" t="s">
        <v>554</v>
      </c>
      <c r="F463" s="579"/>
      <c r="G463" s="219" t="s">
        <v>77</v>
      </c>
      <c r="H463" s="220">
        <v>4.6843000000000003E-2</v>
      </c>
      <c r="I463" s="221">
        <v>33.21</v>
      </c>
      <c r="J463" s="331">
        <v>1.56</v>
      </c>
    </row>
    <row r="464" spans="1:10" ht="50.1" customHeight="1">
      <c r="A464" s="332" t="s">
        <v>432</v>
      </c>
      <c r="B464" s="246" t="s">
        <v>582</v>
      </c>
      <c r="C464" s="222" t="s">
        <v>418</v>
      </c>
      <c r="D464" s="222" t="s">
        <v>583</v>
      </c>
      <c r="E464" s="580" t="s">
        <v>434</v>
      </c>
      <c r="F464" s="580"/>
      <c r="G464" s="223" t="s">
        <v>67</v>
      </c>
      <c r="H464" s="224">
        <v>1</v>
      </c>
      <c r="I464" s="225">
        <v>1.26</v>
      </c>
      <c r="J464" s="333">
        <v>1.26</v>
      </c>
    </row>
    <row r="465" spans="1:10" ht="24.9" customHeight="1">
      <c r="A465" s="332" t="s">
        <v>432</v>
      </c>
      <c r="B465" s="246" t="s">
        <v>578</v>
      </c>
      <c r="C465" s="222" t="s">
        <v>418</v>
      </c>
      <c r="D465" s="222" t="s">
        <v>579</v>
      </c>
      <c r="E465" s="580" t="s">
        <v>434</v>
      </c>
      <c r="F465" s="580"/>
      <c r="G465" s="223" t="s">
        <v>67</v>
      </c>
      <c r="H465" s="224">
        <v>1</v>
      </c>
      <c r="I465" s="225">
        <v>8.8800000000000008</v>
      </c>
      <c r="J465" s="333">
        <v>8.8800000000000008</v>
      </c>
    </row>
    <row r="466" spans="1:10">
      <c r="A466" s="576" t="s">
        <v>609</v>
      </c>
      <c r="B466" s="577"/>
      <c r="C466" s="577"/>
      <c r="D466" s="577"/>
      <c r="E466" s="577"/>
      <c r="F466" s="577"/>
      <c r="G466" s="577"/>
      <c r="H466" s="224"/>
      <c r="I466" s="225"/>
      <c r="J466" s="329">
        <v>13.01</v>
      </c>
    </row>
    <row r="467" spans="1:10">
      <c r="A467" s="574" t="s">
        <v>610</v>
      </c>
      <c r="B467" s="575"/>
      <c r="C467" s="575"/>
      <c r="D467" s="575"/>
      <c r="E467" s="575"/>
      <c r="F467" s="575"/>
      <c r="G467" s="575"/>
      <c r="H467" s="226"/>
      <c r="I467" s="228"/>
      <c r="J467" s="334">
        <f>J466*J8</f>
        <v>2.9233470000000001</v>
      </c>
    </row>
    <row r="468" spans="1:10">
      <c r="A468" s="574" t="s">
        <v>611</v>
      </c>
      <c r="B468" s="575"/>
      <c r="C468" s="575"/>
      <c r="D468" s="575"/>
      <c r="E468" s="575"/>
      <c r="F468" s="575"/>
      <c r="G468" s="575"/>
      <c r="H468" s="192"/>
      <c r="I468" s="229"/>
      <c r="J468" s="335">
        <f>SUM(J466:J467)</f>
        <v>15.933346999999999</v>
      </c>
    </row>
    <row r="469" spans="1:10" ht="14.4" customHeight="1">
      <c r="A469" s="337" t="s">
        <v>285</v>
      </c>
      <c r="B469" s="247" t="s">
        <v>71</v>
      </c>
      <c r="C469" s="230" t="s">
        <v>420</v>
      </c>
      <c r="D469" s="230" t="s">
        <v>421</v>
      </c>
      <c r="E469" s="581" t="s">
        <v>422</v>
      </c>
      <c r="F469" s="581"/>
      <c r="G469" s="231" t="s">
        <v>73</v>
      </c>
      <c r="H469" s="229" t="s">
        <v>423</v>
      </c>
      <c r="I469" s="229" t="s">
        <v>424</v>
      </c>
      <c r="J469" s="338" t="s">
        <v>425</v>
      </c>
    </row>
    <row r="470" spans="1:10" ht="37.5" customHeight="1">
      <c r="A470" s="328" t="s">
        <v>426</v>
      </c>
      <c r="B470" s="244" t="s">
        <v>409</v>
      </c>
      <c r="C470" s="214" t="s">
        <v>418</v>
      </c>
      <c r="D470" s="214" t="s">
        <v>286</v>
      </c>
      <c r="E470" s="578" t="s">
        <v>566</v>
      </c>
      <c r="F470" s="578"/>
      <c r="G470" s="215" t="s">
        <v>67</v>
      </c>
      <c r="H470" s="216">
        <v>1</v>
      </c>
      <c r="I470" s="217">
        <v>14.04</v>
      </c>
      <c r="J470" s="329">
        <v>14.04</v>
      </c>
    </row>
    <row r="471" spans="1:10" ht="24.9" customHeight="1">
      <c r="A471" s="330" t="s">
        <v>427</v>
      </c>
      <c r="B471" s="245" t="s">
        <v>555</v>
      </c>
      <c r="C471" s="218" t="s">
        <v>418</v>
      </c>
      <c r="D471" s="218" t="s">
        <v>556</v>
      </c>
      <c r="E471" s="579" t="s">
        <v>554</v>
      </c>
      <c r="F471" s="579"/>
      <c r="G471" s="219" t="s">
        <v>77</v>
      </c>
      <c r="H471" s="220">
        <v>6.3963999999999993E-2</v>
      </c>
      <c r="I471" s="221">
        <v>27.86</v>
      </c>
      <c r="J471" s="331">
        <v>1.78</v>
      </c>
    </row>
    <row r="472" spans="1:10" ht="24.9" customHeight="1">
      <c r="A472" s="330" t="s">
        <v>427</v>
      </c>
      <c r="B472" s="245" t="s">
        <v>552</v>
      </c>
      <c r="C472" s="218" t="s">
        <v>418</v>
      </c>
      <c r="D472" s="218" t="s">
        <v>553</v>
      </c>
      <c r="E472" s="579" t="s">
        <v>554</v>
      </c>
      <c r="F472" s="579"/>
      <c r="G472" s="219" t="s">
        <v>77</v>
      </c>
      <c r="H472" s="220">
        <v>6.3963999999999993E-2</v>
      </c>
      <c r="I472" s="221">
        <v>33.21</v>
      </c>
      <c r="J472" s="331">
        <v>2.12</v>
      </c>
    </row>
    <row r="473" spans="1:10" ht="50.1" customHeight="1">
      <c r="A473" s="332" t="s">
        <v>432</v>
      </c>
      <c r="B473" s="246" t="s">
        <v>582</v>
      </c>
      <c r="C473" s="222" t="s">
        <v>418</v>
      </c>
      <c r="D473" s="222" t="s">
        <v>583</v>
      </c>
      <c r="E473" s="580" t="s">
        <v>434</v>
      </c>
      <c r="F473" s="580"/>
      <c r="G473" s="223" t="s">
        <v>67</v>
      </c>
      <c r="H473" s="224">
        <v>1</v>
      </c>
      <c r="I473" s="225">
        <v>1.26</v>
      </c>
      <c r="J473" s="333">
        <v>1.26</v>
      </c>
    </row>
    <row r="474" spans="1:10" ht="24.9" customHeight="1">
      <c r="A474" s="332" t="s">
        <v>432</v>
      </c>
      <c r="B474" s="246" t="s">
        <v>578</v>
      </c>
      <c r="C474" s="222" t="s">
        <v>418</v>
      </c>
      <c r="D474" s="222" t="s">
        <v>579</v>
      </c>
      <c r="E474" s="580" t="s">
        <v>434</v>
      </c>
      <c r="F474" s="580"/>
      <c r="G474" s="223" t="s">
        <v>67</v>
      </c>
      <c r="H474" s="224">
        <v>1</v>
      </c>
      <c r="I474" s="225">
        <v>8.8800000000000008</v>
      </c>
      <c r="J474" s="333">
        <v>8.8800000000000008</v>
      </c>
    </row>
    <row r="475" spans="1:10">
      <c r="A475" s="576" t="s">
        <v>609</v>
      </c>
      <c r="B475" s="577"/>
      <c r="C475" s="577"/>
      <c r="D475" s="577"/>
      <c r="E475" s="577"/>
      <c r="F475" s="577"/>
      <c r="G475" s="577"/>
      <c r="H475" s="224"/>
      <c r="I475" s="225"/>
      <c r="J475" s="329">
        <v>14.04</v>
      </c>
    </row>
    <row r="476" spans="1:10">
      <c r="A476" s="574" t="s">
        <v>610</v>
      </c>
      <c r="B476" s="575"/>
      <c r="C476" s="575"/>
      <c r="D476" s="575"/>
      <c r="E476" s="575"/>
      <c r="F476" s="575"/>
      <c r="G476" s="575"/>
      <c r="H476" s="226"/>
      <c r="I476" s="228"/>
      <c r="J476" s="334">
        <f>J475*J8</f>
        <v>3.1547879999999999</v>
      </c>
    </row>
    <row r="477" spans="1:10">
      <c r="A477" s="574" t="s">
        <v>611</v>
      </c>
      <c r="B477" s="575"/>
      <c r="C477" s="575"/>
      <c r="D477" s="575"/>
      <c r="E477" s="575"/>
      <c r="F477" s="575"/>
      <c r="G477" s="575"/>
      <c r="H477" s="192"/>
      <c r="I477" s="229"/>
      <c r="J477" s="335">
        <f>SUM(J475:J476)</f>
        <v>17.194787999999999</v>
      </c>
    </row>
    <row r="478" spans="1:10">
      <c r="A478" s="337" t="s">
        <v>287</v>
      </c>
      <c r="B478" s="247" t="s">
        <v>71</v>
      </c>
      <c r="C478" s="230" t="s">
        <v>420</v>
      </c>
      <c r="D478" s="230" t="s">
        <v>421</v>
      </c>
      <c r="E478" s="581" t="s">
        <v>422</v>
      </c>
      <c r="F478" s="581"/>
      <c r="G478" s="231" t="s">
        <v>73</v>
      </c>
      <c r="H478" s="229" t="s">
        <v>423</v>
      </c>
      <c r="I478" s="229" t="s">
        <v>424</v>
      </c>
      <c r="J478" s="338" t="s">
        <v>425</v>
      </c>
    </row>
    <row r="479" spans="1:10" ht="50.1" customHeight="1">
      <c r="A479" s="328" t="s">
        <v>426</v>
      </c>
      <c r="B479" s="244" t="s">
        <v>410</v>
      </c>
      <c r="C479" s="214" t="s">
        <v>418</v>
      </c>
      <c r="D479" s="214" t="s">
        <v>288</v>
      </c>
      <c r="E479" s="578" t="s">
        <v>557</v>
      </c>
      <c r="F479" s="578"/>
      <c r="G479" s="215" t="s">
        <v>79</v>
      </c>
      <c r="H479" s="216">
        <v>1</v>
      </c>
      <c r="I479" s="217">
        <v>5.67</v>
      </c>
      <c r="J479" s="329">
        <v>5.67</v>
      </c>
    </row>
    <row r="480" spans="1:10" ht="24.9" customHeight="1">
      <c r="A480" s="330" t="s">
        <v>427</v>
      </c>
      <c r="B480" s="245" t="s">
        <v>555</v>
      </c>
      <c r="C480" s="218" t="s">
        <v>418</v>
      </c>
      <c r="D480" s="218" t="s">
        <v>556</v>
      </c>
      <c r="E480" s="579" t="s">
        <v>554</v>
      </c>
      <c r="F480" s="579"/>
      <c r="G480" s="219" t="s">
        <v>77</v>
      </c>
      <c r="H480" s="220">
        <v>2.9000000000000001E-2</v>
      </c>
      <c r="I480" s="221">
        <v>27.86</v>
      </c>
      <c r="J480" s="331">
        <v>0.81</v>
      </c>
    </row>
    <row r="481" spans="1:10" ht="24.9" customHeight="1">
      <c r="A481" s="330" t="s">
        <v>427</v>
      </c>
      <c r="B481" s="245" t="s">
        <v>552</v>
      </c>
      <c r="C481" s="218" t="s">
        <v>418</v>
      </c>
      <c r="D481" s="218" t="s">
        <v>553</v>
      </c>
      <c r="E481" s="579" t="s">
        <v>554</v>
      </c>
      <c r="F481" s="579"/>
      <c r="G481" s="219" t="s">
        <v>77</v>
      </c>
      <c r="H481" s="220">
        <v>2.9000000000000001E-2</v>
      </c>
      <c r="I481" s="221">
        <v>33.21</v>
      </c>
      <c r="J481" s="331">
        <v>0.96</v>
      </c>
    </row>
    <row r="482" spans="1:10" ht="49.5" customHeight="1">
      <c r="A482" s="332" t="s">
        <v>432</v>
      </c>
      <c r="B482" s="246" t="s">
        <v>584</v>
      </c>
      <c r="C482" s="222" t="s">
        <v>418</v>
      </c>
      <c r="D482" s="222" t="s">
        <v>585</v>
      </c>
      <c r="E482" s="580" t="s">
        <v>434</v>
      </c>
      <c r="F482" s="580"/>
      <c r="G482" s="223" t="s">
        <v>79</v>
      </c>
      <c r="H482" s="224">
        <v>1.2434000000000001</v>
      </c>
      <c r="I482" s="225">
        <v>3.09</v>
      </c>
      <c r="J482" s="333">
        <v>3.8421059999999998</v>
      </c>
    </row>
    <row r="483" spans="1:10" ht="24.9" customHeight="1">
      <c r="A483" s="332" t="s">
        <v>432</v>
      </c>
      <c r="B483" s="246" t="s">
        <v>574</v>
      </c>
      <c r="C483" s="222" t="s">
        <v>418</v>
      </c>
      <c r="D483" s="222" t="s">
        <v>575</v>
      </c>
      <c r="E483" s="580" t="s">
        <v>434</v>
      </c>
      <c r="F483" s="580"/>
      <c r="G483" s="223" t="s">
        <v>67</v>
      </c>
      <c r="H483" s="224">
        <v>9.4000000000000004E-3</v>
      </c>
      <c r="I483" s="225">
        <v>6.87</v>
      </c>
      <c r="J483" s="333">
        <v>6.4577999999999997E-2</v>
      </c>
    </row>
    <row r="484" spans="1:10">
      <c r="A484" s="576" t="s">
        <v>609</v>
      </c>
      <c r="B484" s="577"/>
      <c r="C484" s="577"/>
      <c r="D484" s="577"/>
      <c r="E484" s="577"/>
      <c r="F484" s="577"/>
      <c r="G484" s="577"/>
      <c r="H484" s="224"/>
      <c r="I484" s="225"/>
      <c r="J484" s="329">
        <v>5.67</v>
      </c>
    </row>
    <row r="485" spans="1:10">
      <c r="A485" s="574" t="s">
        <v>610</v>
      </c>
      <c r="B485" s="575"/>
      <c r="C485" s="575"/>
      <c r="D485" s="575"/>
      <c r="E485" s="575"/>
      <c r="F485" s="575"/>
      <c r="G485" s="575"/>
      <c r="H485" s="226"/>
      <c r="I485" s="228"/>
      <c r="J485" s="334">
        <f>J484*J8</f>
        <v>1.274049</v>
      </c>
    </row>
    <row r="486" spans="1:10">
      <c r="A486" s="574" t="s">
        <v>611</v>
      </c>
      <c r="B486" s="575"/>
      <c r="C486" s="575"/>
      <c r="D486" s="575"/>
      <c r="E486" s="575"/>
      <c r="F486" s="575"/>
      <c r="G486" s="575"/>
      <c r="H486" s="192"/>
      <c r="I486" s="229"/>
      <c r="J486" s="335">
        <f>SUM(J484:J485)</f>
        <v>6.9440489999999997</v>
      </c>
    </row>
    <row r="487" spans="1:10">
      <c r="A487" s="337" t="s">
        <v>290</v>
      </c>
      <c r="B487" s="247" t="s">
        <v>71</v>
      </c>
      <c r="C487" s="230" t="s">
        <v>420</v>
      </c>
      <c r="D487" s="230" t="s">
        <v>421</v>
      </c>
      <c r="E487" s="581" t="s">
        <v>422</v>
      </c>
      <c r="F487" s="581"/>
      <c r="G487" s="231" t="s">
        <v>73</v>
      </c>
      <c r="H487" s="229" t="s">
        <v>423</v>
      </c>
      <c r="I487" s="229" t="s">
        <v>424</v>
      </c>
      <c r="J487" s="338" t="s">
        <v>425</v>
      </c>
    </row>
    <row r="488" spans="1:10" ht="51" customHeight="1">
      <c r="A488" s="328" t="s">
        <v>426</v>
      </c>
      <c r="B488" s="244" t="s">
        <v>410</v>
      </c>
      <c r="C488" s="214" t="s">
        <v>418</v>
      </c>
      <c r="D488" s="214" t="s">
        <v>288</v>
      </c>
      <c r="E488" s="578" t="s">
        <v>557</v>
      </c>
      <c r="F488" s="578"/>
      <c r="G488" s="215" t="s">
        <v>79</v>
      </c>
      <c r="H488" s="216">
        <v>1</v>
      </c>
      <c r="I488" s="217">
        <v>5.67</v>
      </c>
      <c r="J488" s="329">
        <v>5.67</v>
      </c>
    </row>
    <row r="489" spans="1:10" ht="24.9" customHeight="1">
      <c r="A489" s="330" t="s">
        <v>427</v>
      </c>
      <c r="B489" s="245" t="s">
        <v>555</v>
      </c>
      <c r="C489" s="218" t="s">
        <v>418</v>
      </c>
      <c r="D489" s="218" t="s">
        <v>556</v>
      </c>
      <c r="E489" s="579" t="s">
        <v>554</v>
      </c>
      <c r="F489" s="579"/>
      <c r="G489" s="219" t="s">
        <v>77</v>
      </c>
      <c r="H489" s="220">
        <v>2.9000000000000001E-2</v>
      </c>
      <c r="I489" s="221">
        <v>27.86</v>
      </c>
      <c r="J489" s="331">
        <v>0.81</v>
      </c>
    </row>
    <row r="490" spans="1:10" ht="24.9" customHeight="1">
      <c r="A490" s="330" t="s">
        <v>427</v>
      </c>
      <c r="B490" s="245" t="s">
        <v>552</v>
      </c>
      <c r="C490" s="218" t="s">
        <v>418</v>
      </c>
      <c r="D490" s="218" t="s">
        <v>553</v>
      </c>
      <c r="E490" s="579" t="s">
        <v>554</v>
      </c>
      <c r="F490" s="579"/>
      <c r="G490" s="219" t="s">
        <v>77</v>
      </c>
      <c r="H490" s="220">
        <v>2.9000000000000001E-2</v>
      </c>
      <c r="I490" s="221">
        <v>33.21</v>
      </c>
      <c r="J490" s="331">
        <v>0.96</v>
      </c>
    </row>
    <row r="491" spans="1:10" ht="48.6" customHeight="1">
      <c r="A491" s="332" t="s">
        <v>432</v>
      </c>
      <c r="B491" s="246" t="s">
        <v>584</v>
      </c>
      <c r="C491" s="222" t="s">
        <v>418</v>
      </c>
      <c r="D491" s="222" t="s">
        <v>585</v>
      </c>
      <c r="E491" s="580" t="s">
        <v>434</v>
      </c>
      <c r="F491" s="580"/>
      <c r="G491" s="223" t="s">
        <v>79</v>
      </c>
      <c r="H491" s="224">
        <v>1.2434000000000001</v>
      </c>
      <c r="I491" s="225">
        <v>3.09</v>
      </c>
      <c r="J491" s="333">
        <v>3.8421059999999998</v>
      </c>
    </row>
    <row r="492" spans="1:10" ht="27.6" customHeight="1">
      <c r="A492" s="332" t="s">
        <v>432</v>
      </c>
      <c r="B492" s="246" t="s">
        <v>574</v>
      </c>
      <c r="C492" s="222" t="s">
        <v>418</v>
      </c>
      <c r="D492" s="222" t="s">
        <v>575</v>
      </c>
      <c r="E492" s="580" t="s">
        <v>434</v>
      </c>
      <c r="F492" s="580"/>
      <c r="G492" s="223" t="s">
        <v>67</v>
      </c>
      <c r="H492" s="224">
        <v>9.4000000000000004E-3</v>
      </c>
      <c r="I492" s="225">
        <v>6.87</v>
      </c>
      <c r="J492" s="333">
        <v>6.4577999999999997E-2</v>
      </c>
    </row>
    <row r="493" spans="1:10">
      <c r="A493" s="576" t="s">
        <v>609</v>
      </c>
      <c r="B493" s="577"/>
      <c r="C493" s="577"/>
      <c r="D493" s="577"/>
      <c r="E493" s="577"/>
      <c r="F493" s="577"/>
      <c r="G493" s="577"/>
      <c r="H493" s="224"/>
      <c r="I493" s="225"/>
      <c r="J493" s="329">
        <v>5.67</v>
      </c>
    </row>
    <row r="494" spans="1:10">
      <c r="A494" s="574" t="s">
        <v>610</v>
      </c>
      <c r="B494" s="575"/>
      <c r="C494" s="575"/>
      <c r="D494" s="575"/>
      <c r="E494" s="575"/>
      <c r="F494" s="575"/>
      <c r="G494" s="575"/>
      <c r="H494" s="226"/>
      <c r="I494" s="228"/>
      <c r="J494" s="334">
        <f>J493*J8</f>
        <v>1.274049</v>
      </c>
    </row>
    <row r="495" spans="1:10">
      <c r="A495" s="574" t="s">
        <v>611</v>
      </c>
      <c r="B495" s="575"/>
      <c r="C495" s="575"/>
      <c r="D495" s="575"/>
      <c r="E495" s="575"/>
      <c r="F495" s="575"/>
      <c r="G495" s="575"/>
      <c r="H495" s="192"/>
      <c r="I495" s="229"/>
      <c r="J495" s="335">
        <f>SUM(J493:J494)</f>
        <v>6.9440489999999997</v>
      </c>
    </row>
    <row r="496" spans="1:10" ht="14.4" customHeight="1">
      <c r="A496" s="337" t="s">
        <v>292</v>
      </c>
      <c r="B496" s="247" t="s">
        <v>71</v>
      </c>
      <c r="C496" s="230" t="s">
        <v>420</v>
      </c>
      <c r="D496" s="230" t="s">
        <v>421</v>
      </c>
      <c r="E496" s="581" t="s">
        <v>422</v>
      </c>
      <c r="F496" s="581"/>
      <c r="G496" s="231" t="s">
        <v>73</v>
      </c>
      <c r="H496" s="229" t="s">
        <v>423</v>
      </c>
      <c r="I496" s="229" t="s">
        <v>424</v>
      </c>
      <c r="J496" s="338" t="s">
        <v>425</v>
      </c>
    </row>
    <row r="497" spans="1:10" ht="50.1" customHeight="1">
      <c r="A497" s="328" t="s">
        <v>426</v>
      </c>
      <c r="B497" s="244" t="s">
        <v>410</v>
      </c>
      <c r="C497" s="214" t="s">
        <v>418</v>
      </c>
      <c r="D497" s="214" t="s">
        <v>288</v>
      </c>
      <c r="E497" s="578" t="s">
        <v>557</v>
      </c>
      <c r="F497" s="578"/>
      <c r="G497" s="215" t="s">
        <v>79</v>
      </c>
      <c r="H497" s="216">
        <v>1</v>
      </c>
      <c r="I497" s="217">
        <v>5.67</v>
      </c>
      <c r="J497" s="329">
        <v>5.67</v>
      </c>
    </row>
    <row r="498" spans="1:10" ht="24.9" customHeight="1">
      <c r="A498" s="330" t="s">
        <v>427</v>
      </c>
      <c r="B498" s="245" t="s">
        <v>555</v>
      </c>
      <c r="C498" s="218" t="s">
        <v>418</v>
      </c>
      <c r="D498" s="218" t="s">
        <v>556</v>
      </c>
      <c r="E498" s="579" t="s">
        <v>554</v>
      </c>
      <c r="F498" s="579"/>
      <c r="G498" s="219" t="s">
        <v>77</v>
      </c>
      <c r="H498" s="220">
        <v>2.9000000000000001E-2</v>
      </c>
      <c r="I498" s="221">
        <v>27.86</v>
      </c>
      <c r="J498" s="331">
        <v>0.81</v>
      </c>
    </row>
    <row r="499" spans="1:10" ht="24.9" customHeight="1">
      <c r="A499" s="330" t="s">
        <v>427</v>
      </c>
      <c r="B499" s="245" t="s">
        <v>552</v>
      </c>
      <c r="C499" s="218" t="s">
        <v>418</v>
      </c>
      <c r="D499" s="218" t="s">
        <v>553</v>
      </c>
      <c r="E499" s="579" t="s">
        <v>554</v>
      </c>
      <c r="F499" s="579"/>
      <c r="G499" s="219" t="s">
        <v>77</v>
      </c>
      <c r="H499" s="220">
        <v>2.9000000000000001E-2</v>
      </c>
      <c r="I499" s="221">
        <v>33.21</v>
      </c>
      <c r="J499" s="331">
        <v>0.96</v>
      </c>
    </row>
    <row r="500" spans="1:10" ht="49.5" customHeight="1">
      <c r="A500" s="332" t="s">
        <v>432</v>
      </c>
      <c r="B500" s="246" t="s">
        <v>584</v>
      </c>
      <c r="C500" s="222" t="s">
        <v>418</v>
      </c>
      <c r="D500" s="222" t="s">
        <v>585</v>
      </c>
      <c r="E500" s="580" t="s">
        <v>434</v>
      </c>
      <c r="F500" s="580"/>
      <c r="G500" s="223" t="s">
        <v>79</v>
      </c>
      <c r="H500" s="224">
        <v>1.2434000000000001</v>
      </c>
      <c r="I500" s="225">
        <v>3.09</v>
      </c>
      <c r="J500" s="333">
        <v>3.8421059999999998</v>
      </c>
    </row>
    <row r="501" spans="1:10" ht="22.8">
      <c r="A501" s="332" t="s">
        <v>432</v>
      </c>
      <c r="B501" s="246" t="s">
        <v>574</v>
      </c>
      <c r="C501" s="222" t="s">
        <v>418</v>
      </c>
      <c r="D501" s="222" t="s">
        <v>575</v>
      </c>
      <c r="E501" s="580" t="s">
        <v>434</v>
      </c>
      <c r="F501" s="580"/>
      <c r="G501" s="223" t="s">
        <v>67</v>
      </c>
      <c r="H501" s="224">
        <v>9.4000000000000004E-3</v>
      </c>
      <c r="I501" s="225">
        <v>6.87</v>
      </c>
      <c r="J501" s="333">
        <v>6.4577999999999997E-2</v>
      </c>
    </row>
    <row r="502" spans="1:10">
      <c r="A502" s="576" t="s">
        <v>609</v>
      </c>
      <c r="B502" s="577"/>
      <c r="C502" s="577"/>
      <c r="D502" s="577"/>
      <c r="E502" s="577"/>
      <c r="F502" s="577"/>
      <c r="G502" s="577"/>
      <c r="H502" s="224"/>
      <c r="I502" s="225"/>
      <c r="J502" s="329">
        <v>5.67</v>
      </c>
    </row>
    <row r="503" spans="1:10">
      <c r="A503" s="574" t="s">
        <v>610</v>
      </c>
      <c r="B503" s="575"/>
      <c r="C503" s="575"/>
      <c r="D503" s="575"/>
      <c r="E503" s="575"/>
      <c r="F503" s="575"/>
      <c r="G503" s="575"/>
      <c r="H503" s="226"/>
      <c r="I503" s="228"/>
      <c r="J503" s="334">
        <f>J502*J8</f>
        <v>1.274049</v>
      </c>
    </row>
    <row r="504" spans="1:10">
      <c r="A504" s="574" t="s">
        <v>611</v>
      </c>
      <c r="B504" s="575"/>
      <c r="C504" s="575"/>
      <c r="D504" s="575"/>
      <c r="E504" s="575"/>
      <c r="F504" s="575"/>
      <c r="G504" s="575"/>
      <c r="H504" s="192"/>
      <c r="I504" s="229"/>
      <c r="J504" s="335">
        <f>SUM(J502:J503)</f>
        <v>6.9440489999999997</v>
      </c>
    </row>
    <row r="505" spans="1:10">
      <c r="A505" s="337" t="s">
        <v>294</v>
      </c>
      <c r="B505" s="247" t="s">
        <v>71</v>
      </c>
      <c r="C505" s="230" t="s">
        <v>420</v>
      </c>
      <c r="D505" s="230" t="s">
        <v>421</v>
      </c>
      <c r="E505" s="581" t="s">
        <v>422</v>
      </c>
      <c r="F505" s="581"/>
      <c r="G505" s="231" t="s">
        <v>73</v>
      </c>
      <c r="H505" s="229" t="s">
        <v>423</v>
      </c>
      <c r="I505" s="229" t="s">
        <v>424</v>
      </c>
      <c r="J505" s="338" t="s">
        <v>425</v>
      </c>
    </row>
    <row r="506" spans="1:10" ht="45.6">
      <c r="A506" s="328" t="s">
        <v>426</v>
      </c>
      <c r="B506" s="244" t="s">
        <v>410</v>
      </c>
      <c r="C506" s="214" t="s">
        <v>418</v>
      </c>
      <c r="D506" s="214" t="s">
        <v>288</v>
      </c>
      <c r="E506" s="578" t="s">
        <v>557</v>
      </c>
      <c r="F506" s="578"/>
      <c r="G506" s="215" t="s">
        <v>79</v>
      </c>
      <c r="H506" s="216">
        <v>1</v>
      </c>
      <c r="I506" s="217">
        <v>5.67</v>
      </c>
      <c r="J506" s="329">
        <v>5.67</v>
      </c>
    </row>
    <row r="507" spans="1:10" ht="22.8">
      <c r="A507" s="330" t="s">
        <v>427</v>
      </c>
      <c r="B507" s="245" t="s">
        <v>555</v>
      </c>
      <c r="C507" s="218" t="s">
        <v>418</v>
      </c>
      <c r="D507" s="218" t="s">
        <v>556</v>
      </c>
      <c r="E507" s="579" t="s">
        <v>554</v>
      </c>
      <c r="F507" s="579"/>
      <c r="G507" s="219" t="s">
        <v>77</v>
      </c>
      <c r="H507" s="220">
        <v>2.9000000000000001E-2</v>
      </c>
      <c r="I507" s="221">
        <v>27.86</v>
      </c>
      <c r="J507" s="331">
        <v>0.81</v>
      </c>
    </row>
    <row r="508" spans="1:10" ht="22.8">
      <c r="A508" s="330" t="s">
        <v>427</v>
      </c>
      <c r="B508" s="245" t="s">
        <v>552</v>
      </c>
      <c r="C508" s="218" t="s">
        <v>418</v>
      </c>
      <c r="D508" s="218" t="s">
        <v>553</v>
      </c>
      <c r="E508" s="579" t="s">
        <v>554</v>
      </c>
      <c r="F508" s="579"/>
      <c r="G508" s="219" t="s">
        <v>77</v>
      </c>
      <c r="H508" s="220">
        <v>2.9000000000000001E-2</v>
      </c>
      <c r="I508" s="221">
        <v>33.21</v>
      </c>
      <c r="J508" s="331">
        <v>0.96</v>
      </c>
    </row>
    <row r="509" spans="1:10" ht="45.6">
      <c r="A509" s="332" t="s">
        <v>432</v>
      </c>
      <c r="B509" s="246" t="s">
        <v>584</v>
      </c>
      <c r="C509" s="222" t="s">
        <v>418</v>
      </c>
      <c r="D509" s="222" t="s">
        <v>585</v>
      </c>
      <c r="E509" s="580" t="s">
        <v>434</v>
      </c>
      <c r="F509" s="580"/>
      <c r="G509" s="223" t="s">
        <v>79</v>
      </c>
      <c r="H509" s="224">
        <v>1.2434000000000001</v>
      </c>
      <c r="I509" s="225">
        <v>3.09</v>
      </c>
      <c r="J509" s="333">
        <v>3.8421059999999998</v>
      </c>
    </row>
    <row r="510" spans="1:10" ht="22.8">
      <c r="A510" s="332" t="s">
        <v>432</v>
      </c>
      <c r="B510" s="246" t="s">
        <v>574</v>
      </c>
      <c r="C510" s="222" t="s">
        <v>418</v>
      </c>
      <c r="D510" s="222" t="s">
        <v>575</v>
      </c>
      <c r="E510" s="580" t="s">
        <v>434</v>
      </c>
      <c r="F510" s="580"/>
      <c r="G510" s="223" t="s">
        <v>67</v>
      </c>
      <c r="H510" s="224">
        <v>9.4000000000000004E-3</v>
      </c>
      <c r="I510" s="225">
        <v>6.87</v>
      </c>
      <c r="J510" s="333">
        <v>6.4577999999999997E-2</v>
      </c>
    </row>
    <row r="511" spans="1:10">
      <c r="A511" s="576" t="s">
        <v>609</v>
      </c>
      <c r="B511" s="577"/>
      <c r="C511" s="577"/>
      <c r="D511" s="577"/>
      <c r="E511" s="577"/>
      <c r="F511" s="577"/>
      <c r="G511" s="577"/>
      <c r="H511" s="224"/>
      <c r="I511" s="225"/>
      <c r="J511" s="329">
        <v>5.67</v>
      </c>
    </row>
    <row r="512" spans="1:10">
      <c r="A512" s="574" t="s">
        <v>610</v>
      </c>
      <c r="B512" s="575"/>
      <c r="C512" s="575"/>
      <c r="D512" s="575"/>
      <c r="E512" s="575"/>
      <c r="F512" s="575"/>
      <c r="G512" s="575"/>
      <c r="H512" s="226"/>
      <c r="I512" s="228"/>
      <c r="J512" s="334">
        <f>J511*J8</f>
        <v>1.274049</v>
      </c>
    </row>
    <row r="513" spans="1:10">
      <c r="A513" s="574" t="s">
        <v>611</v>
      </c>
      <c r="B513" s="575"/>
      <c r="C513" s="575"/>
      <c r="D513" s="575"/>
      <c r="E513" s="575"/>
      <c r="F513" s="575"/>
      <c r="G513" s="575"/>
      <c r="H513" s="192"/>
      <c r="I513" s="229"/>
      <c r="J513" s="335">
        <f>SUM(J511:J512)</f>
        <v>6.9440489999999997</v>
      </c>
    </row>
    <row r="514" spans="1:10">
      <c r="A514" s="337" t="s">
        <v>295</v>
      </c>
      <c r="B514" s="247" t="s">
        <v>71</v>
      </c>
      <c r="C514" s="230" t="s">
        <v>420</v>
      </c>
      <c r="D514" s="230" t="s">
        <v>421</v>
      </c>
      <c r="E514" s="581" t="s">
        <v>422</v>
      </c>
      <c r="F514" s="581"/>
      <c r="G514" s="231" t="s">
        <v>73</v>
      </c>
      <c r="H514" s="229" t="s">
        <v>423</v>
      </c>
      <c r="I514" s="229" t="s">
        <v>424</v>
      </c>
      <c r="J514" s="338" t="s">
        <v>425</v>
      </c>
    </row>
    <row r="515" spans="1:10" ht="34.200000000000003">
      <c r="A515" s="328" t="s">
        <v>426</v>
      </c>
      <c r="B515" s="244" t="s">
        <v>411</v>
      </c>
      <c r="C515" s="214" t="s">
        <v>418</v>
      </c>
      <c r="D515" s="214" t="s">
        <v>296</v>
      </c>
      <c r="E515" s="578" t="s">
        <v>566</v>
      </c>
      <c r="F515" s="578"/>
      <c r="G515" s="215" t="s">
        <v>67</v>
      </c>
      <c r="H515" s="216">
        <v>1</v>
      </c>
      <c r="I515" s="217">
        <v>76.03</v>
      </c>
      <c r="J515" s="329">
        <v>76.03</v>
      </c>
    </row>
    <row r="516" spans="1:10" ht="22.8">
      <c r="A516" s="330" t="s">
        <v>427</v>
      </c>
      <c r="B516" s="245" t="s">
        <v>555</v>
      </c>
      <c r="C516" s="218" t="s">
        <v>418</v>
      </c>
      <c r="D516" s="218" t="s">
        <v>556</v>
      </c>
      <c r="E516" s="579" t="s">
        <v>554</v>
      </c>
      <c r="F516" s="579"/>
      <c r="G516" s="219" t="s">
        <v>77</v>
      </c>
      <c r="H516" s="220">
        <v>0.13244900000000001</v>
      </c>
      <c r="I516" s="221">
        <v>27.86</v>
      </c>
      <c r="J516" s="331">
        <v>3.69</v>
      </c>
    </row>
    <row r="517" spans="1:10" ht="22.8">
      <c r="A517" s="330" t="s">
        <v>427</v>
      </c>
      <c r="B517" s="245" t="s">
        <v>552</v>
      </c>
      <c r="C517" s="218" t="s">
        <v>418</v>
      </c>
      <c r="D517" s="218" t="s">
        <v>553</v>
      </c>
      <c r="E517" s="579" t="s">
        <v>554</v>
      </c>
      <c r="F517" s="579"/>
      <c r="G517" s="219" t="s">
        <v>77</v>
      </c>
      <c r="H517" s="220">
        <v>0.13244900000000001</v>
      </c>
      <c r="I517" s="221">
        <v>33.21</v>
      </c>
      <c r="J517" s="331">
        <v>4.4000000000000004</v>
      </c>
    </row>
    <row r="518" spans="1:10" ht="34.200000000000003">
      <c r="A518" s="332" t="s">
        <v>432</v>
      </c>
      <c r="B518" s="246" t="s">
        <v>586</v>
      </c>
      <c r="C518" s="222" t="s">
        <v>418</v>
      </c>
      <c r="D518" s="222" t="s">
        <v>587</v>
      </c>
      <c r="E518" s="580" t="s">
        <v>434</v>
      </c>
      <c r="F518" s="580"/>
      <c r="G518" s="223" t="s">
        <v>67</v>
      </c>
      <c r="H518" s="224">
        <v>1</v>
      </c>
      <c r="I518" s="225">
        <v>66.44</v>
      </c>
      <c r="J518" s="333">
        <v>66.44</v>
      </c>
    </row>
    <row r="519" spans="1:10" ht="45.6">
      <c r="A519" s="332" t="s">
        <v>432</v>
      </c>
      <c r="B519" s="246" t="s">
        <v>588</v>
      </c>
      <c r="C519" s="222" t="s">
        <v>418</v>
      </c>
      <c r="D519" s="222" t="s">
        <v>589</v>
      </c>
      <c r="E519" s="580" t="s">
        <v>434</v>
      </c>
      <c r="F519" s="580"/>
      <c r="G519" s="223" t="s">
        <v>67</v>
      </c>
      <c r="H519" s="224">
        <v>1</v>
      </c>
      <c r="I519" s="225">
        <v>1.5</v>
      </c>
      <c r="J519" s="333">
        <v>1.5</v>
      </c>
    </row>
    <row r="520" spans="1:10">
      <c r="A520" s="576" t="s">
        <v>609</v>
      </c>
      <c r="B520" s="577"/>
      <c r="C520" s="577"/>
      <c r="D520" s="577"/>
      <c r="E520" s="577"/>
      <c r="F520" s="577"/>
      <c r="G520" s="577"/>
      <c r="H520" s="224"/>
      <c r="I520" s="225"/>
      <c r="J520" s="329">
        <v>76.03</v>
      </c>
    </row>
    <row r="521" spans="1:10">
      <c r="A521" s="574" t="s">
        <v>610</v>
      </c>
      <c r="B521" s="575"/>
      <c r="C521" s="575"/>
      <c r="D521" s="575"/>
      <c r="E521" s="575"/>
      <c r="F521" s="575"/>
      <c r="G521" s="575"/>
      <c r="H521" s="226"/>
      <c r="I521" s="228"/>
      <c r="J521" s="334">
        <f>J520*J8</f>
        <v>17.083940999999999</v>
      </c>
    </row>
    <row r="522" spans="1:10">
      <c r="A522" s="574" t="s">
        <v>611</v>
      </c>
      <c r="B522" s="575"/>
      <c r="C522" s="575"/>
      <c r="D522" s="575"/>
      <c r="E522" s="575"/>
      <c r="F522" s="575"/>
      <c r="G522" s="575"/>
      <c r="H522" s="192"/>
      <c r="I522" s="229"/>
      <c r="J522" s="335">
        <f>SUM(J520:J521)</f>
        <v>93.113940999999997</v>
      </c>
    </row>
    <row r="523" spans="1:10">
      <c r="A523" s="337" t="s">
        <v>298</v>
      </c>
      <c r="B523" s="247" t="s">
        <v>71</v>
      </c>
      <c r="C523" s="230" t="s">
        <v>420</v>
      </c>
      <c r="D523" s="230" t="s">
        <v>421</v>
      </c>
      <c r="E523" s="581" t="s">
        <v>422</v>
      </c>
      <c r="F523" s="581"/>
      <c r="G523" s="231" t="s">
        <v>73</v>
      </c>
      <c r="H523" s="229" t="s">
        <v>423</v>
      </c>
      <c r="I523" s="229" t="s">
        <v>424</v>
      </c>
      <c r="J523" s="338" t="s">
        <v>425</v>
      </c>
    </row>
    <row r="524" spans="1:10" ht="45.6">
      <c r="A524" s="328" t="s">
        <v>426</v>
      </c>
      <c r="B524" s="244" t="s">
        <v>412</v>
      </c>
      <c r="C524" s="214" t="s">
        <v>418</v>
      </c>
      <c r="D524" s="214" t="s">
        <v>299</v>
      </c>
      <c r="E524" s="578" t="s">
        <v>566</v>
      </c>
      <c r="F524" s="578"/>
      <c r="G524" s="215" t="s">
        <v>67</v>
      </c>
      <c r="H524" s="216">
        <v>1</v>
      </c>
      <c r="I524" s="217">
        <v>68.89</v>
      </c>
      <c r="J524" s="329">
        <v>68.89</v>
      </c>
    </row>
    <row r="525" spans="1:10" ht="22.8">
      <c r="A525" s="330" t="s">
        <v>427</v>
      </c>
      <c r="B525" s="245" t="s">
        <v>552</v>
      </c>
      <c r="C525" s="218" t="s">
        <v>418</v>
      </c>
      <c r="D525" s="218" t="s">
        <v>553</v>
      </c>
      <c r="E525" s="579" t="s">
        <v>554</v>
      </c>
      <c r="F525" s="579"/>
      <c r="G525" s="219" t="s">
        <v>77</v>
      </c>
      <c r="H525" s="220">
        <v>0.25427899999999998</v>
      </c>
      <c r="I525" s="221">
        <v>33.21</v>
      </c>
      <c r="J525" s="331">
        <v>8.44</v>
      </c>
    </row>
    <row r="526" spans="1:10" ht="22.8">
      <c r="A526" s="330" t="s">
        <v>427</v>
      </c>
      <c r="B526" s="245" t="s">
        <v>555</v>
      </c>
      <c r="C526" s="218" t="s">
        <v>418</v>
      </c>
      <c r="D526" s="218" t="s">
        <v>556</v>
      </c>
      <c r="E526" s="579" t="s">
        <v>554</v>
      </c>
      <c r="F526" s="579"/>
      <c r="G526" s="219" t="s">
        <v>77</v>
      </c>
      <c r="H526" s="220">
        <v>0.25427899999999998</v>
      </c>
      <c r="I526" s="221">
        <v>27.86</v>
      </c>
      <c r="J526" s="331">
        <v>7.08</v>
      </c>
    </row>
    <row r="527" spans="1:10" ht="22.8">
      <c r="A527" s="332" t="s">
        <v>432</v>
      </c>
      <c r="B527" s="246" t="s">
        <v>590</v>
      </c>
      <c r="C527" s="222" t="s">
        <v>418</v>
      </c>
      <c r="D527" s="222" t="s">
        <v>591</v>
      </c>
      <c r="E527" s="580" t="s">
        <v>434</v>
      </c>
      <c r="F527" s="580"/>
      <c r="G527" s="223" t="s">
        <v>67</v>
      </c>
      <c r="H527" s="224">
        <v>1</v>
      </c>
      <c r="I527" s="225">
        <v>50.11</v>
      </c>
      <c r="J527" s="333">
        <v>50.11</v>
      </c>
    </row>
    <row r="528" spans="1:10" ht="45.6">
      <c r="A528" s="332" t="s">
        <v>432</v>
      </c>
      <c r="B528" s="246" t="s">
        <v>592</v>
      </c>
      <c r="C528" s="222" t="s">
        <v>418</v>
      </c>
      <c r="D528" s="222" t="s">
        <v>593</v>
      </c>
      <c r="E528" s="580" t="s">
        <v>434</v>
      </c>
      <c r="F528" s="580"/>
      <c r="G528" s="223" t="s">
        <v>67</v>
      </c>
      <c r="H528" s="224">
        <v>2</v>
      </c>
      <c r="I528" s="225">
        <v>1.63</v>
      </c>
      <c r="J528" s="333">
        <v>3.26</v>
      </c>
    </row>
    <row r="529" spans="1:10">
      <c r="A529" s="576" t="s">
        <v>609</v>
      </c>
      <c r="B529" s="577"/>
      <c r="C529" s="577"/>
      <c r="D529" s="577"/>
      <c r="E529" s="577"/>
      <c r="F529" s="577"/>
      <c r="G529" s="577"/>
      <c r="H529" s="224"/>
      <c r="I529" s="225"/>
      <c r="J529" s="329">
        <v>68.89</v>
      </c>
    </row>
    <row r="530" spans="1:10">
      <c r="A530" s="574" t="s">
        <v>610</v>
      </c>
      <c r="B530" s="575"/>
      <c r="C530" s="575"/>
      <c r="D530" s="575"/>
      <c r="E530" s="575"/>
      <c r="F530" s="575"/>
      <c r="G530" s="575"/>
      <c r="H530" s="226"/>
      <c r="I530" s="228"/>
      <c r="J530" s="334">
        <f>J529*J8</f>
        <v>15.479583000000002</v>
      </c>
    </row>
    <row r="531" spans="1:10">
      <c r="A531" s="574" t="s">
        <v>611</v>
      </c>
      <c r="B531" s="575"/>
      <c r="C531" s="575"/>
      <c r="D531" s="575"/>
      <c r="E531" s="575"/>
      <c r="F531" s="575"/>
      <c r="G531" s="575"/>
      <c r="H531" s="192"/>
      <c r="I531" s="229"/>
      <c r="J531" s="335">
        <f>SUM(J529:J530)</f>
        <v>84.369583000000006</v>
      </c>
    </row>
    <row r="532" spans="1:10">
      <c r="A532" s="337" t="s">
        <v>300</v>
      </c>
      <c r="B532" s="247" t="s">
        <v>71</v>
      </c>
      <c r="C532" s="230" t="s">
        <v>420</v>
      </c>
      <c r="D532" s="230" t="s">
        <v>421</v>
      </c>
      <c r="E532" s="581" t="s">
        <v>422</v>
      </c>
      <c r="F532" s="581"/>
      <c r="G532" s="231" t="s">
        <v>73</v>
      </c>
      <c r="H532" s="229" t="s">
        <v>423</v>
      </c>
      <c r="I532" s="229" t="s">
        <v>424</v>
      </c>
      <c r="J532" s="338" t="s">
        <v>425</v>
      </c>
    </row>
    <row r="533" spans="1:10" ht="57">
      <c r="A533" s="328" t="s">
        <v>426</v>
      </c>
      <c r="B533" s="244" t="s">
        <v>413</v>
      </c>
      <c r="C533" s="214" t="s">
        <v>418</v>
      </c>
      <c r="D533" s="214" t="s">
        <v>301</v>
      </c>
      <c r="E533" s="578" t="s">
        <v>557</v>
      </c>
      <c r="F533" s="578"/>
      <c r="G533" s="215" t="s">
        <v>79</v>
      </c>
      <c r="H533" s="216">
        <v>1</v>
      </c>
      <c r="I533" s="217">
        <v>11.52</v>
      </c>
      <c r="J533" s="329">
        <v>11.52</v>
      </c>
    </row>
    <row r="534" spans="1:10" ht="22.8">
      <c r="A534" s="330" t="s">
        <v>427</v>
      </c>
      <c r="B534" s="245" t="s">
        <v>552</v>
      </c>
      <c r="C534" s="218" t="s">
        <v>418</v>
      </c>
      <c r="D534" s="218" t="s">
        <v>553</v>
      </c>
      <c r="E534" s="579" t="s">
        <v>554</v>
      </c>
      <c r="F534" s="579"/>
      <c r="G534" s="219" t="s">
        <v>77</v>
      </c>
      <c r="H534" s="220">
        <v>0.13400000000000001</v>
      </c>
      <c r="I534" s="221">
        <v>33.21</v>
      </c>
      <c r="J534" s="331">
        <v>4.45</v>
      </c>
    </row>
    <row r="535" spans="1:10" ht="22.8">
      <c r="A535" s="330" t="s">
        <v>427</v>
      </c>
      <c r="B535" s="245" t="s">
        <v>555</v>
      </c>
      <c r="C535" s="218" t="s">
        <v>418</v>
      </c>
      <c r="D535" s="218" t="s">
        <v>556</v>
      </c>
      <c r="E535" s="579" t="s">
        <v>554</v>
      </c>
      <c r="F535" s="579"/>
      <c r="G535" s="219" t="s">
        <v>77</v>
      </c>
      <c r="H535" s="220">
        <v>0.13400000000000001</v>
      </c>
      <c r="I535" s="221">
        <v>27.86</v>
      </c>
      <c r="J535" s="331">
        <v>3.73</v>
      </c>
    </row>
    <row r="536" spans="1:10" ht="22.8">
      <c r="A536" s="332" t="s">
        <v>432</v>
      </c>
      <c r="B536" s="246" t="s">
        <v>594</v>
      </c>
      <c r="C536" s="222" t="s">
        <v>418</v>
      </c>
      <c r="D536" s="222" t="s">
        <v>595</v>
      </c>
      <c r="E536" s="580" t="s">
        <v>434</v>
      </c>
      <c r="F536" s="580"/>
      <c r="G536" s="223" t="s">
        <v>79</v>
      </c>
      <c r="H536" s="224">
        <v>1.0169999999999999</v>
      </c>
      <c r="I536" s="225">
        <v>3.28</v>
      </c>
      <c r="J536" s="333">
        <v>3.3357600000000001</v>
      </c>
    </row>
    <row r="537" spans="1:10">
      <c r="A537" s="576" t="s">
        <v>609</v>
      </c>
      <c r="B537" s="577"/>
      <c r="C537" s="577"/>
      <c r="D537" s="577"/>
      <c r="E537" s="577"/>
      <c r="F537" s="577"/>
      <c r="G537" s="577"/>
      <c r="H537" s="224"/>
      <c r="I537" s="225"/>
      <c r="J537" s="329">
        <v>11.52</v>
      </c>
    </row>
    <row r="538" spans="1:10">
      <c r="A538" s="574" t="s">
        <v>610</v>
      </c>
      <c r="B538" s="575"/>
      <c r="C538" s="575"/>
      <c r="D538" s="575"/>
      <c r="E538" s="575"/>
      <c r="F538" s="575"/>
      <c r="G538" s="575"/>
      <c r="H538" s="226"/>
      <c r="I538" s="228"/>
      <c r="J538" s="334">
        <f>J537*J8</f>
        <v>2.5885440000000002</v>
      </c>
    </row>
    <row r="539" spans="1:10">
      <c r="A539" s="574" t="s">
        <v>611</v>
      </c>
      <c r="B539" s="575"/>
      <c r="C539" s="575"/>
      <c r="D539" s="575"/>
      <c r="E539" s="575"/>
      <c r="F539" s="575"/>
      <c r="G539" s="575"/>
      <c r="H539" s="192"/>
      <c r="I539" s="229"/>
      <c r="J539" s="335">
        <f>SUM(J537:J538)</f>
        <v>14.108544</v>
      </c>
    </row>
    <row r="540" spans="1:10">
      <c r="A540" s="337" t="s">
        <v>303</v>
      </c>
      <c r="B540" s="247" t="s">
        <v>71</v>
      </c>
      <c r="C540" s="230" t="s">
        <v>420</v>
      </c>
      <c r="D540" s="230" t="s">
        <v>421</v>
      </c>
      <c r="E540" s="581" t="s">
        <v>422</v>
      </c>
      <c r="F540" s="581"/>
      <c r="G540" s="231" t="s">
        <v>73</v>
      </c>
      <c r="H540" s="229" t="s">
        <v>423</v>
      </c>
      <c r="I540" s="229" t="s">
        <v>424</v>
      </c>
      <c r="J540" s="338" t="s">
        <v>425</v>
      </c>
    </row>
    <row r="541" spans="1:10" ht="57">
      <c r="A541" s="328" t="s">
        <v>426</v>
      </c>
      <c r="B541" s="244" t="s">
        <v>413</v>
      </c>
      <c r="C541" s="214" t="s">
        <v>418</v>
      </c>
      <c r="D541" s="214" t="s">
        <v>301</v>
      </c>
      <c r="E541" s="578" t="s">
        <v>557</v>
      </c>
      <c r="F541" s="578"/>
      <c r="G541" s="215" t="s">
        <v>79</v>
      </c>
      <c r="H541" s="216">
        <v>1</v>
      </c>
      <c r="I541" s="217">
        <v>11.52</v>
      </c>
      <c r="J541" s="329">
        <v>11.52</v>
      </c>
    </row>
    <row r="542" spans="1:10" ht="22.8">
      <c r="A542" s="330" t="s">
        <v>427</v>
      </c>
      <c r="B542" s="245" t="s">
        <v>552</v>
      </c>
      <c r="C542" s="218" t="s">
        <v>418</v>
      </c>
      <c r="D542" s="218" t="s">
        <v>553</v>
      </c>
      <c r="E542" s="579" t="s">
        <v>554</v>
      </c>
      <c r="F542" s="579"/>
      <c r="G542" s="219" t="s">
        <v>77</v>
      </c>
      <c r="H542" s="220">
        <v>0.13400000000000001</v>
      </c>
      <c r="I542" s="221">
        <v>33.21</v>
      </c>
      <c r="J542" s="331">
        <v>4.45</v>
      </c>
    </row>
    <row r="543" spans="1:10" ht="22.8">
      <c r="A543" s="330" t="s">
        <v>427</v>
      </c>
      <c r="B543" s="245" t="s">
        <v>555</v>
      </c>
      <c r="C543" s="218" t="s">
        <v>418</v>
      </c>
      <c r="D543" s="218" t="s">
        <v>556</v>
      </c>
      <c r="E543" s="579" t="s">
        <v>554</v>
      </c>
      <c r="F543" s="579"/>
      <c r="G543" s="219" t="s">
        <v>77</v>
      </c>
      <c r="H543" s="220">
        <v>0.13400000000000001</v>
      </c>
      <c r="I543" s="221">
        <v>27.86</v>
      </c>
      <c r="J543" s="331">
        <v>3.73</v>
      </c>
    </row>
    <row r="544" spans="1:10" ht="22.8">
      <c r="A544" s="332" t="s">
        <v>432</v>
      </c>
      <c r="B544" s="246" t="s">
        <v>594</v>
      </c>
      <c r="C544" s="222" t="s">
        <v>418</v>
      </c>
      <c r="D544" s="222" t="s">
        <v>595</v>
      </c>
      <c r="E544" s="580" t="s">
        <v>434</v>
      </c>
      <c r="F544" s="580"/>
      <c r="G544" s="223" t="s">
        <v>79</v>
      </c>
      <c r="H544" s="224">
        <v>1.0169999999999999</v>
      </c>
      <c r="I544" s="225">
        <v>3.28</v>
      </c>
      <c r="J544" s="333">
        <v>3.3357600000000001</v>
      </c>
    </row>
    <row r="545" spans="1:10">
      <c r="A545" s="576" t="s">
        <v>609</v>
      </c>
      <c r="B545" s="577"/>
      <c r="C545" s="577"/>
      <c r="D545" s="577"/>
      <c r="E545" s="577"/>
      <c r="F545" s="577"/>
      <c r="G545" s="577"/>
      <c r="H545" s="224"/>
      <c r="I545" s="225"/>
      <c r="J545" s="329">
        <v>11.52</v>
      </c>
    </row>
    <row r="546" spans="1:10">
      <c r="A546" s="574" t="s">
        <v>610</v>
      </c>
      <c r="B546" s="575"/>
      <c r="C546" s="575"/>
      <c r="D546" s="575"/>
      <c r="E546" s="575"/>
      <c r="F546" s="575"/>
      <c r="G546" s="575"/>
      <c r="H546" s="226"/>
      <c r="I546" s="228"/>
      <c r="J546" s="334">
        <f>J545*J8</f>
        <v>2.5885440000000002</v>
      </c>
    </row>
    <row r="547" spans="1:10">
      <c r="A547" s="574" t="s">
        <v>611</v>
      </c>
      <c r="B547" s="575"/>
      <c r="C547" s="575"/>
      <c r="D547" s="575"/>
      <c r="E547" s="575"/>
      <c r="F547" s="575"/>
      <c r="G547" s="575"/>
      <c r="H547" s="192"/>
      <c r="I547" s="229"/>
      <c r="J547" s="335">
        <f>SUM(J545:J546)</f>
        <v>14.108544</v>
      </c>
    </row>
    <row r="548" spans="1:10">
      <c r="A548" s="337" t="s">
        <v>305</v>
      </c>
      <c r="B548" s="247" t="s">
        <v>71</v>
      </c>
      <c r="C548" s="230" t="s">
        <v>420</v>
      </c>
      <c r="D548" s="230" t="s">
        <v>421</v>
      </c>
      <c r="E548" s="581" t="s">
        <v>422</v>
      </c>
      <c r="F548" s="581"/>
      <c r="G548" s="231" t="s">
        <v>73</v>
      </c>
      <c r="H548" s="229" t="s">
        <v>423</v>
      </c>
      <c r="I548" s="229" t="s">
        <v>424</v>
      </c>
      <c r="J548" s="338" t="s">
        <v>425</v>
      </c>
    </row>
    <row r="549" spans="1:10" ht="45.6">
      <c r="A549" s="328" t="s">
        <v>426</v>
      </c>
      <c r="B549" s="244" t="s">
        <v>414</v>
      </c>
      <c r="C549" s="214" t="s">
        <v>418</v>
      </c>
      <c r="D549" s="214" t="s">
        <v>306</v>
      </c>
      <c r="E549" s="578" t="s">
        <v>557</v>
      </c>
      <c r="F549" s="578"/>
      <c r="G549" s="215" t="s">
        <v>79</v>
      </c>
      <c r="H549" s="216">
        <v>1</v>
      </c>
      <c r="I549" s="217">
        <v>8.82</v>
      </c>
      <c r="J549" s="329">
        <v>8.82</v>
      </c>
    </row>
    <row r="550" spans="1:10" ht="22.8">
      <c r="A550" s="330" t="s">
        <v>427</v>
      </c>
      <c r="B550" s="245" t="s">
        <v>552</v>
      </c>
      <c r="C550" s="218" t="s">
        <v>418</v>
      </c>
      <c r="D550" s="218" t="s">
        <v>553</v>
      </c>
      <c r="E550" s="579" t="s">
        <v>554</v>
      </c>
      <c r="F550" s="579"/>
      <c r="G550" s="219" t="s">
        <v>77</v>
      </c>
      <c r="H550" s="220">
        <v>3.9E-2</v>
      </c>
      <c r="I550" s="221">
        <v>33.21</v>
      </c>
      <c r="J550" s="331">
        <v>1.3</v>
      </c>
    </row>
    <row r="551" spans="1:10" ht="22.8">
      <c r="A551" s="330" t="s">
        <v>427</v>
      </c>
      <c r="B551" s="245" t="s">
        <v>555</v>
      </c>
      <c r="C551" s="218" t="s">
        <v>418</v>
      </c>
      <c r="D551" s="218" t="s">
        <v>556</v>
      </c>
      <c r="E551" s="579" t="s">
        <v>554</v>
      </c>
      <c r="F551" s="579"/>
      <c r="G551" s="219" t="s">
        <v>77</v>
      </c>
      <c r="H551" s="220">
        <v>3.9E-2</v>
      </c>
      <c r="I551" s="221">
        <v>27.86</v>
      </c>
      <c r="J551" s="331">
        <v>1.0900000000000001</v>
      </c>
    </row>
    <row r="552" spans="1:10" ht="45.6">
      <c r="A552" s="332" t="s">
        <v>432</v>
      </c>
      <c r="B552" s="246" t="s">
        <v>596</v>
      </c>
      <c r="C552" s="222" t="s">
        <v>418</v>
      </c>
      <c r="D552" s="222" t="s">
        <v>597</v>
      </c>
      <c r="E552" s="580" t="s">
        <v>434</v>
      </c>
      <c r="F552" s="580"/>
      <c r="G552" s="223" t="s">
        <v>79</v>
      </c>
      <c r="H552" s="224">
        <v>1.2434000000000001</v>
      </c>
      <c r="I552" s="225">
        <v>5.12</v>
      </c>
      <c r="J552" s="333">
        <v>6.3662080000000003</v>
      </c>
    </row>
    <row r="553" spans="1:10" ht="22.8">
      <c r="A553" s="332" t="s">
        <v>432</v>
      </c>
      <c r="B553" s="246" t="s">
        <v>574</v>
      </c>
      <c r="C553" s="222" t="s">
        <v>418</v>
      </c>
      <c r="D553" s="222" t="s">
        <v>575</v>
      </c>
      <c r="E553" s="580" t="s">
        <v>434</v>
      </c>
      <c r="F553" s="580"/>
      <c r="G553" s="223" t="s">
        <v>67</v>
      </c>
      <c r="H553" s="224">
        <v>9.4000000000000004E-3</v>
      </c>
      <c r="I553" s="225">
        <v>6.87</v>
      </c>
      <c r="J553" s="333">
        <v>6.4577999999999997E-2</v>
      </c>
    </row>
    <row r="554" spans="1:10">
      <c r="A554" s="576" t="s">
        <v>609</v>
      </c>
      <c r="B554" s="577"/>
      <c r="C554" s="577"/>
      <c r="D554" s="577"/>
      <c r="E554" s="577"/>
      <c r="F554" s="577"/>
      <c r="G554" s="577"/>
      <c r="H554" s="224"/>
      <c r="I554" s="225"/>
      <c r="J554" s="329">
        <v>8.82</v>
      </c>
    </row>
    <row r="555" spans="1:10">
      <c r="A555" s="574" t="s">
        <v>610</v>
      </c>
      <c r="B555" s="575"/>
      <c r="C555" s="575"/>
      <c r="D555" s="575"/>
      <c r="E555" s="575"/>
      <c r="F555" s="575"/>
      <c r="G555" s="575"/>
      <c r="H555" s="226"/>
      <c r="I555" s="228"/>
      <c r="J555" s="334">
        <f>J554*J8</f>
        <v>1.9818540000000002</v>
      </c>
    </row>
    <row r="556" spans="1:10">
      <c r="A556" s="574" t="s">
        <v>611</v>
      </c>
      <c r="B556" s="575"/>
      <c r="C556" s="575"/>
      <c r="D556" s="575"/>
      <c r="E556" s="575"/>
      <c r="F556" s="575"/>
      <c r="G556" s="575"/>
      <c r="H556" s="192"/>
      <c r="I556" s="229"/>
      <c r="J556" s="335">
        <f>SUM(J554:J555)</f>
        <v>10.801854000000001</v>
      </c>
    </row>
    <row r="557" spans="1:10">
      <c r="A557" s="337" t="s">
        <v>308</v>
      </c>
      <c r="B557" s="247" t="s">
        <v>71</v>
      </c>
      <c r="C557" s="230" t="s">
        <v>420</v>
      </c>
      <c r="D557" s="230" t="s">
        <v>421</v>
      </c>
      <c r="E557" s="581" t="s">
        <v>422</v>
      </c>
      <c r="F557" s="581"/>
      <c r="G557" s="231" t="s">
        <v>73</v>
      </c>
      <c r="H557" s="229" t="s">
        <v>423</v>
      </c>
      <c r="I557" s="229" t="s">
        <v>424</v>
      </c>
      <c r="J557" s="338" t="s">
        <v>425</v>
      </c>
    </row>
    <row r="558" spans="1:10" ht="45.6">
      <c r="A558" s="328" t="s">
        <v>426</v>
      </c>
      <c r="B558" s="244" t="s">
        <v>414</v>
      </c>
      <c r="C558" s="214" t="s">
        <v>418</v>
      </c>
      <c r="D558" s="214" t="s">
        <v>306</v>
      </c>
      <c r="E558" s="578" t="s">
        <v>557</v>
      </c>
      <c r="F558" s="578"/>
      <c r="G558" s="215" t="s">
        <v>79</v>
      </c>
      <c r="H558" s="216">
        <v>1</v>
      </c>
      <c r="I558" s="217">
        <v>8.82</v>
      </c>
      <c r="J558" s="329">
        <v>8.82</v>
      </c>
    </row>
    <row r="559" spans="1:10" ht="22.8">
      <c r="A559" s="330" t="s">
        <v>427</v>
      </c>
      <c r="B559" s="245" t="s">
        <v>552</v>
      </c>
      <c r="C559" s="218" t="s">
        <v>418</v>
      </c>
      <c r="D559" s="218" t="s">
        <v>553</v>
      </c>
      <c r="E559" s="579" t="s">
        <v>554</v>
      </c>
      <c r="F559" s="579"/>
      <c r="G559" s="219" t="s">
        <v>77</v>
      </c>
      <c r="H559" s="220">
        <v>3.9E-2</v>
      </c>
      <c r="I559" s="221">
        <v>33.21</v>
      </c>
      <c r="J559" s="331">
        <v>1.3</v>
      </c>
    </row>
    <row r="560" spans="1:10" ht="22.8">
      <c r="A560" s="330" t="s">
        <v>427</v>
      </c>
      <c r="B560" s="245" t="s">
        <v>555</v>
      </c>
      <c r="C560" s="218" t="s">
        <v>418</v>
      </c>
      <c r="D560" s="218" t="s">
        <v>556</v>
      </c>
      <c r="E560" s="579" t="s">
        <v>554</v>
      </c>
      <c r="F560" s="579"/>
      <c r="G560" s="219" t="s">
        <v>77</v>
      </c>
      <c r="H560" s="220">
        <v>3.9E-2</v>
      </c>
      <c r="I560" s="221">
        <v>27.86</v>
      </c>
      <c r="J560" s="331">
        <v>1.0900000000000001</v>
      </c>
    </row>
    <row r="561" spans="1:10" ht="45.6">
      <c r="A561" s="332" t="s">
        <v>432</v>
      </c>
      <c r="B561" s="246" t="s">
        <v>596</v>
      </c>
      <c r="C561" s="222" t="s">
        <v>418</v>
      </c>
      <c r="D561" s="222" t="s">
        <v>597</v>
      </c>
      <c r="E561" s="580" t="s">
        <v>434</v>
      </c>
      <c r="F561" s="580"/>
      <c r="G561" s="223" t="s">
        <v>79</v>
      </c>
      <c r="H561" s="224">
        <v>1.2434000000000001</v>
      </c>
      <c r="I561" s="225">
        <v>5.12</v>
      </c>
      <c r="J561" s="333">
        <v>6.3662080000000003</v>
      </c>
    </row>
    <row r="562" spans="1:10" ht="22.8">
      <c r="A562" s="332" t="s">
        <v>432</v>
      </c>
      <c r="B562" s="246" t="s">
        <v>574</v>
      </c>
      <c r="C562" s="222" t="s">
        <v>418</v>
      </c>
      <c r="D562" s="222" t="s">
        <v>575</v>
      </c>
      <c r="E562" s="580" t="s">
        <v>434</v>
      </c>
      <c r="F562" s="580"/>
      <c r="G562" s="223" t="s">
        <v>67</v>
      </c>
      <c r="H562" s="224">
        <v>9.4000000000000004E-3</v>
      </c>
      <c r="I562" s="225">
        <v>6.87</v>
      </c>
      <c r="J562" s="333">
        <v>6.4577999999999997E-2</v>
      </c>
    </row>
    <row r="563" spans="1:10">
      <c r="A563" s="576" t="s">
        <v>609</v>
      </c>
      <c r="B563" s="577"/>
      <c r="C563" s="577"/>
      <c r="D563" s="577"/>
      <c r="E563" s="577"/>
      <c r="F563" s="577"/>
      <c r="G563" s="577"/>
      <c r="H563" s="224"/>
      <c r="I563" s="225"/>
      <c r="J563" s="329">
        <v>8.82</v>
      </c>
    </row>
    <row r="564" spans="1:10">
      <c r="A564" s="574" t="s">
        <v>610</v>
      </c>
      <c r="B564" s="575"/>
      <c r="C564" s="575"/>
      <c r="D564" s="575"/>
      <c r="E564" s="575"/>
      <c r="F564" s="575"/>
      <c r="G564" s="575"/>
      <c r="H564" s="226"/>
      <c r="I564" s="228"/>
      <c r="J564" s="334">
        <f>J563*J8</f>
        <v>1.9818540000000002</v>
      </c>
    </row>
    <row r="565" spans="1:10">
      <c r="A565" s="574" t="s">
        <v>611</v>
      </c>
      <c r="B565" s="575"/>
      <c r="C565" s="575"/>
      <c r="D565" s="575"/>
      <c r="E565" s="575"/>
      <c r="F565" s="575"/>
      <c r="G565" s="575"/>
      <c r="H565" s="192"/>
      <c r="I565" s="229"/>
      <c r="J565" s="335">
        <f>SUM(J563:J564)</f>
        <v>10.801854000000001</v>
      </c>
    </row>
    <row r="566" spans="1:10">
      <c r="A566" s="337" t="s">
        <v>310</v>
      </c>
      <c r="B566" s="247" t="s">
        <v>71</v>
      </c>
      <c r="C566" s="230" t="s">
        <v>420</v>
      </c>
      <c r="D566" s="230" t="s">
        <v>421</v>
      </c>
      <c r="E566" s="581" t="s">
        <v>422</v>
      </c>
      <c r="F566" s="581"/>
      <c r="G566" s="231" t="s">
        <v>73</v>
      </c>
      <c r="H566" s="229" t="s">
        <v>423</v>
      </c>
      <c r="I566" s="229" t="s">
        <v>424</v>
      </c>
      <c r="J566" s="338" t="s">
        <v>425</v>
      </c>
    </row>
    <row r="567" spans="1:10" ht="48.9" customHeight="1">
      <c r="A567" s="328" t="s">
        <v>426</v>
      </c>
      <c r="B567" s="244" t="s">
        <v>414</v>
      </c>
      <c r="C567" s="214" t="s">
        <v>418</v>
      </c>
      <c r="D567" s="214" t="s">
        <v>306</v>
      </c>
      <c r="E567" s="578" t="s">
        <v>557</v>
      </c>
      <c r="F567" s="578"/>
      <c r="G567" s="215" t="s">
        <v>79</v>
      </c>
      <c r="H567" s="216">
        <v>1</v>
      </c>
      <c r="I567" s="217">
        <v>8.82</v>
      </c>
      <c r="J567" s="329">
        <v>8.82</v>
      </c>
    </row>
    <row r="568" spans="1:10" ht="22.8">
      <c r="A568" s="330" t="s">
        <v>427</v>
      </c>
      <c r="B568" s="245" t="s">
        <v>552</v>
      </c>
      <c r="C568" s="218" t="s">
        <v>418</v>
      </c>
      <c r="D568" s="218" t="s">
        <v>553</v>
      </c>
      <c r="E568" s="579" t="s">
        <v>554</v>
      </c>
      <c r="F568" s="579"/>
      <c r="G568" s="219" t="s">
        <v>77</v>
      </c>
      <c r="H568" s="220">
        <v>3.9E-2</v>
      </c>
      <c r="I568" s="221">
        <v>33.21</v>
      </c>
      <c r="J568" s="331">
        <v>1.3</v>
      </c>
    </row>
    <row r="569" spans="1:10" ht="22.8">
      <c r="A569" s="330" t="s">
        <v>427</v>
      </c>
      <c r="B569" s="245" t="s">
        <v>555</v>
      </c>
      <c r="C569" s="218" t="s">
        <v>418</v>
      </c>
      <c r="D569" s="218" t="s">
        <v>556</v>
      </c>
      <c r="E569" s="579" t="s">
        <v>554</v>
      </c>
      <c r="F569" s="579"/>
      <c r="G569" s="219" t="s">
        <v>77</v>
      </c>
      <c r="H569" s="220">
        <v>3.9E-2</v>
      </c>
      <c r="I569" s="221">
        <v>27.86</v>
      </c>
      <c r="J569" s="331">
        <v>1.0900000000000001</v>
      </c>
    </row>
    <row r="570" spans="1:10" ht="38.4" customHeight="1">
      <c r="A570" s="332" t="s">
        <v>432</v>
      </c>
      <c r="B570" s="246" t="s">
        <v>596</v>
      </c>
      <c r="C570" s="222" t="s">
        <v>418</v>
      </c>
      <c r="D570" s="222" t="s">
        <v>597</v>
      </c>
      <c r="E570" s="580" t="s">
        <v>434</v>
      </c>
      <c r="F570" s="580"/>
      <c r="G570" s="223" t="s">
        <v>79</v>
      </c>
      <c r="H570" s="224">
        <v>1.2434000000000001</v>
      </c>
      <c r="I570" s="225">
        <v>5.12</v>
      </c>
      <c r="J570" s="333">
        <v>6.3662080000000003</v>
      </c>
    </row>
    <row r="571" spans="1:10" ht="27" customHeight="1">
      <c r="A571" s="332" t="s">
        <v>432</v>
      </c>
      <c r="B571" s="246" t="s">
        <v>574</v>
      </c>
      <c r="C571" s="222" t="s">
        <v>418</v>
      </c>
      <c r="D571" s="222" t="s">
        <v>575</v>
      </c>
      <c r="E571" s="580" t="s">
        <v>434</v>
      </c>
      <c r="F571" s="580"/>
      <c r="G571" s="223" t="s">
        <v>67</v>
      </c>
      <c r="H571" s="224">
        <v>9.4000000000000004E-3</v>
      </c>
      <c r="I571" s="225">
        <v>6.87</v>
      </c>
      <c r="J571" s="333">
        <v>6.4577999999999997E-2</v>
      </c>
    </row>
    <row r="572" spans="1:10">
      <c r="A572" s="576" t="s">
        <v>609</v>
      </c>
      <c r="B572" s="577"/>
      <c r="C572" s="577"/>
      <c r="D572" s="577"/>
      <c r="E572" s="577"/>
      <c r="F572" s="577"/>
      <c r="G572" s="577"/>
      <c r="H572" s="224"/>
      <c r="I572" s="225"/>
      <c r="J572" s="329">
        <v>8.82</v>
      </c>
    </row>
    <row r="573" spans="1:10">
      <c r="A573" s="574" t="s">
        <v>610</v>
      </c>
      <c r="B573" s="575"/>
      <c r="C573" s="575"/>
      <c r="D573" s="575"/>
      <c r="E573" s="575"/>
      <c r="F573" s="575"/>
      <c r="G573" s="575"/>
      <c r="H573" s="226"/>
      <c r="I573" s="228"/>
      <c r="J573" s="334">
        <f>J572*J8</f>
        <v>1.9818540000000002</v>
      </c>
    </row>
    <row r="574" spans="1:10">
      <c r="A574" s="574" t="s">
        <v>611</v>
      </c>
      <c r="B574" s="575"/>
      <c r="C574" s="575"/>
      <c r="D574" s="575"/>
      <c r="E574" s="575"/>
      <c r="F574" s="575"/>
      <c r="G574" s="575"/>
      <c r="H574" s="192"/>
      <c r="I574" s="229"/>
      <c r="J574" s="335">
        <f>SUM(J572:J573)</f>
        <v>10.801854000000001</v>
      </c>
    </row>
    <row r="575" spans="1:10">
      <c r="A575" s="337" t="s">
        <v>312</v>
      </c>
      <c r="B575" s="247" t="s">
        <v>71</v>
      </c>
      <c r="C575" s="230" t="s">
        <v>420</v>
      </c>
      <c r="D575" s="230" t="s">
        <v>421</v>
      </c>
      <c r="E575" s="581" t="s">
        <v>422</v>
      </c>
      <c r="F575" s="581"/>
      <c r="G575" s="231" t="s">
        <v>73</v>
      </c>
      <c r="H575" s="229" t="s">
        <v>423</v>
      </c>
      <c r="I575" s="229" t="s">
        <v>424</v>
      </c>
      <c r="J575" s="338" t="s">
        <v>425</v>
      </c>
    </row>
    <row r="576" spans="1:10" ht="48.9" customHeight="1">
      <c r="A576" s="328" t="s">
        <v>426</v>
      </c>
      <c r="B576" s="244" t="s">
        <v>414</v>
      </c>
      <c r="C576" s="214" t="s">
        <v>418</v>
      </c>
      <c r="D576" s="214" t="s">
        <v>306</v>
      </c>
      <c r="E576" s="578" t="s">
        <v>557</v>
      </c>
      <c r="F576" s="578"/>
      <c r="G576" s="215" t="s">
        <v>79</v>
      </c>
      <c r="H576" s="216">
        <v>1</v>
      </c>
      <c r="I576" s="217">
        <v>8.82</v>
      </c>
      <c r="J576" s="329">
        <v>8.82</v>
      </c>
    </row>
    <row r="577" spans="1:10" ht="22.8">
      <c r="A577" s="330" t="s">
        <v>427</v>
      </c>
      <c r="B577" s="245" t="s">
        <v>552</v>
      </c>
      <c r="C577" s="218" t="s">
        <v>418</v>
      </c>
      <c r="D577" s="218" t="s">
        <v>553</v>
      </c>
      <c r="E577" s="579" t="s">
        <v>554</v>
      </c>
      <c r="F577" s="579"/>
      <c r="G577" s="219" t="s">
        <v>77</v>
      </c>
      <c r="H577" s="220">
        <v>3.9E-2</v>
      </c>
      <c r="I577" s="221">
        <v>33.21</v>
      </c>
      <c r="J577" s="331">
        <v>1.3</v>
      </c>
    </row>
    <row r="578" spans="1:10" ht="22.8">
      <c r="A578" s="330" t="s">
        <v>427</v>
      </c>
      <c r="B578" s="245" t="s">
        <v>555</v>
      </c>
      <c r="C578" s="218" t="s">
        <v>418</v>
      </c>
      <c r="D578" s="218" t="s">
        <v>556</v>
      </c>
      <c r="E578" s="579" t="s">
        <v>554</v>
      </c>
      <c r="F578" s="579"/>
      <c r="G578" s="219" t="s">
        <v>77</v>
      </c>
      <c r="H578" s="220">
        <v>3.9E-2</v>
      </c>
      <c r="I578" s="221">
        <v>27.86</v>
      </c>
      <c r="J578" s="331">
        <v>1.0900000000000001</v>
      </c>
    </row>
    <row r="579" spans="1:10" ht="36" customHeight="1">
      <c r="A579" s="332" t="s">
        <v>432</v>
      </c>
      <c r="B579" s="246" t="s">
        <v>596</v>
      </c>
      <c r="C579" s="222" t="s">
        <v>418</v>
      </c>
      <c r="D579" s="222" t="s">
        <v>597</v>
      </c>
      <c r="E579" s="580" t="s">
        <v>434</v>
      </c>
      <c r="F579" s="580"/>
      <c r="G579" s="223" t="s">
        <v>79</v>
      </c>
      <c r="H579" s="224">
        <v>1.2434000000000001</v>
      </c>
      <c r="I579" s="225">
        <v>5.12</v>
      </c>
      <c r="J579" s="333">
        <v>6.3662080000000003</v>
      </c>
    </row>
    <row r="580" spans="1:10" ht="26.1" customHeight="1">
      <c r="A580" s="332" t="s">
        <v>432</v>
      </c>
      <c r="B580" s="246" t="s">
        <v>574</v>
      </c>
      <c r="C580" s="222" t="s">
        <v>418</v>
      </c>
      <c r="D580" s="222" t="s">
        <v>575</v>
      </c>
      <c r="E580" s="580" t="s">
        <v>434</v>
      </c>
      <c r="F580" s="580"/>
      <c r="G580" s="223" t="s">
        <v>67</v>
      </c>
      <c r="H580" s="224">
        <v>9.4000000000000004E-3</v>
      </c>
      <c r="I580" s="225">
        <v>6.87</v>
      </c>
      <c r="J580" s="333">
        <v>6.4577999999999997E-2</v>
      </c>
    </row>
    <row r="581" spans="1:10">
      <c r="A581" s="576" t="s">
        <v>609</v>
      </c>
      <c r="B581" s="577"/>
      <c r="C581" s="577"/>
      <c r="D581" s="577"/>
      <c r="E581" s="577"/>
      <c r="F581" s="577"/>
      <c r="G581" s="577"/>
      <c r="H581" s="224"/>
      <c r="I581" s="225"/>
      <c r="J581" s="329">
        <v>8.82</v>
      </c>
    </row>
    <row r="582" spans="1:10">
      <c r="A582" s="574" t="s">
        <v>610</v>
      </c>
      <c r="B582" s="575"/>
      <c r="C582" s="575"/>
      <c r="D582" s="575"/>
      <c r="E582" s="575"/>
      <c r="F582" s="575"/>
      <c r="G582" s="575"/>
      <c r="H582" s="226"/>
      <c r="I582" s="228"/>
      <c r="J582" s="334">
        <f>J581*J8</f>
        <v>1.9818540000000002</v>
      </c>
    </row>
    <row r="583" spans="1:10">
      <c r="A583" s="574" t="s">
        <v>611</v>
      </c>
      <c r="B583" s="575"/>
      <c r="C583" s="575"/>
      <c r="D583" s="575"/>
      <c r="E583" s="575"/>
      <c r="F583" s="575"/>
      <c r="G583" s="575"/>
      <c r="H583" s="192"/>
      <c r="I583" s="229"/>
      <c r="J583" s="335">
        <f>SUM(J581:J582)</f>
        <v>10.801854000000001</v>
      </c>
    </row>
    <row r="584" spans="1:10">
      <c r="A584" s="337" t="s">
        <v>313</v>
      </c>
      <c r="B584" s="247" t="s">
        <v>71</v>
      </c>
      <c r="C584" s="230" t="s">
        <v>420</v>
      </c>
      <c r="D584" s="230" t="s">
        <v>421</v>
      </c>
      <c r="E584" s="581" t="s">
        <v>422</v>
      </c>
      <c r="F584" s="581"/>
      <c r="G584" s="231" t="s">
        <v>73</v>
      </c>
      <c r="H584" s="229" t="s">
        <v>423</v>
      </c>
      <c r="I584" s="229" t="s">
        <v>424</v>
      </c>
      <c r="J584" s="338" t="s">
        <v>425</v>
      </c>
    </row>
    <row r="585" spans="1:10" ht="50.1" customHeight="1">
      <c r="A585" s="328" t="s">
        <v>426</v>
      </c>
      <c r="B585" s="244" t="s">
        <v>415</v>
      </c>
      <c r="C585" s="214" t="s">
        <v>418</v>
      </c>
      <c r="D585" s="214" t="s">
        <v>314</v>
      </c>
      <c r="E585" s="578" t="s">
        <v>557</v>
      </c>
      <c r="F585" s="578"/>
      <c r="G585" s="215" t="s">
        <v>79</v>
      </c>
      <c r="H585" s="216">
        <v>1</v>
      </c>
      <c r="I585" s="217">
        <v>21.37</v>
      </c>
      <c r="J585" s="329">
        <v>21.37</v>
      </c>
    </row>
    <row r="586" spans="1:10" ht="22.8">
      <c r="A586" s="330" t="s">
        <v>427</v>
      </c>
      <c r="B586" s="245" t="s">
        <v>552</v>
      </c>
      <c r="C586" s="218" t="s">
        <v>418</v>
      </c>
      <c r="D586" s="218" t="s">
        <v>553</v>
      </c>
      <c r="E586" s="579" t="s">
        <v>554</v>
      </c>
      <c r="F586" s="579"/>
      <c r="G586" s="219" t="s">
        <v>77</v>
      </c>
      <c r="H586" s="220">
        <v>7.5999999999999998E-2</v>
      </c>
      <c r="I586" s="221">
        <v>33.21</v>
      </c>
      <c r="J586" s="331">
        <v>2.52</v>
      </c>
    </row>
    <row r="587" spans="1:10" ht="22.8">
      <c r="A587" s="330" t="s">
        <v>427</v>
      </c>
      <c r="B587" s="245" t="s">
        <v>555</v>
      </c>
      <c r="C587" s="218" t="s">
        <v>418</v>
      </c>
      <c r="D587" s="218" t="s">
        <v>556</v>
      </c>
      <c r="E587" s="579" t="s">
        <v>554</v>
      </c>
      <c r="F587" s="579"/>
      <c r="G587" s="219" t="s">
        <v>77</v>
      </c>
      <c r="H587" s="220">
        <v>7.5999999999999998E-2</v>
      </c>
      <c r="I587" s="221">
        <v>27.86</v>
      </c>
      <c r="J587" s="331">
        <v>2.12</v>
      </c>
    </row>
    <row r="588" spans="1:10" ht="22.8">
      <c r="A588" s="332" t="s">
        <v>432</v>
      </c>
      <c r="B588" s="246" t="s">
        <v>574</v>
      </c>
      <c r="C588" s="222" t="s">
        <v>418</v>
      </c>
      <c r="D588" s="222" t="s">
        <v>575</v>
      </c>
      <c r="E588" s="580" t="s">
        <v>434</v>
      </c>
      <c r="F588" s="580"/>
      <c r="G588" s="223" t="s">
        <v>67</v>
      </c>
      <c r="H588" s="224">
        <v>9.4000000000000004E-3</v>
      </c>
      <c r="I588" s="225">
        <v>6.87</v>
      </c>
      <c r="J588" s="333">
        <v>6.4577999999999997E-2</v>
      </c>
    </row>
    <row r="589" spans="1:10" ht="57">
      <c r="A589" s="332" t="s">
        <v>432</v>
      </c>
      <c r="B589" s="246" t="s">
        <v>598</v>
      </c>
      <c r="C589" s="222" t="s">
        <v>418</v>
      </c>
      <c r="D589" s="222" t="s">
        <v>599</v>
      </c>
      <c r="E589" s="580" t="s">
        <v>434</v>
      </c>
      <c r="F589" s="580"/>
      <c r="G589" s="223" t="s">
        <v>79</v>
      </c>
      <c r="H589" s="224">
        <v>1.2434000000000001</v>
      </c>
      <c r="I589" s="225">
        <v>13.41</v>
      </c>
      <c r="J589" s="333">
        <v>16.673994</v>
      </c>
    </row>
    <row r="590" spans="1:10">
      <c r="A590" s="576" t="s">
        <v>609</v>
      </c>
      <c r="B590" s="577"/>
      <c r="C590" s="577"/>
      <c r="D590" s="577"/>
      <c r="E590" s="577"/>
      <c r="F590" s="577"/>
      <c r="G590" s="577"/>
      <c r="H590" s="224"/>
      <c r="I590" s="225"/>
      <c r="J590" s="329">
        <v>21.37</v>
      </c>
    </row>
    <row r="591" spans="1:10">
      <c r="A591" s="574" t="s">
        <v>610</v>
      </c>
      <c r="B591" s="575"/>
      <c r="C591" s="575"/>
      <c r="D591" s="575"/>
      <c r="E591" s="575"/>
      <c r="F591" s="575"/>
      <c r="G591" s="575"/>
      <c r="H591" s="226"/>
      <c r="I591" s="228"/>
      <c r="J591" s="334">
        <f>J590*J8</f>
        <v>4.8018390000000002</v>
      </c>
    </row>
    <row r="592" spans="1:10">
      <c r="A592" s="574" t="s">
        <v>611</v>
      </c>
      <c r="B592" s="575"/>
      <c r="C592" s="575"/>
      <c r="D592" s="575"/>
      <c r="E592" s="575"/>
      <c r="F592" s="575"/>
      <c r="G592" s="575"/>
      <c r="H592" s="192"/>
      <c r="I592" s="229"/>
      <c r="J592" s="335">
        <f>SUM(J590:J591)</f>
        <v>26.171839000000002</v>
      </c>
    </row>
    <row r="593" spans="1:10">
      <c r="A593" s="339" t="s">
        <v>316</v>
      </c>
      <c r="B593" s="248"/>
      <c r="C593" s="232"/>
      <c r="D593" s="232" t="s">
        <v>135</v>
      </c>
      <c r="E593" s="232"/>
      <c r="F593" s="600"/>
      <c r="G593" s="600"/>
      <c r="H593" s="233"/>
      <c r="I593" s="232"/>
      <c r="J593" s="340"/>
    </row>
    <row r="594" spans="1:10">
      <c r="A594" s="337" t="s">
        <v>317</v>
      </c>
      <c r="B594" s="247" t="s">
        <v>71</v>
      </c>
      <c r="C594" s="230" t="s">
        <v>420</v>
      </c>
      <c r="D594" s="230" t="s">
        <v>421</v>
      </c>
      <c r="E594" s="581" t="s">
        <v>422</v>
      </c>
      <c r="F594" s="581"/>
      <c r="G594" s="231" t="s">
        <v>73</v>
      </c>
      <c r="H594" s="229" t="s">
        <v>423</v>
      </c>
      <c r="I594" s="229" t="s">
        <v>424</v>
      </c>
      <c r="J594" s="338" t="s">
        <v>425</v>
      </c>
    </row>
    <row r="595" spans="1:10">
      <c r="A595" s="328" t="s">
        <v>426</v>
      </c>
      <c r="B595" s="244">
        <v>270220</v>
      </c>
      <c r="C595" s="214" t="s">
        <v>417</v>
      </c>
      <c r="D595" s="214" t="s">
        <v>136</v>
      </c>
      <c r="E595" s="578">
        <v>0</v>
      </c>
      <c r="F595" s="578"/>
      <c r="G595" s="215" t="s">
        <v>80</v>
      </c>
      <c r="H595" s="216">
        <v>1</v>
      </c>
      <c r="I595" s="217">
        <v>10.75</v>
      </c>
      <c r="J595" s="329">
        <v>10.75</v>
      </c>
    </row>
    <row r="596" spans="1:10" ht="22.8">
      <c r="A596" s="330" t="s">
        <v>427</v>
      </c>
      <c r="B596" s="245" t="s">
        <v>430</v>
      </c>
      <c r="C596" s="218" t="s">
        <v>417</v>
      </c>
      <c r="D596" s="218" t="s">
        <v>431</v>
      </c>
      <c r="E596" s="579">
        <v>0</v>
      </c>
      <c r="F596" s="579"/>
      <c r="G596" s="219" t="s">
        <v>429</v>
      </c>
      <c r="H596" s="220">
        <v>0.4</v>
      </c>
      <c r="I596" s="221">
        <v>26.88</v>
      </c>
      <c r="J596" s="331">
        <v>10.75</v>
      </c>
    </row>
    <row r="597" spans="1:10">
      <c r="A597" s="576" t="s">
        <v>609</v>
      </c>
      <c r="B597" s="577"/>
      <c r="C597" s="577"/>
      <c r="D597" s="577"/>
      <c r="E597" s="577"/>
      <c r="F597" s="577"/>
      <c r="G597" s="577"/>
      <c r="H597" s="224"/>
      <c r="I597" s="225"/>
      <c r="J597" s="329">
        <v>10.75</v>
      </c>
    </row>
    <row r="598" spans="1:10">
      <c r="A598" s="574" t="s">
        <v>610</v>
      </c>
      <c r="B598" s="575"/>
      <c r="C598" s="575"/>
      <c r="D598" s="575"/>
      <c r="E598" s="575"/>
      <c r="F598" s="575"/>
      <c r="G598" s="575"/>
      <c r="H598" s="226"/>
      <c r="I598" s="227"/>
      <c r="J598" s="334">
        <f>J597*J8</f>
        <v>2.4155250000000001</v>
      </c>
    </row>
    <row r="599" spans="1:10" ht="15" thickBot="1">
      <c r="A599" s="604" t="s">
        <v>611</v>
      </c>
      <c r="B599" s="605"/>
      <c r="C599" s="605"/>
      <c r="D599" s="605"/>
      <c r="E599" s="605"/>
      <c r="F599" s="605"/>
      <c r="G599" s="605"/>
      <c r="H599" s="346"/>
      <c r="I599" s="347"/>
      <c r="J599" s="348">
        <f>SUM(J597:J598)</f>
        <v>13.165525000000001</v>
      </c>
    </row>
    <row r="600" spans="1:10">
      <c r="A600" s="209"/>
      <c r="B600" s="209"/>
      <c r="C600" s="209"/>
      <c r="D600" s="209"/>
      <c r="E600" s="209"/>
      <c r="F600" s="209"/>
      <c r="G600" s="209"/>
      <c r="H600" s="176"/>
      <c r="I600" s="175"/>
      <c r="J600" s="177"/>
    </row>
  </sheetData>
  <mergeCells count="589">
    <mergeCell ref="A597:G597"/>
    <mergeCell ref="A598:G598"/>
    <mergeCell ref="A599:G599"/>
    <mergeCell ref="A251:G251"/>
    <mergeCell ref="A252:G252"/>
    <mergeCell ref="A253:G253"/>
    <mergeCell ref="A259:G259"/>
    <mergeCell ref="A260:G260"/>
    <mergeCell ref="A261:G261"/>
    <mergeCell ref="A268:G268"/>
    <mergeCell ref="A269:G269"/>
    <mergeCell ref="A270:G270"/>
    <mergeCell ref="E570:F570"/>
    <mergeCell ref="E571:F571"/>
    <mergeCell ref="E575:F575"/>
    <mergeCell ref="E549:F549"/>
    <mergeCell ref="E550:F550"/>
    <mergeCell ref="E551:F551"/>
    <mergeCell ref="E552:F552"/>
    <mergeCell ref="E553:F553"/>
    <mergeCell ref="E557:F557"/>
    <mergeCell ref="E558:F558"/>
    <mergeCell ref="E559:F559"/>
    <mergeCell ref="E560:F560"/>
    <mergeCell ref="A215:G215"/>
    <mergeCell ref="A216:G216"/>
    <mergeCell ref="A217:G217"/>
    <mergeCell ref="A224:G224"/>
    <mergeCell ref="A225:G225"/>
    <mergeCell ref="A226:G226"/>
    <mergeCell ref="A233:G233"/>
    <mergeCell ref="A234:G234"/>
    <mergeCell ref="A235:G235"/>
    <mergeCell ref="A186:G186"/>
    <mergeCell ref="A187:G187"/>
    <mergeCell ref="A188:G188"/>
    <mergeCell ref="A197:G197"/>
    <mergeCell ref="A198:G198"/>
    <mergeCell ref="A199:G199"/>
    <mergeCell ref="A206:G206"/>
    <mergeCell ref="A207:G207"/>
    <mergeCell ref="A208:G208"/>
    <mergeCell ref="A131:G131"/>
    <mergeCell ref="A132:G132"/>
    <mergeCell ref="A133:G133"/>
    <mergeCell ref="A139:G139"/>
    <mergeCell ref="A140:G140"/>
    <mergeCell ref="A141:G141"/>
    <mergeCell ref="E135:F135"/>
    <mergeCell ref="E136:F136"/>
    <mergeCell ref="E137:F137"/>
    <mergeCell ref="E138:F138"/>
    <mergeCell ref="A96:G96"/>
    <mergeCell ref="A97:G97"/>
    <mergeCell ref="A98:G98"/>
    <mergeCell ref="A104:G104"/>
    <mergeCell ref="A105:G105"/>
    <mergeCell ref="A106:G106"/>
    <mergeCell ref="A113:G113"/>
    <mergeCell ref="A114:G114"/>
    <mergeCell ref="A115:G115"/>
    <mergeCell ref="E99:F99"/>
    <mergeCell ref="E100:F100"/>
    <mergeCell ref="E101:F101"/>
    <mergeCell ref="E102:F102"/>
    <mergeCell ref="E103:F103"/>
    <mergeCell ref="F107:G107"/>
    <mergeCell ref="E108:F108"/>
    <mergeCell ref="E109:F109"/>
    <mergeCell ref="E110:F110"/>
    <mergeCell ref="E111:F111"/>
    <mergeCell ref="E112:F112"/>
    <mergeCell ref="A69:G69"/>
    <mergeCell ref="A70:G70"/>
    <mergeCell ref="A71:G71"/>
    <mergeCell ref="A80:G80"/>
    <mergeCell ref="A81:G81"/>
    <mergeCell ref="A82:G82"/>
    <mergeCell ref="A88:G88"/>
    <mergeCell ref="A89:G89"/>
    <mergeCell ref="A90:G90"/>
    <mergeCell ref="E73:F73"/>
    <mergeCell ref="E74:F74"/>
    <mergeCell ref="E75:F75"/>
    <mergeCell ref="E76:F76"/>
    <mergeCell ref="E77:F77"/>
    <mergeCell ref="E78:F78"/>
    <mergeCell ref="E79:F79"/>
    <mergeCell ref="E83:F83"/>
    <mergeCell ref="E84:F84"/>
    <mergeCell ref="A21:G21"/>
    <mergeCell ref="A22:G22"/>
    <mergeCell ref="A23:G23"/>
    <mergeCell ref="E588:F588"/>
    <mergeCell ref="E589:F589"/>
    <mergeCell ref="F593:G593"/>
    <mergeCell ref="E594:F594"/>
    <mergeCell ref="E595:F595"/>
    <mergeCell ref="E596:F596"/>
    <mergeCell ref="E576:F576"/>
    <mergeCell ref="E577:F577"/>
    <mergeCell ref="E578:F578"/>
    <mergeCell ref="E579:F579"/>
    <mergeCell ref="E580:F580"/>
    <mergeCell ref="E584:F584"/>
    <mergeCell ref="E585:F585"/>
    <mergeCell ref="E586:F586"/>
    <mergeCell ref="E587:F587"/>
    <mergeCell ref="E561:F561"/>
    <mergeCell ref="E562:F562"/>
    <mergeCell ref="E566:F566"/>
    <mergeCell ref="E567:F567"/>
    <mergeCell ref="E568:F568"/>
    <mergeCell ref="E569:F569"/>
    <mergeCell ref="E534:F534"/>
    <mergeCell ref="E535:F535"/>
    <mergeCell ref="E536:F536"/>
    <mergeCell ref="E540:F540"/>
    <mergeCell ref="E541:F541"/>
    <mergeCell ref="E542:F542"/>
    <mergeCell ref="E543:F543"/>
    <mergeCell ref="E544:F544"/>
    <mergeCell ref="E548:F548"/>
    <mergeCell ref="A537:G537"/>
    <mergeCell ref="A538:G538"/>
    <mergeCell ref="A539:G539"/>
    <mergeCell ref="A545:G545"/>
    <mergeCell ref="A546:G546"/>
    <mergeCell ref="A547:G547"/>
    <mergeCell ref="E519:F519"/>
    <mergeCell ref="E523:F523"/>
    <mergeCell ref="E524:F524"/>
    <mergeCell ref="E525:F525"/>
    <mergeCell ref="E526:F526"/>
    <mergeCell ref="E527:F527"/>
    <mergeCell ref="E528:F528"/>
    <mergeCell ref="E532:F532"/>
    <mergeCell ref="E533:F533"/>
    <mergeCell ref="A520:G520"/>
    <mergeCell ref="A521:G521"/>
    <mergeCell ref="A522:G522"/>
    <mergeCell ref="A529:G529"/>
    <mergeCell ref="A530:G530"/>
    <mergeCell ref="A531:G531"/>
    <mergeCell ref="E507:F507"/>
    <mergeCell ref="E508:F508"/>
    <mergeCell ref="E509:F509"/>
    <mergeCell ref="E510:F510"/>
    <mergeCell ref="E514:F514"/>
    <mergeCell ref="E515:F515"/>
    <mergeCell ref="E516:F516"/>
    <mergeCell ref="E517:F517"/>
    <mergeCell ref="E518:F518"/>
    <mergeCell ref="A511:G511"/>
    <mergeCell ref="A512:G512"/>
    <mergeCell ref="A513:G513"/>
    <mergeCell ref="E489:F489"/>
    <mergeCell ref="E490:F490"/>
    <mergeCell ref="E501:F501"/>
    <mergeCell ref="E505:F505"/>
    <mergeCell ref="E506:F506"/>
    <mergeCell ref="E496:F496"/>
    <mergeCell ref="E497:F497"/>
    <mergeCell ref="E498:F498"/>
    <mergeCell ref="E499:F499"/>
    <mergeCell ref="E500:F500"/>
    <mergeCell ref="E491:F491"/>
    <mergeCell ref="E492:F492"/>
    <mergeCell ref="A493:G493"/>
    <mergeCell ref="A494:G494"/>
    <mergeCell ref="A495:G495"/>
    <mergeCell ref="A502:G502"/>
    <mergeCell ref="A503:G503"/>
    <mergeCell ref="A504:G504"/>
    <mergeCell ref="A449:G449"/>
    <mergeCell ref="A450:G450"/>
    <mergeCell ref="A457:G457"/>
    <mergeCell ref="A458:G458"/>
    <mergeCell ref="A459:G459"/>
    <mergeCell ref="E482:F482"/>
    <mergeCell ref="E483:F483"/>
    <mergeCell ref="E487:F487"/>
    <mergeCell ref="E488:F488"/>
    <mergeCell ref="E460:F460"/>
    <mergeCell ref="E461:F461"/>
    <mergeCell ref="E462:F462"/>
    <mergeCell ref="E463:F463"/>
    <mergeCell ref="E464:F464"/>
    <mergeCell ref="E451:F451"/>
    <mergeCell ref="E452:F452"/>
    <mergeCell ref="E453:F453"/>
    <mergeCell ref="E454:F454"/>
    <mergeCell ref="E455:F455"/>
    <mergeCell ref="E456:F456"/>
    <mergeCell ref="A466:G466"/>
    <mergeCell ref="A467:G467"/>
    <mergeCell ref="A468:G468"/>
    <mergeCell ref="A475:G475"/>
    <mergeCell ref="E374:F374"/>
    <mergeCell ref="E375:F375"/>
    <mergeCell ref="E376:F376"/>
    <mergeCell ref="E377:F377"/>
    <mergeCell ref="E381:F381"/>
    <mergeCell ref="E382:F382"/>
    <mergeCell ref="E383:F383"/>
    <mergeCell ref="E384:F384"/>
    <mergeCell ref="E385:F385"/>
    <mergeCell ref="E344:F344"/>
    <mergeCell ref="E345:F345"/>
    <mergeCell ref="E346:F346"/>
    <mergeCell ref="F350:G350"/>
    <mergeCell ref="E351:F351"/>
    <mergeCell ref="E352:F352"/>
    <mergeCell ref="E353:F353"/>
    <mergeCell ref="E354:F354"/>
    <mergeCell ref="E355:F355"/>
    <mergeCell ref="A347:G347"/>
    <mergeCell ref="A348:G348"/>
    <mergeCell ref="A349:G349"/>
    <mergeCell ref="E332:F332"/>
    <mergeCell ref="E333:F333"/>
    <mergeCell ref="E334:F334"/>
    <mergeCell ref="E335:F335"/>
    <mergeCell ref="E336:F336"/>
    <mergeCell ref="E337:F337"/>
    <mergeCell ref="E338:F338"/>
    <mergeCell ref="E342:F342"/>
    <mergeCell ref="E343:F343"/>
    <mergeCell ref="A339:G339"/>
    <mergeCell ref="A340:G340"/>
    <mergeCell ref="A341:G341"/>
    <mergeCell ref="E320:F320"/>
    <mergeCell ref="E321:F321"/>
    <mergeCell ref="E322:F322"/>
    <mergeCell ref="E323:F323"/>
    <mergeCell ref="E324:F324"/>
    <mergeCell ref="E325:F325"/>
    <mergeCell ref="E326:F326"/>
    <mergeCell ref="E327:F327"/>
    <mergeCell ref="E331:F331"/>
    <mergeCell ref="A328:G328"/>
    <mergeCell ref="A329:G329"/>
    <mergeCell ref="A330:G330"/>
    <mergeCell ref="E305:F305"/>
    <mergeCell ref="E306:F306"/>
    <mergeCell ref="E310:F310"/>
    <mergeCell ref="E311:F311"/>
    <mergeCell ref="E312:F312"/>
    <mergeCell ref="E313:F313"/>
    <mergeCell ref="E314:F314"/>
    <mergeCell ref="E315:F315"/>
    <mergeCell ref="F319:G319"/>
    <mergeCell ref="A307:G307"/>
    <mergeCell ref="A308:G308"/>
    <mergeCell ref="A309:G309"/>
    <mergeCell ref="A316:G316"/>
    <mergeCell ref="A317:G317"/>
    <mergeCell ref="A318:G318"/>
    <mergeCell ref="E293:F293"/>
    <mergeCell ref="E294:F294"/>
    <mergeCell ref="E295:F295"/>
    <mergeCell ref="F299:G299"/>
    <mergeCell ref="E300:F300"/>
    <mergeCell ref="E301:F301"/>
    <mergeCell ref="E302:F302"/>
    <mergeCell ref="E303:F303"/>
    <mergeCell ref="E304:F304"/>
    <mergeCell ref="A296:G296"/>
    <mergeCell ref="A297:G297"/>
    <mergeCell ref="A298:G298"/>
    <mergeCell ref="E281:F281"/>
    <mergeCell ref="E282:F282"/>
    <mergeCell ref="E283:F283"/>
    <mergeCell ref="E284:F284"/>
    <mergeCell ref="E285:F285"/>
    <mergeCell ref="E286:F286"/>
    <mergeCell ref="E290:F290"/>
    <mergeCell ref="E291:F291"/>
    <mergeCell ref="E292:F292"/>
    <mergeCell ref="A287:G287"/>
    <mergeCell ref="A288:G288"/>
    <mergeCell ref="A289:G289"/>
    <mergeCell ref="E266:F266"/>
    <mergeCell ref="E267:F267"/>
    <mergeCell ref="E271:F271"/>
    <mergeCell ref="E272:F272"/>
    <mergeCell ref="E273:F273"/>
    <mergeCell ref="E274:F274"/>
    <mergeCell ref="E275:F275"/>
    <mergeCell ref="E276:F276"/>
    <mergeCell ref="E280:F280"/>
    <mergeCell ref="A277:G277"/>
    <mergeCell ref="A278:G278"/>
    <mergeCell ref="A279:G279"/>
    <mergeCell ref="E254:F254"/>
    <mergeCell ref="E255:F255"/>
    <mergeCell ref="E256:F256"/>
    <mergeCell ref="E257:F257"/>
    <mergeCell ref="E258:F258"/>
    <mergeCell ref="F262:G262"/>
    <mergeCell ref="E263:F263"/>
    <mergeCell ref="E264:F264"/>
    <mergeCell ref="E265:F265"/>
    <mergeCell ref="E237:F237"/>
    <mergeCell ref="E238:F238"/>
    <mergeCell ref="E239:F239"/>
    <mergeCell ref="E240:F240"/>
    <mergeCell ref="E244:F244"/>
    <mergeCell ref="E245:F245"/>
    <mergeCell ref="E246:F246"/>
    <mergeCell ref="E247:F247"/>
    <mergeCell ref="E248:F248"/>
    <mergeCell ref="A241:G241"/>
    <mergeCell ref="A242:G242"/>
    <mergeCell ref="A243:G243"/>
    <mergeCell ref="E182:F182"/>
    <mergeCell ref="E183:F183"/>
    <mergeCell ref="E184:F184"/>
    <mergeCell ref="E185:F185"/>
    <mergeCell ref="E162:F162"/>
    <mergeCell ref="E163:F163"/>
    <mergeCell ref="E164:F164"/>
    <mergeCell ref="E165:F165"/>
    <mergeCell ref="E166:F166"/>
    <mergeCell ref="E167:F167"/>
    <mergeCell ref="E171:F171"/>
    <mergeCell ref="E172:F172"/>
    <mergeCell ref="E173:F173"/>
    <mergeCell ref="A168:G168"/>
    <mergeCell ref="A169:G169"/>
    <mergeCell ref="A170:G170"/>
    <mergeCell ref="A177:G177"/>
    <mergeCell ref="A178:G178"/>
    <mergeCell ref="A179:G179"/>
    <mergeCell ref="E174:F174"/>
    <mergeCell ref="E175:F175"/>
    <mergeCell ref="E176:F176"/>
    <mergeCell ref="E155:F155"/>
    <mergeCell ref="E156:F156"/>
    <mergeCell ref="E157:F157"/>
    <mergeCell ref="E158:F158"/>
    <mergeCell ref="A150:G150"/>
    <mergeCell ref="A151:G151"/>
    <mergeCell ref="A152:G152"/>
    <mergeCell ref="F180:G180"/>
    <mergeCell ref="E181:F181"/>
    <mergeCell ref="A159:G159"/>
    <mergeCell ref="A160:G160"/>
    <mergeCell ref="A161:G161"/>
    <mergeCell ref="E53:F53"/>
    <mergeCell ref="E54:F54"/>
    <mergeCell ref="F58:G58"/>
    <mergeCell ref="E59:F59"/>
    <mergeCell ref="E60:F60"/>
    <mergeCell ref="E61:F61"/>
    <mergeCell ref="E65:F65"/>
    <mergeCell ref="E66:F66"/>
    <mergeCell ref="E67:F67"/>
    <mergeCell ref="A55:G55"/>
    <mergeCell ref="A56:G56"/>
    <mergeCell ref="A57:G57"/>
    <mergeCell ref="A62:G62"/>
    <mergeCell ref="A63:G63"/>
    <mergeCell ref="A64:G64"/>
    <mergeCell ref="E46:F46"/>
    <mergeCell ref="E47:F47"/>
    <mergeCell ref="E48:F48"/>
    <mergeCell ref="E49:F49"/>
    <mergeCell ref="E50:F50"/>
    <mergeCell ref="E51:F51"/>
    <mergeCell ref="E52:F52"/>
    <mergeCell ref="A42:G42"/>
    <mergeCell ref="A43:G43"/>
    <mergeCell ref="A44:G44"/>
    <mergeCell ref="A448:G448"/>
    <mergeCell ref="E25:F25"/>
    <mergeCell ref="E26:F26"/>
    <mergeCell ref="E27:F27"/>
    <mergeCell ref="E28:F28"/>
    <mergeCell ref="E29:F29"/>
    <mergeCell ref="E30:F30"/>
    <mergeCell ref="E20:F20"/>
    <mergeCell ref="E15:F15"/>
    <mergeCell ref="E16:F16"/>
    <mergeCell ref="E17:F17"/>
    <mergeCell ref="E18:F18"/>
    <mergeCell ref="E19:F19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398:F398"/>
    <mergeCell ref="E399:F399"/>
    <mergeCell ref="E400:F400"/>
    <mergeCell ref="E401:F401"/>
    <mergeCell ref="E480:F480"/>
    <mergeCell ref="E481:F481"/>
    <mergeCell ref="E445:F445"/>
    <mergeCell ref="E446:F446"/>
    <mergeCell ref="E447:F447"/>
    <mergeCell ref="E442:F442"/>
    <mergeCell ref="E443:F443"/>
    <mergeCell ref="E444:F444"/>
    <mergeCell ref="E433:F433"/>
    <mergeCell ref="E434:F434"/>
    <mergeCell ref="E435:F435"/>
    <mergeCell ref="E436:F436"/>
    <mergeCell ref="E437:F437"/>
    <mergeCell ref="E438:F438"/>
    <mergeCell ref="E472:F472"/>
    <mergeCell ref="E473:F473"/>
    <mergeCell ref="E474:F474"/>
    <mergeCell ref="E478:F478"/>
    <mergeCell ref="E465:F465"/>
    <mergeCell ref="E469:F469"/>
    <mergeCell ref="E402:F402"/>
    <mergeCell ref="E406:F406"/>
    <mergeCell ref="E407:F407"/>
    <mergeCell ref="E408:F408"/>
    <mergeCell ref="E409:F409"/>
    <mergeCell ref="E410:F410"/>
    <mergeCell ref="E411:F411"/>
    <mergeCell ref="E415:F415"/>
    <mergeCell ref="E416:F416"/>
    <mergeCell ref="A403:G403"/>
    <mergeCell ref="A404:G404"/>
    <mergeCell ref="A405:G405"/>
    <mergeCell ref="A412:G412"/>
    <mergeCell ref="A413:G413"/>
    <mergeCell ref="A414:G414"/>
    <mergeCell ref="E417:F417"/>
    <mergeCell ref="E418:F418"/>
    <mergeCell ref="E419:F419"/>
    <mergeCell ref="E420:F420"/>
    <mergeCell ref="E424:F424"/>
    <mergeCell ref="F227:G227"/>
    <mergeCell ref="E189:F189"/>
    <mergeCell ref="E190:F190"/>
    <mergeCell ref="E191:F191"/>
    <mergeCell ref="E192:F192"/>
    <mergeCell ref="E193:F193"/>
    <mergeCell ref="E194:F194"/>
    <mergeCell ref="E210:F210"/>
    <mergeCell ref="E211:F211"/>
    <mergeCell ref="E212:F212"/>
    <mergeCell ref="E195:F195"/>
    <mergeCell ref="E196:F196"/>
    <mergeCell ref="E200:F200"/>
    <mergeCell ref="E201:F201"/>
    <mergeCell ref="E202:F202"/>
    <mergeCell ref="E203:F203"/>
    <mergeCell ref="E204:F204"/>
    <mergeCell ref="E205:F205"/>
    <mergeCell ref="F209:G209"/>
    <mergeCell ref="E126:F126"/>
    <mergeCell ref="E127:F127"/>
    <mergeCell ref="E128:F128"/>
    <mergeCell ref="E129:F129"/>
    <mergeCell ref="E130:F130"/>
    <mergeCell ref="E134:F134"/>
    <mergeCell ref="E249:F249"/>
    <mergeCell ref="E250:F250"/>
    <mergeCell ref="E213:F213"/>
    <mergeCell ref="E214:F214"/>
    <mergeCell ref="E218:F218"/>
    <mergeCell ref="E219:F219"/>
    <mergeCell ref="E220:F220"/>
    <mergeCell ref="E221:F221"/>
    <mergeCell ref="F142:G142"/>
    <mergeCell ref="E143:F143"/>
    <mergeCell ref="E144:F144"/>
    <mergeCell ref="E145:F145"/>
    <mergeCell ref="E146:F146"/>
    <mergeCell ref="E147:F147"/>
    <mergeCell ref="E148:F148"/>
    <mergeCell ref="E149:F149"/>
    <mergeCell ref="E153:F153"/>
    <mergeCell ref="E154:F154"/>
    <mergeCell ref="E117:F117"/>
    <mergeCell ref="E118:F118"/>
    <mergeCell ref="E119:F119"/>
    <mergeCell ref="E120:F120"/>
    <mergeCell ref="F124:G124"/>
    <mergeCell ref="E125:F125"/>
    <mergeCell ref="A121:G121"/>
    <mergeCell ref="A122:G122"/>
    <mergeCell ref="A123:G123"/>
    <mergeCell ref="A5:J5"/>
    <mergeCell ref="A6:J6"/>
    <mergeCell ref="A11:J11"/>
    <mergeCell ref="A12:J12"/>
    <mergeCell ref="E231:F231"/>
    <mergeCell ref="E232:F232"/>
    <mergeCell ref="E236:F236"/>
    <mergeCell ref="A1:J4"/>
    <mergeCell ref="E85:F85"/>
    <mergeCell ref="E86:F86"/>
    <mergeCell ref="E87:F87"/>
    <mergeCell ref="E91:F91"/>
    <mergeCell ref="E92:F92"/>
    <mergeCell ref="E93:F93"/>
    <mergeCell ref="E94:F94"/>
    <mergeCell ref="E95:F95"/>
    <mergeCell ref="E68:F68"/>
    <mergeCell ref="F72:G72"/>
    <mergeCell ref="E228:F228"/>
    <mergeCell ref="E229:F229"/>
    <mergeCell ref="E230:F230"/>
    <mergeCell ref="E222:F222"/>
    <mergeCell ref="E223:F223"/>
    <mergeCell ref="E116:F116"/>
    <mergeCell ref="A356:G356"/>
    <mergeCell ref="A357:G357"/>
    <mergeCell ref="A358:G358"/>
    <mergeCell ref="A364:G364"/>
    <mergeCell ref="A365:G365"/>
    <mergeCell ref="A366:G366"/>
    <mergeCell ref="A371:G371"/>
    <mergeCell ref="A372:G372"/>
    <mergeCell ref="A373:G373"/>
    <mergeCell ref="E359:F359"/>
    <mergeCell ref="E360:F360"/>
    <mergeCell ref="E361:F361"/>
    <mergeCell ref="E362:F362"/>
    <mergeCell ref="E363:F363"/>
    <mergeCell ref="E367:F367"/>
    <mergeCell ref="E368:F368"/>
    <mergeCell ref="E369:F369"/>
    <mergeCell ref="E370:F370"/>
    <mergeCell ref="A387:G387"/>
    <mergeCell ref="A388:G388"/>
    <mergeCell ref="A389:G389"/>
    <mergeCell ref="A378:G378"/>
    <mergeCell ref="A379:G379"/>
    <mergeCell ref="A380:G380"/>
    <mergeCell ref="A395:G395"/>
    <mergeCell ref="A396:G396"/>
    <mergeCell ref="A397:G397"/>
    <mergeCell ref="E390:F390"/>
    <mergeCell ref="E391:F391"/>
    <mergeCell ref="E392:F392"/>
    <mergeCell ref="E393:F393"/>
    <mergeCell ref="E394:F394"/>
    <mergeCell ref="E386:F386"/>
    <mergeCell ref="A421:G421"/>
    <mergeCell ref="A422:G422"/>
    <mergeCell ref="A423:G423"/>
    <mergeCell ref="A430:G430"/>
    <mergeCell ref="A431:G431"/>
    <mergeCell ref="A432:G432"/>
    <mergeCell ref="A439:G439"/>
    <mergeCell ref="A440:G440"/>
    <mergeCell ref="A441:G441"/>
    <mergeCell ref="E425:F425"/>
    <mergeCell ref="E426:F426"/>
    <mergeCell ref="E427:F427"/>
    <mergeCell ref="E428:F428"/>
    <mergeCell ref="E429:F429"/>
    <mergeCell ref="C13:F13"/>
    <mergeCell ref="A582:G582"/>
    <mergeCell ref="A583:G583"/>
    <mergeCell ref="A590:G590"/>
    <mergeCell ref="A591:G591"/>
    <mergeCell ref="A592:G592"/>
    <mergeCell ref="A554:G554"/>
    <mergeCell ref="A555:G555"/>
    <mergeCell ref="A556:G556"/>
    <mergeCell ref="A563:G563"/>
    <mergeCell ref="A564:G564"/>
    <mergeCell ref="A565:G565"/>
    <mergeCell ref="A572:G572"/>
    <mergeCell ref="A573:G573"/>
    <mergeCell ref="A574:G574"/>
    <mergeCell ref="A476:G476"/>
    <mergeCell ref="A477:G477"/>
    <mergeCell ref="A484:G484"/>
    <mergeCell ref="A485:G485"/>
    <mergeCell ref="A486:G486"/>
    <mergeCell ref="E470:F470"/>
    <mergeCell ref="E471:F471"/>
    <mergeCell ref="E479:F479"/>
    <mergeCell ref="A581:G581"/>
  </mergeCells>
  <phoneticPr fontId="45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64" fitToHeight="0" orientation="portrait" r:id="rId1"/>
  <rowBreaks count="1" manualBreakCount="1">
    <brk id="38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RESUMO</vt:lpstr>
      <vt:lpstr>Itens Maior Relevância</vt:lpstr>
      <vt:lpstr>PLAN</vt:lpstr>
      <vt:lpstr>M.CÁLCULO</vt:lpstr>
      <vt:lpstr>CRON</vt:lpstr>
      <vt:lpstr>BDI</vt:lpstr>
      <vt:lpstr>CPU</vt:lpstr>
      <vt:lpstr>BDI!Area_de_impressao</vt:lpstr>
      <vt:lpstr>CPU!Area_de_impressao</vt:lpstr>
      <vt:lpstr>M.CÁLCULO!Area_de_impressao</vt:lpstr>
      <vt:lpstr>PLAN!Area_de_impressao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Nanyelle Frazão</cp:lastModifiedBy>
  <cp:lastPrinted>2026-04-28T13:27:05Z</cp:lastPrinted>
  <dcterms:created xsi:type="dcterms:W3CDTF">2009-05-20T10:57:26Z</dcterms:created>
  <dcterms:modified xsi:type="dcterms:W3CDTF">2026-04-28T13:27:13Z</dcterms:modified>
</cp:coreProperties>
</file>