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ye\Downloads\"/>
    </mc:Choice>
  </mc:AlternateContent>
  <xr:revisionPtr revIDLastSave="0" documentId="13_ncr:1_{780CDDE0-A79A-4E59-B18D-C70F37B175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" sheetId="10" r:id="rId1"/>
    <sheet name="Itens de Maior Relevância" sheetId="11" r:id="rId2"/>
    <sheet name="PLAN" sheetId="9" r:id="rId3"/>
    <sheet name="M.CÁLCULO" sheetId="3" r:id="rId4"/>
    <sheet name="CRON" sheetId="2" r:id="rId5"/>
    <sheet name="BDI" sheetId="4" r:id="rId6"/>
    <sheet name="CPU" sheetId="7" r:id="rId7"/>
  </sheets>
  <definedNames>
    <definedName name="_xlnm.Print_Area" localSheetId="5">BDI!$B$1:$E$42</definedName>
    <definedName name="_xlnm.Print_Area" localSheetId="4">CRON!$A$1:$L$46</definedName>
    <definedName name="_xlnm.Print_Area" localSheetId="3">M.CÁLCULO!$A$1:$F$103</definedName>
    <definedName name="_xlnm.Print_Area" localSheetId="2">PLAN!$A$1:$I$110</definedName>
  </definedNames>
  <calcPr calcId="191029"/>
</workbook>
</file>

<file path=xl/calcChain.xml><?xml version="1.0" encoding="utf-8"?>
<calcChain xmlns="http://schemas.openxmlformats.org/spreadsheetml/2006/main">
  <c r="I81" i="9" l="1"/>
  <c r="I85" i="9"/>
  <c r="I87" i="9"/>
  <c r="H22" i="2"/>
  <c r="J35" i="2"/>
  <c r="J28" i="2"/>
  <c r="J26" i="2"/>
  <c r="J20" i="2"/>
  <c r="J18" i="2"/>
  <c r="H35" i="2"/>
  <c r="H28" i="2"/>
  <c r="H24" i="2"/>
  <c r="H20" i="2"/>
  <c r="H18" i="2"/>
  <c r="J451" i="7" l="1"/>
  <c r="J450" i="7"/>
  <c r="J449" i="7"/>
  <c r="H452" i="7" s="1"/>
  <c r="J444" i="7"/>
  <c r="J443" i="7"/>
  <c r="J442" i="7"/>
  <c r="J441" i="7"/>
  <c r="J440" i="7"/>
  <c r="J439" i="7"/>
  <c r="H445" i="7" s="1"/>
  <c r="J433" i="7"/>
  <c r="J432" i="7"/>
  <c r="J431" i="7"/>
  <c r="H434" i="7" s="1"/>
  <c r="J426" i="7"/>
  <c r="J425" i="7"/>
  <c r="J424" i="7"/>
  <c r="H427" i="7" s="1"/>
  <c r="J419" i="7"/>
  <c r="J418" i="7"/>
  <c r="J417" i="7"/>
  <c r="H420" i="7" s="1"/>
  <c r="J412" i="7"/>
  <c r="J411" i="7"/>
  <c r="J410" i="7"/>
  <c r="H413" i="7" s="1"/>
  <c r="J405" i="7"/>
  <c r="J404" i="7"/>
  <c r="J403" i="7"/>
  <c r="H406" i="7" s="1"/>
  <c r="J398" i="7"/>
  <c r="J397" i="7"/>
  <c r="J396" i="7"/>
  <c r="J395" i="7"/>
  <c r="H399" i="7" s="1"/>
  <c r="J390" i="7"/>
  <c r="J389" i="7"/>
  <c r="J388" i="7"/>
  <c r="J387" i="7"/>
  <c r="J386" i="7"/>
  <c r="J385" i="7"/>
  <c r="J384" i="7"/>
  <c r="H391" i="7" s="1"/>
  <c r="J378" i="7"/>
  <c r="J377" i="7"/>
  <c r="J376" i="7"/>
  <c r="J375" i="7"/>
  <c r="J374" i="7"/>
  <c r="H379" i="7" s="1"/>
  <c r="J369" i="7"/>
  <c r="J368" i="7"/>
  <c r="J367" i="7"/>
  <c r="J366" i="7"/>
  <c r="J365" i="7"/>
  <c r="J364" i="7"/>
  <c r="J363" i="7"/>
  <c r="J362" i="7"/>
  <c r="H370" i="7" s="1"/>
  <c r="J357" i="7"/>
  <c r="J356" i="7"/>
  <c r="J355" i="7"/>
  <c r="J354" i="7"/>
  <c r="J353" i="7"/>
  <c r="J352" i="7"/>
  <c r="J351" i="7"/>
  <c r="J350" i="7"/>
  <c r="H358" i="7" s="1"/>
  <c r="J345" i="7"/>
  <c r="J344" i="7"/>
  <c r="J343" i="7"/>
  <c r="J342" i="7"/>
  <c r="J341" i="7"/>
  <c r="J340" i="7"/>
  <c r="J339" i="7"/>
  <c r="H346" i="7" s="1"/>
  <c r="J334" i="7"/>
  <c r="J333" i="7"/>
  <c r="H335" i="7" s="1"/>
  <c r="J328" i="7"/>
  <c r="J327" i="7"/>
  <c r="J326" i="7"/>
  <c r="J325" i="7"/>
  <c r="J324" i="7"/>
  <c r="H329" i="7" s="1"/>
  <c r="J319" i="7"/>
  <c r="J318" i="7"/>
  <c r="J317" i="7"/>
  <c r="H320" i="7" s="1"/>
  <c r="J312" i="7"/>
  <c r="J311" i="7"/>
  <c r="J310" i="7"/>
  <c r="J309" i="7"/>
  <c r="H313" i="7" s="1"/>
  <c r="H314" i="7" s="1"/>
  <c r="J304" i="7"/>
  <c r="J303" i="7"/>
  <c r="J302" i="7"/>
  <c r="J301" i="7"/>
  <c r="J300" i="7"/>
  <c r="J299" i="7"/>
  <c r="J298" i="7"/>
  <c r="J297" i="7"/>
  <c r="H305" i="7" s="1"/>
  <c r="J292" i="7"/>
  <c r="J291" i="7"/>
  <c r="J290" i="7"/>
  <c r="J289" i="7"/>
  <c r="J288" i="7"/>
  <c r="J287" i="7"/>
  <c r="J286" i="7"/>
  <c r="J285" i="7"/>
  <c r="H293" i="7" s="1"/>
  <c r="J280" i="7"/>
  <c r="J279" i="7"/>
  <c r="J278" i="7"/>
  <c r="J277" i="7"/>
  <c r="J276" i="7"/>
  <c r="J275" i="7"/>
  <c r="J274" i="7"/>
  <c r="J273" i="7"/>
  <c r="J272" i="7"/>
  <c r="J271" i="7"/>
  <c r="H281" i="7" s="1"/>
  <c r="J266" i="7"/>
  <c r="J265" i="7"/>
  <c r="J264" i="7"/>
  <c r="J263" i="7"/>
  <c r="J262" i="7"/>
  <c r="J261" i="7"/>
  <c r="J260" i="7"/>
  <c r="J259" i="7"/>
  <c r="J258" i="7"/>
  <c r="H267" i="7" s="1"/>
  <c r="J252" i="7"/>
  <c r="J251" i="7"/>
  <c r="J250" i="7"/>
  <c r="J249" i="7"/>
  <c r="H253" i="7" s="1"/>
  <c r="J244" i="7"/>
  <c r="J243" i="7"/>
  <c r="J242" i="7"/>
  <c r="J241" i="7"/>
  <c r="H245" i="7" s="1"/>
  <c r="J236" i="7"/>
  <c r="J235" i="7"/>
  <c r="J234" i="7"/>
  <c r="J233" i="7"/>
  <c r="H237" i="7" s="1"/>
  <c r="J228" i="7"/>
  <c r="J227" i="7"/>
  <c r="J226" i="7"/>
  <c r="J225" i="7"/>
  <c r="H229" i="7" s="1"/>
  <c r="J220" i="7"/>
  <c r="J219" i="7"/>
  <c r="J218" i="7"/>
  <c r="J217" i="7"/>
  <c r="J216" i="7"/>
  <c r="H221" i="7" s="1"/>
  <c r="J211" i="7"/>
  <c r="J210" i="7"/>
  <c r="J209" i="7"/>
  <c r="J208" i="7"/>
  <c r="J207" i="7"/>
  <c r="H212" i="7" s="1"/>
  <c r="J201" i="7"/>
  <c r="J200" i="7"/>
  <c r="J199" i="7"/>
  <c r="H202" i="7" s="1"/>
  <c r="J194" i="7"/>
  <c r="J193" i="7"/>
  <c r="J192" i="7"/>
  <c r="J191" i="7"/>
  <c r="H195" i="7" s="1"/>
  <c r="J185" i="7"/>
  <c r="J184" i="7"/>
  <c r="J183" i="7"/>
  <c r="J182" i="7"/>
  <c r="H186" i="7" s="1"/>
  <c r="J177" i="7"/>
  <c r="J176" i="7"/>
  <c r="J175" i="7"/>
  <c r="J174" i="7"/>
  <c r="J173" i="7"/>
  <c r="J172" i="7"/>
  <c r="H178" i="7" s="1"/>
  <c r="J167" i="7"/>
  <c r="J166" i="7"/>
  <c r="J165" i="7"/>
  <c r="J164" i="7"/>
  <c r="J163" i="7"/>
  <c r="J162" i="7"/>
  <c r="J161" i="7"/>
  <c r="H168" i="7" s="1"/>
  <c r="J156" i="7"/>
  <c r="J155" i="7"/>
  <c r="J154" i="7"/>
  <c r="J153" i="7"/>
  <c r="J152" i="7"/>
  <c r="J151" i="7"/>
  <c r="H157" i="7" s="1"/>
  <c r="J145" i="7"/>
  <c r="J144" i="7"/>
  <c r="J143" i="7"/>
  <c r="J142" i="7"/>
  <c r="J141" i="7"/>
  <c r="H146" i="7" s="1"/>
  <c r="J136" i="7"/>
  <c r="J135" i="7"/>
  <c r="J134" i="7"/>
  <c r="H137" i="7" s="1"/>
  <c r="J129" i="7"/>
  <c r="J128" i="7"/>
  <c r="J127" i="7"/>
  <c r="H130" i="7" s="1"/>
  <c r="J122" i="7"/>
  <c r="J121" i="7"/>
  <c r="J120" i="7"/>
  <c r="J119" i="7"/>
  <c r="H123" i="7" s="1"/>
  <c r="J114" i="7"/>
  <c r="J113" i="7"/>
  <c r="J112" i="7"/>
  <c r="J111" i="7"/>
  <c r="J110" i="7"/>
  <c r="H115" i="7" s="1"/>
  <c r="J104" i="7"/>
  <c r="J103" i="7"/>
  <c r="J102" i="7"/>
  <c r="J101" i="7"/>
  <c r="J100" i="7"/>
  <c r="H105" i="7" s="1"/>
  <c r="J95" i="7"/>
  <c r="J94" i="7"/>
  <c r="J93" i="7"/>
  <c r="H96" i="7" s="1"/>
  <c r="J88" i="7"/>
  <c r="J87" i="7"/>
  <c r="J86" i="7"/>
  <c r="J85" i="7"/>
  <c r="H89" i="7" s="1"/>
  <c r="J79" i="7"/>
  <c r="J78" i="7"/>
  <c r="J77" i="7"/>
  <c r="J76" i="7"/>
  <c r="H80" i="7" s="1"/>
  <c r="J71" i="7"/>
  <c r="J70" i="7"/>
  <c r="J69" i="7"/>
  <c r="J68" i="7"/>
  <c r="H72" i="7" s="1"/>
  <c r="J62" i="7"/>
  <c r="J61" i="7"/>
  <c r="J60" i="7"/>
  <c r="H63" i="7" s="1"/>
  <c r="J55" i="7"/>
  <c r="J54" i="7"/>
  <c r="H56" i="7" s="1"/>
  <c r="J48" i="7"/>
  <c r="J47" i="7"/>
  <c r="J46" i="7"/>
  <c r="J45" i="7"/>
  <c r="J44" i="7"/>
  <c r="J43" i="7"/>
  <c r="H49" i="7" s="1"/>
  <c r="H50" i="7" s="1"/>
  <c r="J38" i="7"/>
  <c r="J37" i="7"/>
  <c r="J36" i="7"/>
  <c r="J35" i="7"/>
  <c r="J34" i="7"/>
  <c r="J33" i="7"/>
  <c r="J32" i="7"/>
  <c r="H39" i="7" s="1"/>
  <c r="J27" i="7"/>
  <c r="J26" i="7"/>
  <c r="J25" i="7"/>
  <c r="J24" i="7"/>
  <c r="J23" i="7"/>
  <c r="H28" i="7" s="1"/>
  <c r="J18" i="7"/>
  <c r="H19" i="7" s="1"/>
  <c r="H20" i="7" s="1"/>
  <c r="B32" i="2"/>
  <c r="B30" i="2"/>
  <c r="B28" i="2"/>
  <c r="B26" i="2"/>
  <c r="B24" i="2"/>
  <c r="B22" i="2"/>
  <c r="B20" i="2"/>
  <c r="B18" i="2"/>
  <c r="B16" i="2"/>
  <c r="B14" i="2"/>
  <c r="B12" i="2"/>
  <c r="A14" i="2"/>
  <c r="H21" i="7" l="1"/>
  <c r="H29" i="7"/>
  <c r="H30" i="7" s="1"/>
  <c r="H40" i="7"/>
  <c r="H41" i="7" s="1"/>
  <c r="H51" i="7"/>
  <c r="H57" i="7"/>
  <c r="H58" i="7" s="1"/>
  <c r="H64" i="7"/>
  <c r="H65" i="7" s="1"/>
  <c r="H73" i="7"/>
  <c r="H74" i="7" s="1"/>
  <c r="H81" i="7"/>
  <c r="H82" i="7" s="1"/>
  <c r="H90" i="7"/>
  <c r="H91" i="7" s="1"/>
  <c r="H97" i="7"/>
  <c r="H98" i="7" s="1"/>
  <c r="H106" i="7"/>
  <c r="H107" i="7" s="1"/>
  <c r="H116" i="7"/>
  <c r="H117" i="7" s="1"/>
  <c r="H124" i="7"/>
  <c r="H125" i="7" s="1"/>
  <c r="H131" i="7"/>
  <c r="H132" i="7" s="1"/>
  <c r="H138" i="7"/>
  <c r="H139" i="7" s="1"/>
  <c r="H147" i="7"/>
  <c r="H148" i="7" s="1"/>
  <c r="H158" i="7"/>
  <c r="H159" i="7" s="1"/>
  <c r="H169" i="7"/>
  <c r="H170" i="7" s="1"/>
  <c r="H179" i="7"/>
  <c r="H180" i="7" s="1"/>
  <c r="H187" i="7"/>
  <c r="H188" i="7" s="1"/>
  <c r="H196" i="7"/>
  <c r="H197" i="7" s="1"/>
  <c r="H203" i="7"/>
  <c r="H204" i="7" s="1"/>
  <c r="H213" i="7"/>
  <c r="H214" i="7" s="1"/>
  <c r="H222" i="7"/>
  <c r="H223" i="7" s="1"/>
  <c r="H230" i="7"/>
  <c r="H231" i="7" s="1"/>
  <c r="H238" i="7"/>
  <c r="H239" i="7" s="1"/>
  <c r="H246" i="7"/>
  <c r="H247" i="7" s="1"/>
  <c r="H254" i="7"/>
  <c r="H255" i="7" s="1"/>
  <c r="H268" i="7"/>
  <c r="H269" i="7" s="1"/>
  <c r="H282" i="7"/>
  <c r="H283" i="7" s="1"/>
  <c r="H294" i="7"/>
  <c r="H295" i="7" s="1"/>
  <c r="H306" i="7"/>
  <c r="H307" i="7" s="1"/>
  <c r="H315" i="7"/>
  <c r="H321" i="7"/>
  <c r="H322" i="7" s="1"/>
  <c r="H330" i="7"/>
  <c r="H331" i="7" s="1"/>
  <c r="H336" i="7"/>
  <c r="H337" i="7" s="1"/>
  <c r="H347" i="7"/>
  <c r="H348" i="7" s="1"/>
  <c r="H359" i="7"/>
  <c r="H360" i="7" s="1"/>
  <c r="H371" i="7"/>
  <c r="H372" i="7" s="1"/>
  <c r="H380" i="7"/>
  <c r="H381" i="7" s="1"/>
  <c r="H392" i="7"/>
  <c r="H393" i="7" s="1"/>
  <c r="H400" i="7"/>
  <c r="H401" i="7" s="1"/>
  <c r="H407" i="7"/>
  <c r="H408" i="7" s="1"/>
  <c r="H414" i="7"/>
  <c r="H415" i="7" s="1"/>
  <c r="H421" i="7"/>
  <c r="H422" i="7" s="1"/>
  <c r="H428" i="7"/>
  <c r="H429" i="7" s="1"/>
  <c r="H435" i="7"/>
  <c r="H436" i="7" s="1"/>
  <c r="H446" i="7"/>
  <c r="H447" i="7" s="1"/>
  <c r="H453" i="7"/>
  <c r="H454" i="7" s="1"/>
  <c r="B25" i="10"/>
  <c r="B24" i="10"/>
  <c r="B23" i="10"/>
  <c r="A24" i="10"/>
  <c r="A25" i="10" s="1"/>
  <c r="B21" i="10"/>
  <c r="B20" i="10"/>
  <c r="B19" i="10"/>
  <c r="B18" i="10"/>
  <c r="B17" i="10"/>
  <c r="B16" i="10"/>
  <c r="B15" i="10"/>
  <c r="B14" i="10"/>
  <c r="B13" i="10"/>
  <c r="G15" i="9"/>
  <c r="H15" i="9"/>
  <c r="B12" i="10"/>
  <c r="B11" i="10"/>
  <c r="A12" i="10"/>
  <c r="A28" i="10"/>
  <c r="G16" i="9"/>
  <c r="G17" i="9"/>
  <c r="G20" i="9"/>
  <c r="G23" i="9"/>
  <c r="G26" i="9"/>
  <c r="G27" i="9"/>
  <c r="G30" i="9"/>
  <c r="G31" i="9"/>
  <c r="G32" i="9"/>
  <c r="G33" i="9"/>
  <c r="G36" i="9"/>
  <c r="G37" i="9"/>
  <c r="G38" i="9"/>
  <c r="G41" i="9"/>
  <c r="G44" i="9"/>
  <c r="G45" i="9"/>
  <c r="G46" i="9"/>
  <c r="G47" i="9"/>
  <c r="G48" i="9"/>
  <c r="G51" i="9"/>
  <c r="G52" i="9"/>
  <c r="G53" i="9"/>
  <c r="G54" i="9"/>
  <c r="G55" i="9"/>
  <c r="G56" i="9"/>
  <c r="G57" i="9"/>
  <c r="G58" i="9"/>
  <c r="G59" i="9"/>
  <c r="G60" i="9"/>
  <c r="G61" i="9"/>
  <c r="G64" i="9"/>
  <c r="G65" i="9"/>
  <c r="G66" i="9"/>
  <c r="G67" i="9"/>
  <c r="G68" i="9"/>
  <c r="G69" i="9"/>
  <c r="G72" i="9"/>
  <c r="G71" i="9"/>
  <c r="G63" i="9"/>
  <c r="G50" i="9"/>
  <c r="G43" i="9"/>
  <c r="G40" i="9"/>
  <c r="G35" i="9"/>
  <c r="G29" i="9"/>
  <c r="G25" i="9"/>
  <c r="G22" i="9"/>
  <c r="G19" i="9"/>
  <c r="G14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4" i="9"/>
  <c r="H13" i="9"/>
  <c r="H12" i="9" s="1"/>
  <c r="D12" i="2" l="1"/>
  <c r="F12" i="2"/>
  <c r="C12" i="10"/>
  <c r="D14" i="2"/>
  <c r="C13" i="10"/>
  <c r="D16" i="2"/>
  <c r="C14" i="10"/>
  <c r="D18" i="2"/>
  <c r="C15" i="10"/>
  <c r="D20" i="2"/>
  <c r="C16" i="10"/>
  <c r="D22" i="2"/>
  <c r="C17" i="10"/>
  <c r="D24" i="2"/>
  <c r="C18" i="10"/>
  <c r="D26" i="2"/>
  <c r="C19" i="10"/>
  <c r="D28" i="2"/>
  <c r="C20" i="10"/>
  <c r="D30" i="2"/>
  <c r="C21" i="10"/>
  <c r="D32" i="2"/>
  <c r="C11" i="10"/>
  <c r="J30" i="2" l="1"/>
  <c r="H30" i="2"/>
  <c r="C10" i="10"/>
  <c r="L32" i="2"/>
  <c r="F16" i="2"/>
  <c r="D11" i="2"/>
  <c r="F28" i="2"/>
  <c r="F14" i="2"/>
  <c r="J533" i="7" l="1"/>
  <c r="J531" i="7"/>
  <c r="J530" i="7"/>
  <c r="J528" i="7"/>
  <c r="J532" i="7"/>
  <c r="J529" i="7"/>
  <c r="J540" i="7"/>
  <c r="J541" i="7"/>
  <c r="J535" i="7"/>
  <c r="J534" i="7"/>
  <c r="G88" i="9"/>
  <c r="H88" i="9" s="1"/>
  <c r="J523" i="7"/>
  <c r="J521" i="7"/>
  <c r="J519" i="7"/>
  <c r="J520" i="7"/>
  <c r="J522" i="7"/>
  <c r="H524" i="7"/>
  <c r="H525" i="7" s="1"/>
  <c r="G87" i="9"/>
  <c r="H87" i="9" s="1"/>
  <c r="F17" i="11"/>
  <c r="F18" i="11"/>
  <c r="F16" i="11"/>
  <c r="H536" i="7" l="1"/>
  <c r="H537" i="7" s="1"/>
  <c r="H542" i="7"/>
  <c r="H538" i="7"/>
  <c r="H526" i="7"/>
  <c r="J567" i="7" l="1"/>
  <c r="J551" i="7"/>
  <c r="J550" i="7"/>
  <c r="J546" i="7"/>
  <c r="J510" i="7"/>
  <c r="J511" i="7"/>
  <c r="J513" i="7"/>
  <c r="J512" i="7"/>
  <c r="J491" i="7"/>
  <c r="J492" i="7"/>
  <c r="J479" i="7"/>
  <c r="J476" i="7"/>
  <c r="J462" i="7"/>
  <c r="J460" i="7"/>
  <c r="G89" i="9" l="1"/>
  <c r="H89" i="9" s="1"/>
  <c r="H543" i="7" l="1"/>
  <c r="H544" i="7" s="1"/>
  <c r="J573" i="7" l="1"/>
  <c r="H574" i="7" s="1"/>
  <c r="H575" i="7" s="1"/>
  <c r="J549" i="7"/>
  <c r="J548" i="7"/>
  <c r="J547" i="7"/>
  <c r="J514" i="7"/>
  <c r="J471" i="7"/>
  <c r="J470" i="7"/>
  <c r="J469" i="7"/>
  <c r="J468" i="7"/>
  <c r="J467" i="7"/>
  <c r="J566" i="7"/>
  <c r="J568" i="7"/>
  <c r="J565" i="7"/>
  <c r="J557" i="7"/>
  <c r="J558" i="7"/>
  <c r="J559" i="7"/>
  <c r="J560" i="7"/>
  <c r="J556" i="7"/>
  <c r="H561" i="7" s="1"/>
  <c r="J505" i="7"/>
  <c r="J499" i="7"/>
  <c r="J500" i="7"/>
  <c r="J501" i="7"/>
  <c r="J502" i="7"/>
  <c r="J503" i="7"/>
  <c r="J504" i="7"/>
  <c r="J498" i="7"/>
  <c r="H506" i="7" s="1"/>
  <c r="J487" i="7"/>
  <c r="J488" i="7"/>
  <c r="J489" i="7"/>
  <c r="J490" i="7"/>
  <c r="J486" i="7"/>
  <c r="J477" i="7"/>
  <c r="J478" i="7"/>
  <c r="J480" i="7"/>
  <c r="J481" i="7"/>
  <c r="J461" i="7"/>
  <c r="J459" i="7"/>
  <c r="H576" i="7" l="1"/>
  <c r="H552" i="7"/>
  <c r="H553" i="7" s="1"/>
  <c r="H515" i="7"/>
  <c r="H516" i="7" s="1"/>
  <c r="H472" i="7"/>
  <c r="H473" i="7"/>
  <c r="H474" i="7" s="1"/>
  <c r="H569" i="7"/>
  <c r="H482" i="7"/>
  <c r="H483" i="7" s="1"/>
  <c r="H484" i="7"/>
  <c r="G95" i="9"/>
  <c r="H95" i="9" s="1"/>
  <c r="H84" i="9" s="1"/>
  <c r="E31" i="4"/>
  <c r="E24" i="4"/>
  <c r="E32" i="4" s="1"/>
  <c r="H517" i="7" l="1"/>
  <c r="H554" i="7"/>
  <c r="G97" i="9"/>
  <c r="H97" i="9" s="1"/>
  <c r="G82" i="9" l="1"/>
  <c r="H82" i="9" s="1"/>
  <c r="H570" i="7" l="1"/>
  <c r="H571" i="7"/>
  <c r="G76" i="9" l="1"/>
  <c r="H76" i="9" s="1"/>
  <c r="B39" i="2" l="1"/>
  <c r="B37" i="2"/>
  <c r="B35" i="2"/>
  <c r="G77" i="9" l="1"/>
  <c r="H77" i="9" s="1"/>
  <c r="G83" i="9"/>
  <c r="H83" i="9" s="1"/>
  <c r="G81" i="9"/>
  <c r="H81" i="9" s="1"/>
  <c r="G80" i="9"/>
  <c r="H80" i="9" s="1"/>
  <c r="G79" i="9"/>
  <c r="H79" i="9" s="1"/>
  <c r="G78" i="9"/>
  <c r="H78" i="9" s="1"/>
  <c r="G75" i="9"/>
  <c r="H75" i="9" l="1"/>
  <c r="H74" i="9" l="1"/>
  <c r="C23" i="10" l="1"/>
  <c r="D35" i="2"/>
  <c r="G90" i="9"/>
  <c r="H90" i="9" s="1"/>
  <c r="H562" i="7" l="1"/>
  <c r="H563" i="7"/>
  <c r="H507" i="7"/>
  <c r="H508" i="7"/>
  <c r="G100" i="9" l="1"/>
  <c r="H100" i="9" s="1"/>
  <c r="G98" i="9"/>
  <c r="H98" i="9" s="1"/>
  <c r="G85" i="9"/>
  <c r="H85" i="9" s="1"/>
  <c r="G86" i="9"/>
  <c r="H86" i="9" s="1"/>
  <c r="G91" i="9"/>
  <c r="H91" i="9" s="1"/>
  <c r="G92" i="9"/>
  <c r="H92" i="9" s="1"/>
  <c r="G93" i="9"/>
  <c r="H93" i="9" s="1"/>
  <c r="G94" i="9"/>
  <c r="H94" i="9" s="1"/>
  <c r="G96" i="9"/>
  <c r="H96" i="9" s="1"/>
  <c r="H99" i="9" l="1"/>
  <c r="C25" i="10" s="1"/>
  <c r="H73" i="9" l="1"/>
  <c r="H101" i="9" s="1"/>
  <c r="H7" i="9" s="1"/>
  <c r="I14" i="9"/>
  <c r="I16" i="9"/>
  <c r="I17" i="9"/>
  <c r="I19" i="9"/>
  <c r="I20" i="9"/>
  <c r="I22" i="9"/>
  <c r="I23" i="9"/>
  <c r="I25" i="9"/>
  <c r="I26" i="9"/>
  <c r="I27" i="9"/>
  <c r="I29" i="9"/>
  <c r="I30" i="9"/>
  <c r="I31" i="9"/>
  <c r="I32" i="9"/>
  <c r="I33" i="9"/>
  <c r="I35" i="9"/>
  <c r="I36" i="9"/>
  <c r="I37" i="9"/>
  <c r="I38" i="9"/>
  <c r="I40" i="9"/>
  <c r="I41" i="9"/>
  <c r="I43" i="9"/>
  <c r="I44" i="9"/>
  <c r="I45" i="9"/>
  <c r="I46" i="9"/>
  <c r="I47" i="9"/>
  <c r="I48" i="9"/>
  <c r="I50" i="9"/>
  <c r="I51" i="9"/>
  <c r="I52" i="9"/>
  <c r="I53" i="9"/>
  <c r="I54" i="9"/>
  <c r="I55" i="9"/>
  <c r="I56" i="9"/>
  <c r="I57" i="9"/>
  <c r="I58" i="9"/>
  <c r="I59" i="9"/>
  <c r="I60" i="9"/>
  <c r="I61" i="9"/>
  <c r="I63" i="9"/>
  <c r="I64" i="9"/>
  <c r="I65" i="9"/>
  <c r="I66" i="9"/>
  <c r="I67" i="9"/>
  <c r="I68" i="9"/>
  <c r="I69" i="9"/>
  <c r="I71" i="9"/>
  <c r="I72" i="9"/>
  <c r="I15" i="9"/>
  <c r="I75" i="9"/>
  <c r="I100" i="9"/>
  <c r="C24" i="10"/>
  <c r="D39" i="2"/>
  <c r="D37" i="2"/>
  <c r="J37" i="2" l="1"/>
  <c r="J44" i="2" s="1"/>
  <c r="H37" i="2"/>
  <c r="H44" i="2" s="1"/>
  <c r="I70" i="9"/>
  <c r="I62" i="9"/>
  <c r="I49" i="9"/>
  <c r="I42" i="9"/>
  <c r="I39" i="9"/>
  <c r="I34" i="9"/>
  <c r="I28" i="9"/>
  <c r="I24" i="9"/>
  <c r="I21" i="9"/>
  <c r="I18" i="9"/>
  <c r="I13" i="9"/>
  <c r="D34" i="2"/>
  <c r="D41" i="2" s="1"/>
  <c r="C39" i="2"/>
  <c r="C22" i="10"/>
  <c r="C26" i="10" s="1"/>
  <c r="D24" i="10"/>
  <c r="E17" i="11"/>
  <c r="I89" i="9"/>
  <c r="I95" i="9"/>
  <c r="I97" i="9"/>
  <c r="I82" i="9"/>
  <c r="I76" i="9"/>
  <c r="I78" i="9"/>
  <c r="I79" i="9"/>
  <c r="I80" i="9"/>
  <c r="I83" i="9"/>
  <c r="I77" i="9"/>
  <c r="I74" i="9"/>
  <c r="I90" i="9"/>
  <c r="I96" i="9"/>
  <c r="I94" i="9"/>
  <c r="I93" i="9"/>
  <c r="I92" i="9"/>
  <c r="I91" i="9"/>
  <c r="I86" i="9"/>
  <c r="E18" i="11" s="1"/>
  <c r="I98" i="9"/>
  <c r="I99" i="9"/>
  <c r="H493" i="7"/>
  <c r="G44" i="2" l="1"/>
  <c r="I44" i="2"/>
  <c r="D11" i="10"/>
  <c r="D21" i="10"/>
  <c r="D20" i="10"/>
  <c r="D19" i="10"/>
  <c r="D18" i="10"/>
  <c r="D17" i="10"/>
  <c r="D16" i="10"/>
  <c r="D15" i="10"/>
  <c r="D14" i="10"/>
  <c r="D13" i="10"/>
  <c r="D12" i="10"/>
  <c r="D23" i="10"/>
  <c r="D25" i="10"/>
  <c r="C32" i="2"/>
  <c r="C30" i="2"/>
  <c r="C28" i="2"/>
  <c r="C26" i="2"/>
  <c r="C24" i="2"/>
  <c r="C22" i="2"/>
  <c r="C20" i="2"/>
  <c r="C18" i="2"/>
  <c r="C16" i="2"/>
  <c r="C14" i="2"/>
  <c r="C12" i="2"/>
  <c r="C35" i="2"/>
  <c r="C37" i="2"/>
  <c r="E16" i="11"/>
  <c r="I88" i="9"/>
  <c r="L35" i="2"/>
  <c r="F35" i="2"/>
  <c r="H494" i="7"/>
  <c r="H495" i="7"/>
  <c r="H463" i="7"/>
  <c r="C41" i="2" l="1"/>
  <c r="D26" i="10"/>
  <c r="I84" i="9"/>
  <c r="I101" i="9" s="1"/>
  <c r="L37" i="2"/>
  <c r="F37" i="2"/>
  <c r="F44" i="2" s="1"/>
  <c r="H464" i="7"/>
  <c r="H465" i="7"/>
  <c r="F45" i="2" l="1"/>
  <c r="H45" i="2" s="1"/>
  <c r="J45" i="2" s="1"/>
  <c r="E44" i="2"/>
  <c r="E45" i="2" s="1"/>
  <c r="G45" i="2" s="1"/>
  <c r="I45" i="2" s="1"/>
  <c r="L39" i="2"/>
  <c r="L44" i="2" s="1"/>
  <c r="K44" i="2" s="1"/>
  <c r="K45" i="2" l="1"/>
  <c r="L45" i="2"/>
  <c r="F43" i="2"/>
</calcChain>
</file>

<file path=xl/sharedStrings.xml><?xml version="1.0" encoding="utf-8"?>
<sst xmlns="http://schemas.openxmlformats.org/spreadsheetml/2006/main" count="2047" uniqueCount="801">
  <si>
    <t>ITEM</t>
  </si>
  <si>
    <t>DISCRIMINAÇÃO</t>
  </si>
  <si>
    <t>UNID.</t>
  </si>
  <si>
    <t>1.1</t>
  </si>
  <si>
    <t>1.2</t>
  </si>
  <si>
    <t>QUANT.</t>
  </si>
  <si>
    <t>P. TOTAL        R$</t>
  </si>
  <si>
    <t>2.1</t>
  </si>
  <si>
    <t>3.1</t>
  </si>
  <si>
    <t>4.1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</si>
  <si>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</si>
  <si>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</si>
  <si>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</si>
  <si>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</si>
  <si>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</si>
  <si>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</si>
  <si>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</si>
  <si>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</si>
  <si>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</si>
  <si>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</si>
  <si>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</si>
  <si>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</si>
  <si>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</si>
  <si>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</si>
  <si>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</si>
  <si>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SERVIÇOS PRELIMINARES</t>
  </si>
  <si>
    <t>(3,00m x 2,00m)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</si>
  <si>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</si>
  <si>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</si>
  <si>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</si>
  <si>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</si>
  <si>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</si>
  <si>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</si>
  <si>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</si>
  <si>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</si>
  <si>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</si>
  <si>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</si>
  <si>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</si>
  <si>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</si>
  <si>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</si>
  <si>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</si>
  <si>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</si>
  <si>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</si>
  <si>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</si>
  <si>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</si>
  <si>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</si>
  <si>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</si>
  <si>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</si>
  <si>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</si>
  <si>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</si>
  <si>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</si>
  <si>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</si>
  <si>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</si>
  <si>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</si>
  <si>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</si>
  <si>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</si>
  <si>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</si>
  <si>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</si>
  <si>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</si>
  <si>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</si>
  <si>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</si>
  <si>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</si>
  <si>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</si>
  <si>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</si>
  <si>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</si>
  <si>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</si>
  <si>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</si>
  <si>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M3</t>
  </si>
  <si>
    <t>M2</t>
  </si>
  <si>
    <t>BDI=</t>
  </si>
  <si>
    <t>UN</t>
  </si>
  <si>
    <t>BDI:</t>
  </si>
  <si>
    <t>Código</t>
  </si>
  <si>
    <t>Descrição dos Serviços</t>
  </si>
  <si>
    <t>Und</t>
  </si>
  <si>
    <t>Coeficiente</t>
  </si>
  <si>
    <t>Valor Unitário</t>
  </si>
  <si>
    <t>Valor Parcial</t>
  </si>
  <si>
    <t xml:space="preserve">Dz </t>
  </si>
  <si>
    <t>D00081</t>
  </si>
  <si>
    <t>Prego 2 1/2"x10</t>
  </si>
  <si>
    <t xml:space="preserve">KG </t>
  </si>
  <si>
    <t>D00015</t>
  </si>
  <si>
    <t>D00281</t>
  </si>
  <si>
    <t>Total Parcial (com lei sem BDI)</t>
  </si>
  <si>
    <t>Total Geral</t>
  </si>
  <si>
    <t>Pernamanca 3" x 2" 4 m - madeira branca</t>
  </si>
  <si>
    <t>D00475</t>
  </si>
  <si>
    <t>Lona com plotagem de gráfica</t>
  </si>
  <si>
    <t>011340</t>
  </si>
  <si>
    <t>Placa de obra em lona com plotagem de gráfica</t>
  </si>
  <si>
    <t>Andaime de madeira</t>
  </si>
  <si>
    <t>H</t>
  </si>
  <si>
    <t>D00084</t>
  </si>
  <si>
    <t>Prego 1 1/2"x13</t>
  </si>
  <si>
    <t>D00016</t>
  </si>
  <si>
    <t>Tábua de madeira branca 4m</t>
  </si>
  <si>
    <t>Tábua de madeira forte 4m</t>
  </si>
  <si>
    <t>Escavação manual ate 1.50m de profundidade</t>
  </si>
  <si>
    <t>M</t>
  </si>
  <si>
    <t>m²</t>
  </si>
  <si>
    <t>Placa da obra em lona</t>
  </si>
  <si>
    <t>010009</t>
  </si>
  <si>
    <t>Locação da obra à trena</t>
  </si>
  <si>
    <t>unid.</t>
  </si>
  <si>
    <t>Lambrequim em madeira de lei</t>
  </si>
  <si>
    <t>pt.</t>
  </si>
  <si>
    <t>Ponto de luz / força (c/tubul., cx. e fiaçao) ate 200W</t>
  </si>
  <si>
    <t>LIMPEZA E ENTREGA DA OBRA</t>
  </si>
  <si>
    <t>270220</t>
  </si>
  <si>
    <t>Limpeza final e entrega da obra</t>
  </si>
  <si>
    <t>010006</t>
  </si>
  <si>
    <t>2º MÊS</t>
  </si>
  <si>
    <t>D00238</t>
  </si>
  <si>
    <t>D00043</t>
  </si>
  <si>
    <t>Linha de nylon no. 80</t>
  </si>
  <si>
    <t>Arame recozido No. 18</t>
  </si>
  <si>
    <t>Rl</t>
  </si>
  <si>
    <t>Locação da obra a trena</t>
  </si>
  <si>
    <t>D00129</t>
  </si>
  <si>
    <t>Peça em madeira de lei 4"x4"x4m apar.</t>
  </si>
  <si>
    <t>D00017</t>
  </si>
  <si>
    <t>D00191</t>
  </si>
  <si>
    <t>D00006</t>
  </si>
  <si>
    <t>Prego (preço médio)</t>
  </si>
  <si>
    <t>Lambrequim de madeira de lei aparelhada</t>
  </si>
  <si>
    <t>D00085</t>
  </si>
  <si>
    <t>Prego 1"x16</t>
  </si>
  <si>
    <t>Pt</t>
  </si>
  <si>
    <t>E00033</t>
  </si>
  <si>
    <t>E00019</t>
  </si>
  <si>
    <t>E00012</t>
  </si>
  <si>
    <t>E00034</t>
  </si>
  <si>
    <t>E00008</t>
  </si>
  <si>
    <t>Bucha de 1/2"</t>
  </si>
  <si>
    <t>Caixa de derivação 4"x2"- Plástica</t>
  </si>
  <si>
    <t>Eletroduto em PVC de 1/2"</t>
  </si>
  <si>
    <t>Arruela de 1/2"</t>
  </si>
  <si>
    <t>Cabo de cobre 2,5mm2 -750V</t>
  </si>
  <si>
    <t>Ponto de luz com rede (Tub. Caixa e fiação)</t>
  </si>
  <si>
    <t>COMP01</t>
  </si>
  <si>
    <t>Parafuso de 1/2"x8"</t>
  </si>
  <si>
    <t>COMP02</t>
  </si>
  <si>
    <t>KG</t>
  </si>
  <si>
    <t>D00255</t>
  </si>
  <si>
    <t>COMP03</t>
  </si>
  <si>
    <t>D00129-SEDOP</t>
  </si>
  <si>
    <t>SEDOP -D00129</t>
  </si>
  <si>
    <t>SEDOP -D00346</t>
  </si>
  <si>
    <t>SEDOP -D00068</t>
  </si>
  <si>
    <t>Tela de arame galvanizado fio 12 # 2"</t>
  </si>
  <si>
    <t>Limpeza geral e entrega da obra</t>
  </si>
  <si>
    <t>D00009</t>
  </si>
  <si>
    <t>Pernamanca 3"x2" 4 m ap - mad. Forte</t>
  </si>
  <si>
    <t>Granzepe</t>
  </si>
  <si>
    <t>P00027</t>
  </si>
  <si>
    <t>P00019</t>
  </si>
  <si>
    <t>Aguarraz</t>
  </si>
  <si>
    <t>Tinta esmalte</t>
  </si>
  <si>
    <t>GL</t>
  </si>
  <si>
    <t xml:space="preserve">PASSARELA DE ACESSO </t>
  </si>
  <si>
    <t>D00007</t>
  </si>
  <si>
    <t>Peça em madeira de lei 4"x2" 4 m apar.</t>
  </si>
  <si>
    <t>D00005</t>
  </si>
  <si>
    <t>Peça em madeira de lei 6"x3" 4 m apar.</t>
  </si>
  <si>
    <t>DZ</t>
  </si>
  <si>
    <t>PASSARELA DE ACESSO</t>
  </si>
  <si>
    <t>Guarda-corpo em mad. lei acabamento em esmalte h=1,0m</t>
  </si>
  <si>
    <t xml:space="preserve">CASA DE FORÇA </t>
  </si>
  <si>
    <t>Painel em tabuas macheadas - 1 face</t>
  </si>
  <si>
    <t xml:space="preserve">Pilar/Esteio para fundação em madeira de lei 4" x 4' x 4m </t>
  </si>
  <si>
    <t>CASA DE FORÇA</t>
  </si>
  <si>
    <t>Tábua macheada 6 1/2"x7/8" cumaru ou similar</t>
  </si>
  <si>
    <t>((3,00 + 2,00 + 3,00 + 2,00) x 2,50) - (0,80 x 2,10)</t>
  </si>
  <si>
    <t>(3,00 x 2,00)</t>
  </si>
  <si>
    <t>(4,00 x 2,00)/4</t>
  </si>
  <si>
    <t>(3,80 x 2,80)</t>
  </si>
  <si>
    <t>(3,80 x 1,00)</t>
  </si>
  <si>
    <t xml:space="preserve">(3,80 + 2,80 + 3,80 + 2,80) </t>
  </si>
  <si>
    <t>1pt</t>
  </si>
  <si>
    <t>1 uni</t>
  </si>
  <si>
    <t xml:space="preserve">Painel em tabuas macheadas - 1 face em madeira sucupira, cupiúba ou similar </t>
  </si>
  <si>
    <t xml:space="preserve">Pilar/Esteio para fundação em madeira acapú, angelim vermelho, massaranduba ou similar 4" x 4' x 4m </t>
  </si>
  <si>
    <t xml:space="preserve">Peça em madeira acapú, angelim vermelho, massaranduba ou similar 4" x 4' x 4m </t>
  </si>
  <si>
    <t>SEDOP -D00028</t>
  </si>
  <si>
    <t>Cumeeira fibrocimento 4mm</t>
  </si>
  <si>
    <t>Prego 2"x11</t>
  </si>
  <si>
    <t xml:space="preserve">Tábua macheada 6 1/2"x3/4- sucupira, cupiúba ou similar </t>
  </si>
  <si>
    <t xml:space="preserve">Tábua macheada 6 1/2"x3/4" em madeira sucupira, cupiúba ou similar </t>
  </si>
  <si>
    <t xml:space="preserve">Passarela para desembarque </t>
  </si>
  <si>
    <t>Prego 3X9"</t>
  </si>
  <si>
    <t>D00058</t>
  </si>
  <si>
    <t>D00002</t>
  </si>
  <si>
    <t>Massa de vedação</t>
  </si>
  <si>
    <t>D00001</t>
  </si>
  <si>
    <t>D00209</t>
  </si>
  <si>
    <t>Gancho chato para telha fibrocimento</t>
  </si>
  <si>
    <t>D00344</t>
  </si>
  <si>
    <t>Prego 2x11"</t>
  </si>
  <si>
    <t>D00082</t>
  </si>
  <si>
    <t>Parafuso fo. Go 5/16 c=110mm</t>
  </si>
  <si>
    <t>D00054</t>
  </si>
  <si>
    <t>Arruela concavad</t>
  </si>
  <si>
    <t>ava de chumbo d=5/16</t>
  </si>
  <si>
    <t>D00429</t>
  </si>
  <si>
    <t>Esmalte sobre grade de ferro - superficie aparelhada</t>
  </si>
  <si>
    <t>Lixa para ferro</t>
  </si>
  <si>
    <t>D00141</t>
  </si>
  <si>
    <t>SEDOP -D00015</t>
  </si>
  <si>
    <t>Tábua de madeira forte 4 m- cupiuba ,cumaru ,sucupira ou similar</t>
  </si>
  <si>
    <t>Peça de madeira de lei 5''x2'' 4 m</t>
  </si>
  <si>
    <t>D00306</t>
  </si>
  <si>
    <t>Carpinteiro com encargos complementares</t>
  </si>
  <si>
    <t>Servente com encargos complementares</t>
  </si>
  <si>
    <t>Pintor com encargos complementares</t>
  </si>
  <si>
    <t>Eletricista com encargos complementares</t>
  </si>
  <si>
    <t xml:space="preserve">Servente com encargos complementares </t>
  </si>
  <si>
    <t>Telhadista com encargos complementares</t>
  </si>
  <si>
    <t>Tábua macheada em madeira de lei sucupira, cupiúba ou similar  6 1/2"x3/4</t>
  </si>
  <si>
    <t>UND</t>
  </si>
  <si>
    <t>PASSARELA DE ACESSO LARGURA 3,00M</t>
  </si>
  <si>
    <t>pt</t>
  </si>
  <si>
    <t>Guarda-corpo em mad. lei com pintura esmalte h=1,0m</t>
  </si>
  <si>
    <t>Calha em chapa galvanizada</t>
  </si>
  <si>
    <t>D0034</t>
  </si>
  <si>
    <t>Chapa de fo go nº 26 (1,00 x 2,00m)</t>
  </si>
  <si>
    <t>Armador com encargos complementares</t>
  </si>
  <si>
    <t>Pedreiro com encargos complementares</t>
  </si>
  <si>
    <t>Ch</t>
  </si>
  <si>
    <t>CPRB</t>
  </si>
  <si>
    <t>2.4</t>
  </si>
  <si>
    <t>m</t>
  </si>
  <si>
    <t>2,00m+2,00m+2,00m</t>
  </si>
  <si>
    <t>Ripão em madeira de lei 2"x1" ap</t>
  </si>
  <si>
    <t>Peça em madeira de lei 6"x3" 4 m serr.</t>
  </si>
  <si>
    <t>SEDOP -280013</t>
  </si>
  <si>
    <t>SEDOP -280026</t>
  </si>
  <si>
    <t>SEDOP - 280013</t>
  </si>
  <si>
    <t>D00010</t>
  </si>
  <si>
    <t>D00012</t>
  </si>
  <si>
    <t>Ajudante de carpinteiro com encargos complementares</t>
  </si>
  <si>
    <t>SEDOP -D00082</t>
  </si>
  <si>
    <t>Cumeeira plana fibrotex e = 4mm</t>
  </si>
  <si>
    <t>Auxiliar de eletricista com encargos complementares</t>
  </si>
  <si>
    <t>SEDOP -D00083</t>
  </si>
  <si>
    <t>Verniz poliluretano sobre madeiramento do telhado</t>
  </si>
  <si>
    <t>Pintura esmalte de tela galvanizada+guarda-corpo metálico</t>
  </si>
  <si>
    <t>Valores unitários obtidos com base na PLANILHA PADRÃO - Março 2026  da SECRETARIA DE ESTADO DE OBRAS PÚBLICAS - SEOP - SEM DESONERAÇÃO</t>
  </si>
  <si>
    <r>
      <t xml:space="preserve">REF. DE PREÇOS: </t>
    </r>
    <r>
      <rPr>
        <sz val="11"/>
        <rFont val="Arial"/>
        <family val="2"/>
      </rPr>
      <t>SEOP - Março de 2026 - SEM DESONERAÇÃO</t>
    </r>
  </si>
  <si>
    <t>MARÇO/2026</t>
  </si>
  <si>
    <t>BDI = 22,47%</t>
  </si>
  <si>
    <t>Valores obtidos com base na PLANILHA PADRÃO - Março 2026  da SECRETARIA DE ESTADO DE OBRAS PÚBLICAS - SEDOP e Cotação local.</t>
  </si>
  <si>
    <t>060351</t>
  </si>
  <si>
    <t>070054</t>
  </si>
  <si>
    <t>071498</t>
  </si>
  <si>
    <t>070827</t>
  </si>
  <si>
    <t>070059</t>
  </si>
  <si>
    <t>070053</t>
  </si>
  <si>
    <t>070277</t>
  </si>
  <si>
    <t>B.D.I. 22,47%</t>
  </si>
  <si>
    <t>Peça em madeira em madeira de lei  4"x4"x4m apar.</t>
  </si>
  <si>
    <t>Tábua de marupá 6 1/2"x1/2" 4m</t>
  </si>
  <si>
    <t>9.1.5</t>
  </si>
  <si>
    <t>9.2.3</t>
  </si>
  <si>
    <t>D00239</t>
  </si>
  <si>
    <t>Madeira aparelhada (angelim)</t>
  </si>
  <si>
    <t>9.1.13</t>
  </si>
  <si>
    <t>9.3.7</t>
  </si>
  <si>
    <t>Estrutura em madeira para chapa fibrocimento/ telha asfáltica - pc serrada</t>
  </si>
  <si>
    <t>Estrutura em madeira para chapa fibrocimento/ telha astáltica - pc serrada</t>
  </si>
  <si>
    <t xml:space="preserve">Cobertura telha fibrocimento e = 4mm </t>
  </si>
  <si>
    <t>19.5.16</t>
  </si>
  <si>
    <t>1.20</t>
  </si>
  <si>
    <t>1.16</t>
  </si>
  <si>
    <t>8.27</t>
  </si>
  <si>
    <t>31.10</t>
  </si>
  <si>
    <t>Estrutura em madeira para chapa  fibrocimento/ telha asfáltica - pc. Aparelhada</t>
  </si>
  <si>
    <t>9.1.4</t>
  </si>
  <si>
    <t>D00020</t>
  </si>
  <si>
    <t>Régua 2"x1" 4m apar</t>
  </si>
  <si>
    <t>Estrutura em madeira para chapa fibrocimento/ telha asfáltica - pc aparelhada</t>
  </si>
  <si>
    <t>Cobertura telha fibrocimento e = 4mm</t>
  </si>
  <si>
    <t>Cumeira plana fibrotex e = 4mm</t>
  </si>
  <si>
    <t>18.2.4</t>
  </si>
  <si>
    <t>9.3.1</t>
  </si>
  <si>
    <t>33.6</t>
  </si>
  <si>
    <t>COMP</t>
  </si>
  <si>
    <t>COMP04</t>
  </si>
  <si>
    <t>Plafon com lâmpada de led 30W - 127V</t>
  </si>
  <si>
    <t>.TOTAL =</t>
  </si>
  <si>
    <t>PESO (%)</t>
  </si>
  <si>
    <t>PREFEITURA MUNICIPAL DE BRE3VES</t>
  </si>
  <si>
    <t>SECRETARIA MUNICIPAL DE EDUCAÇÃO - SEMED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</si>
  <si>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</si>
  <si>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</si>
  <si>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</si>
  <si>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</si>
  <si>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</si>
  <si>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</si>
  <si>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t>Passarela para desembarque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</si>
  <si>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SEOP - Março de 2026 - SEM DESONERAÇÃO</t>
    </r>
  </si>
  <si>
    <t>ORÇAMENTO RESUMIDO</t>
  </si>
  <si>
    <t>TOTAL</t>
  </si>
  <si>
    <t>Guarda-corpo em tubo de aço galvanizado 1 1/2"</t>
  </si>
  <si>
    <t>Guarda-corpo em tudo de aço galvanizado 1 1/2"</t>
  </si>
  <si>
    <t>Auxiliar de serralheiro com encargos complementares</t>
  </si>
  <si>
    <t>Argamassa de cimento e areia 1:6</t>
  </si>
  <si>
    <t>Serralheiro com encargos complementares</t>
  </si>
  <si>
    <t>Tubo de aço galvanizado 1 1/2"</t>
  </si>
  <si>
    <t>D00474</t>
  </si>
  <si>
    <t>26.7</t>
  </si>
  <si>
    <t>COMP05</t>
  </si>
  <si>
    <t>Montador com encargos complementares</t>
  </si>
  <si>
    <t>Concreto com seixo fck = 18 MPA (Incluindo lançamento e adensamento)</t>
  </si>
  <si>
    <t>050260</t>
  </si>
  <si>
    <t>Tela soldada malha pop Q196 10cm x 10cm 5mm</t>
  </si>
  <si>
    <t>7.1.13</t>
  </si>
  <si>
    <t>SC</t>
  </si>
  <si>
    <t>Concreto com seixo fck = 18 MPA  (Incluindo lançamento e adensamento)</t>
  </si>
  <si>
    <t>Operador de betoneira/ misturador com encargos complementares</t>
  </si>
  <si>
    <t>280022</t>
  </si>
  <si>
    <t>280023</t>
  </si>
  <si>
    <t>280026</t>
  </si>
  <si>
    <t>J00007</t>
  </si>
  <si>
    <t>M00008</t>
  </si>
  <si>
    <t>M00013</t>
  </si>
  <si>
    <t>J00003</t>
  </si>
  <si>
    <t>J00005</t>
  </si>
  <si>
    <t>Seixo lavado</t>
  </si>
  <si>
    <t>Betoneira elétrica - 320l</t>
  </si>
  <si>
    <t>Vibrador de imersão, diâmetro de ponteira 45mm, motor elétrico trifásico potencia de 2cv</t>
  </si>
  <si>
    <t>Cimento</t>
  </si>
  <si>
    <t>Areia</t>
  </si>
  <si>
    <t>010008</t>
  </si>
  <si>
    <t>Limpeza do terreno</t>
  </si>
  <si>
    <t>FUNDAÇÃO</t>
  </si>
  <si>
    <t>Bloco de fundação acapú, angelim vermelho, massaranduba ou similar 30x30x60cm  (Pç 6M)</t>
  </si>
  <si>
    <t>ESTRUTURA</t>
  </si>
  <si>
    <t xml:space="preserve">Pilar em madeira acapú, angelim vermelho, massaranduba ou similar 4" x 4' x 4m </t>
  </si>
  <si>
    <t>Peça em madeira acapú, angelim vermelho, massaranduba ou similar 5" x 2" para atracação e travamento (Incluindo parafusos)</t>
  </si>
  <si>
    <t>PISO</t>
  </si>
  <si>
    <t>Assoalho em madeira de lei</t>
  </si>
  <si>
    <t>4.2</t>
  </si>
  <si>
    <t>050681</t>
  </si>
  <si>
    <t>Concreto armado Fck = 15 MPA com forma madeira branca (Incluindo lançamento e adensamento)</t>
  </si>
  <si>
    <t>4.3</t>
  </si>
  <si>
    <t>130119</t>
  </si>
  <si>
    <t>Lajota cerâmica - Incluindo rejuntamento (Padrão Médio)</t>
  </si>
  <si>
    <t>PAREDE E REVESTIMENTOS</t>
  </si>
  <si>
    <t>5.1</t>
  </si>
  <si>
    <t>COMP06</t>
  </si>
  <si>
    <t>Parede em madeira de lei</t>
  </si>
  <si>
    <t>5.2</t>
  </si>
  <si>
    <t>060046</t>
  </si>
  <si>
    <t>Alvenaria tijolo de barro cutelo</t>
  </si>
  <si>
    <t>5.3</t>
  </si>
  <si>
    <t>110143</t>
  </si>
  <si>
    <t>Chapisco de cimento e areia no traço 1:3</t>
  </si>
  <si>
    <t>5.4</t>
  </si>
  <si>
    <t>110763</t>
  </si>
  <si>
    <t>Reboco com argamassa 1:6:Adit. Plast.</t>
  </si>
  <si>
    <t>5.5</t>
  </si>
  <si>
    <t>110644</t>
  </si>
  <si>
    <t>Revestimento Cerâmico Padrão Médio</t>
  </si>
  <si>
    <t>COBERTURA</t>
  </si>
  <si>
    <t>6.1</t>
  </si>
  <si>
    <t>Estrutura em madeira para chapa fibrocimento/ telha asfáltica - pç serrada</t>
  </si>
  <si>
    <t>6.2</t>
  </si>
  <si>
    <t>6.3</t>
  </si>
  <si>
    <t>6.4</t>
  </si>
  <si>
    <t>Lambrequim em madeira de lei aparelhada</t>
  </si>
  <si>
    <t>FORRO</t>
  </si>
  <si>
    <t>7.1</t>
  </si>
  <si>
    <t>140348</t>
  </si>
  <si>
    <t>Barroteamento em madeira de lei para forro PVC</t>
  </si>
  <si>
    <t>7.2</t>
  </si>
  <si>
    <t>141336</t>
  </si>
  <si>
    <t>Forro em lambril de PVC</t>
  </si>
  <si>
    <t>ESQUADRIAS / FERRAGENS</t>
  </si>
  <si>
    <t>8.1</t>
  </si>
  <si>
    <t>090641</t>
  </si>
  <si>
    <t>Portas em madeira lambrizada com caixilho/ alizar</t>
  </si>
  <si>
    <t>8.2</t>
  </si>
  <si>
    <t>090642</t>
  </si>
  <si>
    <t>Janelas em madeira lambrizada com caixilho/ alizar</t>
  </si>
  <si>
    <t>8.3</t>
  </si>
  <si>
    <t>091375</t>
  </si>
  <si>
    <t>Esquadria de alumínio basculante c/vidro e ferragens</t>
  </si>
  <si>
    <t>8.4</t>
  </si>
  <si>
    <t>100226</t>
  </si>
  <si>
    <t>Ferragens para porta externa</t>
  </si>
  <si>
    <t>Cj.</t>
  </si>
  <si>
    <t>8.5</t>
  </si>
  <si>
    <t>100228</t>
  </si>
  <si>
    <t>Ferragens p/ porta de banheiro</t>
  </si>
  <si>
    <t>8.6</t>
  </si>
  <si>
    <t>100289</t>
  </si>
  <si>
    <t>Ferragens p/ janela 2 fl. (c/ ferrolho)</t>
  </si>
  <si>
    <t>INSTALAÇÕES HIDRÁULICAS</t>
  </si>
  <si>
    <t>9.1</t>
  </si>
  <si>
    <t>180299</t>
  </si>
  <si>
    <t>Ponto de água (Incluindo tubos e conexões)</t>
  </si>
  <si>
    <t>Pt.</t>
  </si>
  <si>
    <t>9.2</t>
  </si>
  <si>
    <t>180214</t>
  </si>
  <si>
    <t>Ponto de esgoto (Incluindo tubos, conexões, caixas e ralos</t>
  </si>
  <si>
    <t>9.3</t>
  </si>
  <si>
    <t>190609</t>
  </si>
  <si>
    <t>Bacia sanitária caixa acoplada completa</t>
  </si>
  <si>
    <t>9.4</t>
  </si>
  <si>
    <t>190375</t>
  </si>
  <si>
    <t>Lavatório com coluna completo</t>
  </si>
  <si>
    <t>9.5</t>
  </si>
  <si>
    <t>190218</t>
  </si>
  <si>
    <t>Chuveiro em PVC</t>
  </si>
  <si>
    <t>9.6</t>
  </si>
  <si>
    <t>190797</t>
  </si>
  <si>
    <t>Porta papel de PVC</t>
  </si>
  <si>
    <t>9.7</t>
  </si>
  <si>
    <t>190089</t>
  </si>
  <si>
    <t>Cabide de louça</t>
  </si>
  <si>
    <t>9.8</t>
  </si>
  <si>
    <t>COMP07</t>
  </si>
  <si>
    <t>Saboneteira em PVC com cabo cromado</t>
  </si>
  <si>
    <t>9.9</t>
  </si>
  <si>
    <t>190238</t>
  </si>
  <si>
    <t>Pia 01 cuba aço inóx 1,50m com torneira, sifão, válvula</t>
  </si>
  <si>
    <t>9.10</t>
  </si>
  <si>
    <t>190085</t>
  </si>
  <si>
    <t>Tanque de louça com torneira, sifão e válvula</t>
  </si>
  <si>
    <t>9.11</t>
  </si>
  <si>
    <t>180551</t>
  </si>
  <si>
    <t>Fossa septica em concreto armado - cap= 30 pessoas</t>
  </si>
  <si>
    <t>9.12</t>
  </si>
  <si>
    <t>190084</t>
  </si>
  <si>
    <t>Porta toalha em louça - tubular</t>
  </si>
  <si>
    <t>INSTALAÇÕES ELÉTRICAS</t>
  </si>
  <si>
    <t>10.1</t>
  </si>
  <si>
    <t>170081</t>
  </si>
  <si>
    <t>10.2</t>
  </si>
  <si>
    <t>COMP08</t>
  </si>
  <si>
    <t>Plafon com lâmpada de led 30W</t>
  </si>
  <si>
    <t>10.3</t>
  </si>
  <si>
    <t>170886</t>
  </si>
  <si>
    <t>Centro de distribuição plástico de embutir  p/ 10 disjuntores (s/ barramento)</t>
  </si>
  <si>
    <t>10.4</t>
  </si>
  <si>
    <t>170388</t>
  </si>
  <si>
    <t>Disjuntor 3P - 10 a 50A (Padrão DIN)</t>
  </si>
  <si>
    <t>10.5</t>
  </si>
  <si>
    <t>170326</t>
  </si>
  <si>
    <t>Disjuntor 1P - 6 a 32A  (Padrão DIN)</t>
  </si>
  <si>
    <t>10.6</t>
  </si>
  <si>
    <t>170339</t>
  </si>
  <si>
    <t>Tomada 2P+T, 10A (sem fiação)</t>
  </si>
  <si>
    <t>10.7</t>
  </si>
  <si>
    <t>170332</t>
  </si>
  <si>
    <t>Interruptor 01 tecla simples (sem fiação)</t>
  </si>
  <si>
    <t>PINTURA</t>
  </si>
  <si>
    <t>11.1</t>
  </si>
  <si>
    <t>150377</t>
  </si>
  <si>
    <t>Esmalte s/ madeira c/ selador sem massa</t>
  </si>
  <si>
    <t>11.2</t>
  </si>
  <si>
    <t>150207</t>
  </si>
  <si>
    <t>Pintura  das tellhas</t>
  </si>
  <si>
    <t>12.1</t>
  </si>
  <si>
    <t>ALOJAMENTO DOS PROFESSORES</t>
  </si>
  <si>
    <t>(20,00m x 10,00m)</t>
  </si>
  <si>
    <t>FUNDAÇÕES</t>
  </si>
  <si>
    <t>(11x8x2,00m)/4m</t>
  </si>
  <si>
    <t>Bloco de fundação em Madeira de Lei 30x30x60cm  (Pç 6M)</t>
  </si>
  <si>
    <t>(45,00 x 0,60)/6</t>
  </si>
  <si>
    <t xml:space="preserve">Pilar em madeira de lei 4" x 4' x 4m </t>
  </si>
  <si>
    <t>(24,00 x 3,00)/4</t>
  </si>
  <si>
    <t>Peça em madeira de lei 5" x 2" 4m para atracação e travamento (Incluindo parafusos)</t>
  </si>
  <si>
    <t>(12,00 x 3,50)/4 + (12,00 x 3,50)/4 + (10,00 x 4,00)/4</t>
  </si>
  <si>
    <t>(12,16m x 7,88m)</t>
  </si>
  <si>
    <t>[(2,9mx3m)+(1,3mx2,5m)x2]x0,05m</t>
  </si>
  <si>
    <t>(2,90mx3,00m)+2x(1,30mx2,50m)</t>
  </si>
  <si>
    <t>PAREDES E REVESTIMENTOS</t>
  </si>
  <si>
    <t>(7,56 x 2,80) + (4,68 x 2,80) + (3,20 x 2,80) + (3,20 x 2,80) + (3,20 x 2,80) + (6,10 x 2,80) + (3,20 x 2,80) + (3,20 x 2,80) + (3,20 x 2,80) + (4,70 x 2,80) + (3,20 x 2,80) + (3,20 x 2,80) + (3,20 x 2,80) + (3,00 x 0,90) + (4,68 x 0,90) + (4,68 x 0,90) - ((0,80 x 2,10) x 6) + ((1,20 x 1,10) x 7)</t>
  </si>
  <si>
    <t>[(2,00m + 3,24m + 8,22m + 5,20m)x 2,80m] - [(0,6m x 2,10m)x 2 + (0,8 x 0,4)x2+(1,20mx0,90m)]</t>
  </si>
  <si>
    <t>2x {[(2,00m + 3,24m + 8,22m + 5,20m)x 2,80m] - [(0,6m x 2,10m)x 2 + (0,8m x 0,4m)x 2+(1,20mx0,90m)]}</t>
  </si>
  <si>
    <t>Reboco no traço 1:6 com aditivo</t>
  </si>
  <si>
    <t>Revestimento cerâmico</t>
  </si>
  <si>
    <t>(13,40m x 9,18m)</t>
  </si>
  <si>
    <t>(7,98m + 0,60m + 0,60m)</t>
  </si>
  <si>
    <t>(13,40m + 13,40m + 9,18m + 9,18m)</t>
  </si>
  <si>
    <t>Forro  em lambril de PVC</t>
  </si>
  <si>
    <t>ESQUADRIAS/ FERRAGENS</t>
  </si>
  <si>
    <t>(0,8m x 2,10m) x 6 + (0,6m x 2,10m) x 2</t>
  </si>
  <si>
    <t>(1,20m x 1,10m) x 7</t>
  </si>
  <si>
    <t>(0,80m x 0,60m) x 2</t>
  </si>
  <si>
    <t>(6 unid.)</t>
  </si>
  <si>
    <t>(2 unid.)</t>
  </si>
  <si>
    <t>(7 unid.)</t>
  </si>
  <si>
    <t>(2 + 3 + 3 + 1)</t>
  </si>
  <si>
    <t>(1 + 1 + 3 + 3)</t>
  </si>
  <si>
    <t>(1,00 + 1,00)</t>
  </si>
  <si>
    <t>(1 unid.)</t>
  </si>
  <si>
    <t>Fossa séptica em concreto armado cap = 30 pessoas</t>
  </si>
  <si>
    <t>(13T + 8 Int.) + (3 + 2 + 3 + 1 + 1 + 1)</t>
  </si>
  <si>
    <t>(3 + 2 + 3 + 1 + 1 + 1)</t>
  </si>
  <si>
    <t>Disjuntor 3P - 50A (Padrão DIN)</t>
  </si>
  <si>
    <t>Disjuntor 1P - 10 a 30A  (Padrão DIN)</t>
  </si>
  <si>
    <t>(11 unid.)</t>
  </si>
  <si>
    <t>(13 unid.)</t>
  </si>
  <si>
    <t>(8 unid.)</t>
  </si>
  <si>
    <t>150134</t>
  </si>
  <si>
    <t>Esmalte sobre madeira c/ massa e selador</t>
  </si>
  <si>
    <t>[(7,56 x 2,80) + (4,68 x 2,80) + (3,20 x 2,80) + (3,20 x 2,80) + (3,20 x 2,80) + (6,10 x 2,80) + (3,20 x 2,80) + (3,20 x 2,80) + (3,20 x 2,80) + (4,70 x 2,80) + (3,20 x 2,80) + (3,20 x 2,80) + (3,20 x 2,80) + (3,00 x 0,90) + (4,68 x 0,90) + (4,68 x 0,90) - ((0,80 x 2,10) x 6) + ((1,20 x 1,10) x 7)] x 2</t>
  </si>
  <si>
    <t>Pintura das telhas</t>
  </si>
  <si>
    <t>1.14</t>
  </si>
  <si>
    <t>D00129-SEOP</t>
  </si>
  <si>
    <t>30010-SEOP</t>
  </si>
  <si>
    <t>Viga de fundação acapú, angelim vermelho, massaranduba ou similar 30x30x60cm  (Pç 6M) c/ escavação</t>
  </si>
  <si>
    <t>SEOP - 280013</t>
  </si>
  <si>
    <t>SEOP -280002</t>
  </si>
  <si>
    <t>COTAÇÃO</t>
  </si>
  <si>
    <t>Peça em madeira acapú, angelim vermelho, massaranduba ou similar 30x30x60cm  (Pç 6M)</t>
  </si>
  <si>
    <t>SEDOP -O00005</t>
  </si>
  <si>
    <t>SEDOP -280002</t>
  </si>
  <si>
    <t xml:space="preserve">Peça em madeira capú, angelim vermelho, massaranduba ou similar 4" x 4' x 4m </t>
  </si>
  <si>
    <t>Peça em madeira  acapú, angelim vermelho, massaranduba ou similar 5" x 2" para atracação e travamento (Incluindo parafusos)</t>
  </si>
  <si>
    <t>SEDOP -D00306</t>
  </si>
  <si>
    <t>Tábua macheada em madeira sucupira, cupiúba ou similar  3/4"x 4m</t>
  </si>
  <si>
    <t>Tábua macheada 3/4" x 4m - sucupira, cupiuba ou similar</t>
  </si>
  <si>
    <t>7.1.2</t>
  </si>
  <si>
    <t>050258</t>
  </si>
  <si>
    <t>Concreto com seixo Fck = 15 MPA (Incluindo lançamento e adensamento)</t>
  </si>
  <si>
    <t>050036</t>
  </si>
  <si>
    <t>Forma com madeira branca (Incluihdo desforma)</t>
  </si>
  <si>
    <t>050038</t>
  </si>
  <si>
    <t>Armação para concreto</t>
  </si>
  <si>
    <t>16.18</t>
  </si>
  <si>
    <t>D00080</t>
  </si>
  <si>
    <t>Argamassa AC-lI</t>
  </si>
  <si>
    <t>A00055</t>
  </si>
  <si>
    <t>Lajota cerâmica - (Padrão Médio)</t>
  </si>
  <si>
    <t>D00079</t>
  </si>
  <si>
    <t>Rejunte cimentício colorido para porcelanato e cerâmica</t>
  </si>
  <si>
    <t>Ajudante de pedreiro com encargos complementares</t>
  </si>
  <si>
    <t>Parede em madeira de lei tipo escama (Cupiúba, cumaru, sucupira ou similar) 3/4" x 4m.</t>
  </si>
  <si>
    <t>Prego 2 x 11"</t>
  </si>
  <si>
    <t>Tábua de cupiúba - Plainada</t>
  </si>
  <si>
    <t>Alvenaria tijolo de barro a cutelo</t>
  </si>
  <si>
    <t>D00036</t>
  </si>
  <si>
    <t>Tijolo de barro 14x19x9</t>
  </si>
  <si>
    <t>Argamassa de cimento,areia e adit. plast. 1:6</t>
  </si>
  <si>
    <t>14.14</t>
  </si>
  <si>
    <t>Argamassa de cimento e areia no traço 1:3</t>
  </si>
  <si>
    <t>14.24</t>
  </si>
  <si>
    <t>Revestimento Cerâmico Padrão Médio - Incluindo rejuntamento</t>
  </si>
  <si>
    <t>14.29</t>
  </si>
  <si>
    <t>Kg</t>
  </si>
  <si>
    <t>A00056</t>
  </si>
  <si>
    <t>Prego 2" x 11</t>
  </si>
  <si>
    <t>Ripão em madeira de lei 2"x1" serr.</t>
  </si>
  <si>
    <t xml:space="preserve">Pernamanca 3" x 2" 4m serr. Mad forte </t>
  </si>
  <si>
    <t>Peça em madeira de lei 6" x 3"  4m serr.</t>
  </si>
  <si>
    <t>Cobertura - telha fibrocimento e = 4mm</t>
  </si>
  <si>
    <t>Telha de fibrocimento ondulada (2,44 x 0,50) e = 4mm</t>
  </si>
  <si>
    <t>D00333</t>
  </si>
  <si>
    <t>Parafuso fo.go 5/16 c=110mm</t>
  </si>
  <si>
    <t>UNI</t>
  </si>
  <si>
    <t>Arruela concava pvc d=5/16</t>
  </si>
  <si>
    <t>UM</t>
  </si>
  <si>
    <t>Masa de vedação</t>
  </si>
  <si>
    <t>Barroteamento em madeira de lei p/ forro PVC</t>
  </si>
  <si>
    <t>17.1</t>
  </si>
  <si>
    <t>Forro em lambri de PVC</t>
  </si>
  <si>
    <t>17.9</t>
  </si>
  <si>
    <t>A00024</t>
  </si>
  <si>
    <t>Porta em madeira lambrizada</t>
  </si>
  <si>
    <t>11.1.14</t>
  </si>
  <si>
    <t>D00283</t>
  </si>
  <si>
    <t>Caixilho p/ esquadria madeira lambrizada</t>
  </si>
  <si>
    <t>D00282</t>
  </si>
  <si>
    <t>Janela em madeira lambrizada</t>
  </si>
  <si>
    <t>11.1.11</t>
  </si>
  <si>
    <t>D00284</t>
  </si>
  <si>
    <t>D00285</t>
  </si>
  <si>
    <t>Caixilho p/ janela madeira lambrizada</t>
  </si>
  <si>
    <t>11.3.9</t>
  </si>
  <si>
    <t>Ajudante de montador com encargos complementares</t>
  </si>
  <si>
    <t>D00118</t>
  </si>
  <si>
    <t>Estrutura em alumínio anodizado natural para esquadria basculante</t>
  </si>
  <si>
    <t>D00045</t>
  </si>
  <si>
    <t>Vidro liso e=4mm</t>
  </si>
  <si>
    <t>Ferragens p/ porta externa 1 fl.</t>
  </si>
  <si>
    <t>13.1.6</t>
  </si>
  <si>
    <t>D00062</t>
  </si>
  <si>
    <t>Dobradiça 3"x3" com parafuso</t>
  </si>
  <si>
    <t>D00131</t>
  </si>
  <si>
    <t>Fechadura externa</t>
  </si>
  <si>
    <t>CJ</t>
  </si>
  <si>
    <t>13.1.5</t>
  </si>
  <si>
    <t>D00124</t>
  </si>
  <si>
    <t>Fechadura p/ banheiro - livre-ocupado</t>
  </si>
  <si>
    <t>13.2.3</t>
  </si>
  <si>
    <t>D00172</t>
  </si>
  <si>
    <t>Ferrolho p/ janela madeira</t>
  </si>
  <si>
    <t>Ponto de agua (incl. tubos e conexoes)</t>
  </si>
  <si>
    <t>22.1.3</t>
  </si>
  <si>
    <t>Auxiliar de encanador ou bombeiro hidráulico com encargos complementares</t>
  </si>
  <si>
    <t>Encanador ou bombeiro hidráulico com encargos compleementares</t>
  </si>
  <si>
    <t>H00116</t>
  </si>
  <si>
    <t>Te em PVC - JS  - 25mm (LH)</t>
  </si>
  <si>
    <t>H00082</t>
  </si>
  <si>
    <t>Adaptador curto em PVC 3/4" (LH)</t>
  </si>
  <si>
    <t>H00400</t>
  </si>
  <si>
    <t>Joelho/Cotovelo 90º PVC CRM - 25mm x 3/4'" (LH)</t>
  </si>
  <si>
    <t>H00093</t>
  </si>
  <si>
    <t>Joelho/Cotovelo 90º em PVC - JS - 25mm (LH)</t>
  </si>
  <si>
    <t>H00006</t>
  </si>
  <si>
    <t>Tubo em PVC - JS - 25mm (LH)</t>
  </si>
  <si>
    <t>H00075</t>
  </si>
  <si>
    <t>Adaptador curto em PVC 1 1/2" (LH)</t>
  </si>
  <si>
    <t>H00157</t>
  </si>
  <si>
    <t>Tubo em PVC - JS - 50mm (LH)</t>
  </si>
  <si>
    <t>Ponto de esgoto (incl. tubos, conexoes,cx. e ralos)</t>
  </si>
  <si>
    <t>22.3.21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</si>
  <si>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</si>
  <si>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</si>
  <si>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</si>
  <si>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</si>
  <si>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</si>
  <si>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</si>
  <si>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</si>
  <si>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</si>
  <si>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</si>
  <si>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</si>
  <si>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</si>
  <si>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</si>
  <si>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</si>
  <si>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</si>
  <si>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</si>
  <si>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</si>
  <si>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Bacia sifonada c/cx. descarga acoplada c/ assento</t>
  </si>
  <si>
    <t>25.9</t>
  </si>
  <si>
    <t>H00022</t>
  </si>
  <si>
    <t>Assento plastico</t>
  </si>
  <si>
    <t>H00023</t>
  </si>
  <si>
    <t>Bolsa plastica (vaso sanitario)</t>
  </si>
  <si>
    <t>H00042</t>
  </si>
  <si>
    <t>Parafuso niquelado para loucas sanitarias</t>
  </si>
  <si>
    <t>H00263</t>
  </si>
  <si>
    <t>Bacia sifonada c/ cx. descarga acoplada</t>
  </si>
  <si>
    <t>Lavatorio de louça c/col.,torneira,sifao e valv.</t>
  </si>
  <si>
    <t>25.32</t>
  </si>
  <si>
    <t>H00030</t>
  </si>
  <si>
    <t>Lavatorio de louca com coluna</t>
  </si>
  <si>
    <t>H00055</t>
  </si>
  <si>
    <t>Fita de vedacao</t>
  </si>
  <si>
    <t>H00032</t>
  </si>
  <si>
    <t>Sifao metalico de 1 1/2 "</t>
  </si>
  <si>
    <t>H00028</t>
  </si>
  <si>
    <t>Valv. p/ lavat. d = 1" - cromada</t>
  </si>
  <si>
    <t>H00056</t>
  </si>
  <si>
    <t>Torneira metalica p/ lavatorio de 1/2"</t>
  </si>
  <si>
    <t>25.19</t>
  </si>
  <si>
    <t>Encanador ou bombeiro hidráulico com encargos complementares</t>
  </si>
  <si>
    <t>H00043</t>
  </si>
  <si>
    <t>Porta papel higiênico - Polipropileno</t>
  </si>
  <si>
    <t>25.42</t>
  </si>
  <si>
    <t>Ajudante de pedreiro com encargos</t>
  </si>
  <si>
    <t>H00372</t>
  </si>
  <si>
    <t>Porta papel higiênico - polipropileno</t>
  </si>
  <si>
    <t>25.15</t>
  </si>
  <si>
    <t>H00033</t>
  </si>
  <si>
    <t>Cabide de louca</t>
  </si>
  <si>
    <t>Saboneteira em pvc com cabo cromado</t>
  </si>
  <si>
    <t>Pia 01 cuba em aço inox c/torn.,sifao e valv.(1,50m)</t>
  </si>
  <si>
    <t>25.39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</si>
  <si>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</si>
  <si>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</si>
  <si>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</si>
  <si>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</si>
  <si>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</si>
  <si>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</si>
  <si>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</si>
  <si>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</si>
  <si>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Tanque de louça c/ torneira, sifao e valvula</t>
  </si>
  <si>
    <t>25.53</t>
  </si>
  <si>
    <t>H00040</t>
  </si>
  <si>
    <t>Sifao plástico de 2''</t>
  </si>
  <si>
    <t>H00014</t>
  </si>
  <si>
    <t>Torneira de tanque/ pia cromada de 1/2"</t>
  </si>
  <si>
    <t>H00039</t>
  </si>
  <si>
    <t>Valvula p/ pia d = 2" - plástico</t>
  </si>
  <si>
    <t>H00041</t>
  </si>
  <si>
    <t>Tanque de louça</t>
  </si>
  <si>
    <t>22.3.15</t>
  </si>
  <si>
    <t>D00214</t>
  </si>
  <si>
    <t>Braçadeira em ch. ferro 1/8"x1" (p/ condutores)</t>
  </si>
  <si>
    <t>Retirada de entulho - manualmente (incl. caixa coletora)</t>
  </si>
  <si>
    <t>Reaterro compactado</t>
  </si>
  <si>
    <t>050629</t>
  </si>
  <si>
    <t>Concreto armado Fck = 20 MPA com forma madeira branca (Incluindo lançamento e adensamento)</t>
  </si>
  <si>
    <t>Camada impermeabilizadora e=10cm c/pedra preta (incl. Sika 1)</t>
  </si>
  <si>
    <t>Tubo em PVC - 100mm (LS)</t>
  </si>
  <si>
    <t>Tubo em PVC - 150mm (LS)</t>
  </si>
  <si>
    <t>Porta-toalha em louça - tubular</t>
  </si>
  <si>
    <t>25.45</t>
  </si>
  <si>
    <t>H00036</t>
  </si>
  <si>
    <t>Porta-toalha em louca - tubular</t>
  </si>
  <si>
    <t>Auxiliar de eletricista com encartgos complementares</t>
  </si>
  <si>
    <t>Eletroduto PVC rígido de 1/2"</t>
  </si>
  <si>
    <t>Plafon bocal porcelana pluzie E27</t>
  </si>
  <si>
    <t>Lâmpada led bulbo hp E27 - 30W - Bivolt</t>
  </si>
  <si>
    <t>19.1.24</t>
  </si>
  <si>
    <t>E00453</t>
  </si>
  <si>
    <t>Disjuntor 3P - 10 a 50A - PADRÃO DIN</t>
  </si>
  <si>
    <t>19.2.6</t>
  </si>
  <si>
    <t>E00085</t>
  </si>
  <si>
    <t>Disjuntor 1P - 6 a 32A - PADRÃO DIN</t>
  </si>
  <si>
    <t>19.2.4</t>
  </si>
  <si>
    <t>E00052</t>
  </si>
  <si>
    <t>Tomada 2P+T 10A (s/fiaçao)</t>
  </si>
  <si>
    <t>19.5.29</t>
  </si>
  <si>
    <t>E00065</t>
  </si>
  <si>
    <t>Interruptor 1 tecla simples (s/fiaçao)</t>
  </si>
  <si>
    <t>19.5.4</t>
  </si>
  <si>
    <t>E00023</t>
  </si>
  <si>
    <t>Esmalte sobre madeira com selador sem massa</t>
  </si>
  <si>
    <t>18.2.2</t>
  </si>
  <si>
    <t>P00014</t>
  </si>
  <si>
    <t>Lixa para madeira</t>
  </si>
  <si>
    <t>P00030</t>
  </si>
  <si>
    <t>Liquido selador p/madeira</t>
  </si>
  <si>
    <t>Acrílica para piso</t>
  </si>
  <si>
    <t>18.6.1</t>
  </si>
  <si>
    <t>P00036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</si>
  <si>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</si>
  <si>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</si>
  <si>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</si>
  <si>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</si>
  <si>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</si>
  <si>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</si>
  <si>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</si>
  <si>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</si>
  <si>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</si>
  <si>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</si>
  <si>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</si>
  <si>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</si>
  <si>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</si>
  <si>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</si>
  <si>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</si>
  <si>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13.9</t>
  </si>
  <si>
    <t>13.8</t>
  </si>
  <si>
    <t>13.10</t>
  </si>
  <si>
    <t>13.11</t>
  </si>
  <si>
    <t>13.12</t>
  </si>
  <si>
    <t>13.13</t>
  </si>
  <si>
    <t>13.14</t>
  </si>
  <si>
    <t>14.1</t>
  </si>
  <si>
    <t>ITENS DE MAIOR RELEVÂNCIA</t>
  </si>
  <si>
    <t>MEMORIAL DE CÁLCULO</t>
  </si>
  <si>
    <t>ALOJAMENTO DOS PROFESSSORES</t>
  </si>
  <si>
    <t>TOTAL:</t>
  </si>
  <si>
    <t>PLANILHA ORÇAMENTÁRIA</t>
  </si>
  <si>
    <t>COMPOSIÇÃO DE PREÇO UNITÁRIO</t>
  </si>
  <si>
    <t>Prazo de Execução: 120 dias</t>
  </si>
  <si>
    <t>3º MÊS</t>
  </si>
  <si>
    <t>4º MÊS</t>
  </si>
  <si>
    <t xml:space="preserve">Plafon com lâmpada de led 30W </t>
  </si>
  <si>
    <t>COMP09</t>
  </si>
  <si>
    <t>COMP10</t>
  </si>
  <si>
    <t>COMP11</t>
  </si>
  <si>
    <t>(2,00m x 5,00m) + (2,00m x 5,00m x 2)</t>
  </si>
  <si>
    <t>46,00m + 4,00m</t>
  </si>
  <si>
    <t>(46m+46m+2m+4m+2m+4m)x1,00m</t>
  </si>
  <si>
    <t>(5,00mx4,00m)x0,06m+(46,00mx3,00m)x0,06</t>
  </si>
  <si>
    <t>(12,20m x 7,98m) + (5,00m x 4,00m)+46,00m x 3,00m</t>
  </si>
  <si>
    <t>12 unids</t>
  </si>
  <si>
    <t>(46unid+46unid+6unid+6unid)x0,90mx0,55m</t>
  </si>
  <si>
    <t>46,40mx3,80m+5,20mx6,20m</t>
  </si>
  <si>
    <t>46,40m+46,40m+6,20m+6,20m+5,20m+5,20m</t>
  </si>
  <si>
    <t>46,40m+3,65m+3,65m+3,65m+3,65m+1,00m</t>
  </si>
  <si>
    <t>(2 pt +16 pt)</t>
  </si>
  <si>
    <t>(2 unid+16 unid)</t>
  </si>
  <si>
    <t>(12,20m x 7,98m) + (5,00m x 4,00m)+(46,00mx3,00m)</t>
  </si>
  <si>
    <r>
      <t xml:space="preserve">OBJETO: </t>
    </r>
    <r>
      <rPr>
        <sz val="10"/>
        <color rgb="FF000000"/>
        <rFont val="Arial"/>
        <family val="2"/>
      </rPr>
      <t>CONSTRUÇÃO DE ALOJAMENTO DOS PROFESSORES E PASSARELA DE ACESSO PARA EMBARQUE E DESEMBARQUE DE ALUNOS DA ESCOLA TALISMÃ</t>
    </r>
  </si>
  <si>
    <r>
      <t xml:space="preserve">OBRA: </t>
    </r>
    <r>
      <rPr>
        <sz val="11"/>
        <color indexed="8"/>
        <rFont val="Arial"/>
        <family val="2"/>
      </rPr>
      <t>CONSTRUÇÃO DE ALOJAMENTOS DOS PROFESSORES E PASSARELA DE ACESSO PARA EMBARQUE E DESEMBARQUE DE ALUNOS DA</t>
    </r>
    <r>
      <rPr>
        <sz val="11"/>
        <color rgb="FF000000"/>
        <rFont val="Arial"/>
        <family val="2"/>
      </rPr>
      <t xml:space="preserve"> ESCOLA TALISMÃ</t>
    </r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</si>
  <si>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RIO CONTRA MARÉ -  DISTRITO CURUMU - ZONA RURAL – BREVES/PA</t>
    </r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</si>
  <si>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RIO CONTRA MARÉ - DISTRITO CURUMU - ZONA RURAL - BREVES-PA</t>
    </r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</si>
  <si>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CONSTRUÇÃO DE ALOJAMENTO DOS PROFESSORES E PASSARELA DE ACESSO PARA EMBARQUE E DESEMBARQUE DE ALUNOS DA ESCOLA TALISMÃ</t>
    </r>
  </si>
  <si>
    <r>
      <t>LOCAL</t>
    </r>
    <r>
      <rPr>
        <sz val="11"/>
        <color indexed="8"/>
        <rFont val="Arial"/>
        <family val="2"/>
      </rPr>
      <t>: RIO CONTRA MARÉ - DISTRITO CURUMU - ZONA RURAL BREVES- PA</t>
    </r>
  </si>
  <si>
    <r>
      <t xml:space="preserve">LOCAL: </t>
    </r>
    <r>
      <rPr>
        <sz val="11"/>
        <color indexed="8"/>
        <rFont val="Arial"/>
        <family val="2"/>
      </rPr>
      <t>RIO CONTRA MARÉ - DISTRITO CURUMU - ZONA RURAL BREVES-PA</t>
    </r>
  </si>
  <si>
    <r>
      <t xml:space="preserve">OBJETO: </t>
    </r>
    <r>
      <rPr>
        <sz val="11"/>
        <color indexed="8"/>
        <rFont val="Arial"/>
        <family val="2"/>
      </rPr>
      <t>CONSTRUÇÃO DE ALOJAMENTO DOS PROFESSORES E PASSARELA DE ACESSO PARA EMBARQUE E DESEMBARQUE DE ALUNOS DA</t>
    </r>
    <r>
      <rPr>
        <sz val="11"/>
        <color rgb="FF000000"/>
        <rFont val="Arial"/>
        <family val="2"/>
      </rPr>
      <t xml:space="preserve"> ESCOLA TALISMÃ</t>
    </r>
  </si>
  <si>
    <r>
      <t xml:space="preserve">LOCAL: </t>
    </r>
    <r>
      <rPr>
        <sz val="11"/>
        <color indexed="8"/>
        <rFont val="Arial"/>
        <family val="2"/>
      </rPr>
      <t>RIO CONTRA MARÉ - DISTRITO CURUMU - ZONA RURAL  MUNICÍPIO DE BREVES - PA</t>
    </r>
  </si>
  <si>
    <r>
      <t xml:space="preserve">OBJETO: </t>
    </r>
    <r>
      <rPr>
        <sz val="11"/>
        <color indexed="8"/>
        <rFont val="Arial"/>
        <family val="2"/>
      </rPr>
      <t xml:space="preserve">CONSTRUÇÃO DE ALOJAMENTO DOS PROFESSORES E PASSARELA DE ACESSO PARA EMBARQUE E DESEMBARQUE DE ALUNOS DA </t>
    </r>
    <r>
      <rPr>
        <sz val="11"/>
        <color rgb="FF000000"/>
        <rFont val="Arial"/>
        <family val="2"/>
      </rPr>
      <t>ESCOLA TALISMÃ</t>
    </r>
  </si>
  <si>
    <r>
      <t>LOCAL:</t>
    </r>
    <r>
      <rPr>
        <sz val="11"/>
        <color indexed="8"/>
        <rFont val="Arial"/>
        <family val="2"/>
      </rPr>
      <t xml:space="preserve"> RIO CONTRA MARÉ - DISTRITO CURUMU - ZONA RURAL BREVES PARÁ</t>
    </r>
  </si>
  <si>
    <r>
      <t xml:space="preserve">OBJETO: </t>
    </r>
    <r>
      <rPr>
        <sz val="11"/>
        <color indexed="8"/>
        <rFont val="Arial"/>
        <family val="2"/>
      </rPr>
      <t>CONSTRUÇÃO DE ALOJAMENTO DOS PROFESSORES E PASSARELA DE ACESSO PARA EMBARQUE E DESEMBARQUE DE ALUNOS DA ESCOLA TALISMÃ</t>
    </r>
  </si>
  <si>
    <r>
      <t xml:space="preserve">OBJETO:  </t>
    </r>
    <r>
      <rPr>
        <sz val="11"/>
        <color indexed="8"/>
        <rFont val="Arial"/>
        <family val="2"/>
      </rPr>
      <t xml:space="preserve">CONSTRUÇÃO DE ALOJAMENTO DOS PROFESSORES E PASSARELA DE ACESSO PARA EMBARQUE E DESEMBARQUE DE ALUNOS DA </t>
    </r>
    <r>
      <rPr>
        <sz val="11"/>
        <color rgb="FF000000"/>
        <rFont val="Arial"/>
        <family val="2"/>
      </rPr>
      <t>ESCOLA TALISMÃ</t>
    </r>
  </si>
  <si>
    <t xml:space="preserve">(1,35m + 2,55m + 2,55m + 1,00m + 3,85m + 3,00m + 3,00m + 3,30m) x 4 unid x 1,00m + (4,05m + 2,35m + 3,80m + 3,85m + 3,80m + 1,30m + 3,85m) x 2 unid x 1,00m +(3,90m + 3,90m + 3,90m + 3,090m)x1,00m </t>
  </si>
  <si>
    <t>2x51,48m² + 144,00m²</t>
  </si>
  <si>
    <t>Total  da planilha R$ 463.963,17 (Quatrocentos e sessenta e três mil, novecentos e sessenta e três reais e dezessete centavos)</t>
  </si>
  <si>
    <t>CAPACIDADE TÉCNICA OPERACIONAL</t>
  </si>
  <si>
    <t>CAPACIDADE TÉCNICA PROFISSIONAL</t>
  </si>
  <si>
    <t>EMPRESA</t>
  </si>
  <si>
    <t>OBS: Para fins de atendimento aos quantitativos mínimos exigidos dos  itens de maior relevância, não será admitida a soma de quantitativos referentes à capacidade técnico-operacional com aqueles relativos à capacidade técnico-profissional, devendo cada requisito ser comprovado de forma independente, conforme estabelecido neste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</si>
</sst>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#,##0.0000"/>
    <numFmt numFmtId="170" formatCode="#,##0.00\ %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name val="Arial Black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i/>
      <sz val="11"/>
      <name val="Calibri"/>
      <family val="2"/>
      <scheme val="minor"/>
    </font>
    <font>
      <b/>
      <sz val="1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0943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/>
    <xf numFmtId="0" fontId="27" fillId="0" borderId="0"/>
    <xf numFmtId="9" fontId="7" fillId="0" borderId="0" applyFont="0" applyFill="0" applyBorder="0" applyAlignment="0" applyProtection="0"/>
    <xf numFmtId="0" fontId="36" fillId="0" borderId="0" applyNumberFormat="0" applyBorder="0" applyProtection="0"/>
    <xf numFmtId="0" fontId="36" fillId="0" borderId="0" applyNumberFormat="0" applyBorder="0" applyProtection="0"/>
    <xf numFmtId="166" fontId="36" fillId="0" borderId="0" applyBorder="0" applyProtection="0"/>
    <xf numFmtId="166" fontId="36" fillId="0" borderId="0" applyBorder="0" applyProtection="0"/>
    <xf numFmtId="0" fontId="37" fillId="0" borderId="0" applyNumberFormat="0" applyBorder="0" applyProtection="0"/>
    <xf numFmtId="0" fontId="36" fillId="0" borderId="0" applyNumberFormat="0" applyBorder="0" applyProtection="0"/>
    <xf numFmtId="167" fontId="37" fillId="0" borderId="0" applyBorder="0" applyProtection="0"/>
    <xf numFmtId="0" fontId="38" fillId="0" borderId="0" applyNumberFormat="0" applyBorder="0" applyProtection="0">
      <alignment horizontal="center"/>
    </xf>
    <xf numFmtId="0" fontId="38" fillId="0" borderId="0" applyNumberFormat="0" applyBorder="0" applyProtection="0">
      <alignment horizontal="center" textRotation="90"/>
    </xf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9" fillId="0" borderId="0" applyNumberFormat="0" applyBorder="0" applyProtection="0"/>
    <xf numFmtId="168" fontId="39" fillId="0" borderId="0" applyBorder="0" applyProtection="0"/>
    <xf numFmtId="166" fontId="36" fillId="0" borderId="0" applyBorder="0" applyProtection="0"/>
    <xf numFmtId="165" fontId="18" fillId="0" borderId="0" applyFont="0" applyFill="0" applyBorder="0" applyAlignment="0" applyProtection="0"/>
    <xf numFmtId="164" fontId="7" fillId="0" borderId="0" applyFill="0" applyBorder="0" applyAlignment="0" applyProtection="0"/>
  </cellStyleXfs>
  <cellXfs count="736">
    <xf numFmtId="0" fontId="0" fillId="0" borderId="0" xfId="0"/>
    <xf numFmtId="0" fontId="2" fillId="0" borderId="0" xfId="0" applyFont="1"/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39" fontId="6" fillId="0" borderId="8" xfId="3" applyNumberFormat="1" applyFont="1" applyBorder="1"/>
    <xf numFmtId="0" fontId="6" fillId="0" borderId="10" xfId="0" applyFont="1" applyBorder="1"/>
    <xf numFmtId="10" fontId="6" fillId="0" borderId="10" xfId="3" applyNumberFormat="1" applyFont="1" applyBorder="1"/>
    <xf numFmtId="165" fontId="6" fillId="0" borderId="10" xfId="2" applyFont="1" applyBorder="1"/>
    <xf numFmtId="10" fontId="7" fillId="0" borderId="9" xfId="2" applyNumberFormat="1" applyBorder="1"/>
    <xf numFmtId="10" fontId="6" fillId="0" borderId="15" xfId="2" applyNumberFormat="1" applyFont="1" applyBorder="1"/>
    <xf numFmtId="165" fontId="5" fillId="0" borderId="16" xfId="2" applyFont="1" applyBorder="1"/>
    <xf numFmtId="10" fontId="6" fillId="0" borderId="18" xfId="2" applyNumberFormat="1" applyFont="1" applyBorder="1"/>
    <xf numFmtId="165" fontId="5" fillId="0" borderId="19" xfId="3" applyNumberFormat="1" applyFont="1" applyBorder="1"/>
    <xf numFmtId="0" fontId="6" fillId="0" borderId="21" xfId="0" applyFont="1" applyBorder="1"/>
    <xf numFmtId="0" fontId="5" fillId="0" borderId="22" xfId="0" applyFont="1" applyBorder="1"/>
    <xf numFmtId="39" fontId="6" fillId="0" borderId="23" xfId="3" applyNumberFormat="1" applyFont="1" applyBorder="1"/>
    <xf numFmtId="39" fontId="6" fillId="0" borderId="24" xfId="3" applyNumberFormat="1" applyFont="1" applyBorder="1"/>
    <xf numFmtId="39" fontId="5" fillId="0" borderId="25" xfId="3" applyNumberFormat="1" applyFont="1" applyBorder="1"/>
    <xf numFmtId="10" fontId="10" fillId="0" borderId="23" xfId="3" applyNumberFormat="1" applyFont="1" applyBorder="1" applyAlignment="1">
      <alignment horizontal="center" vertical="center"/>
    </xf>
    <xf numFmtId="165" fontId="10" fillId="0" borderId="23" xfId="2" applyFont="1" applyBorder="1" applyAlignment="1">
      <alignment horizontal="center" vertical="center"/>
    </xf>
    <xf numFmtId="10" fontId="10" fillId="0" borderId="21" xfId="2" applyNumberFormat="1" applyFont="1" applyBorder="1"/>
    <xf numFmtId="165" fontId="10" fillId="0" borderId="22" xfId="2" applyFont="1" applyBorder="1"/>
    <xf numFmtId="165" fontId="0" fillId="0" borderId="0" xfId="0" applyNumberFormat="1"/>
    <xf numFmtId="0" fontId="0" fillId="0" borderId="0" xfId="0" applyAlignment="1">
      <alignment horizontal="center"/>
    </xf>
    <xf numFmtId="4" fontId="3" fillId="0" borderId="0" xfId="0" applyNumberFormat="1" applyFont="1" applyAlignment="1" applyProtection="1">
      <alignment vertical="center"/>
      <protection locked="0"/>
    </xf>
    <xf numFmtId="10" fontId="17" fillId="0" borderId="0" xfId="5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 wrapText="1"/>
    </xf>
    <xf numFmtId="0" fontId="13" fillId="0" borderId="38" xfId="0" applyFont="1" applyBorder="1" applyAlignment="1">
      <alignment horizontal="center" vertical="center"/>
    </xf>
    <xf numFmtId="0" fontId="12" fillId="2" borderId="39" xfId="0" applyFont="1" applyFill="1" applyBorder="1" applyAlignment="1">
      <alignment horizontal="center"/>
    </xf>
    <xf numFmtId="0" fontId="12" fillId="2" borderId="42" xfId="0" applyFont="1" applyFill="1" applyBorder="1" applyAlignment="1">
      <alignment horizontal="center"/>
    </xf>
    <xf numFmtId="0" fontId="0" fillId="0" borderId="0" xfId="0" applyAlignment="1">
      <alignment horizontal="right"/>
    </xf>
    <xf numFmtId="49" fontId="17" fillId="2" borderId="33" xfId="0" applyNumberFormat="1" applyFont="1" applyFill="1" applyBorder="1" applyAlignment="1">
      <alignment horizontal="center"/>
    </xf>
    <xf numFmtId="0" fontId="17" fillId="2" borderId="40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right"/>
    </xf>
    <xf numFmtId="164" fontId="17" fillId="2" borderId="42" xfId="1" applyFont="1" applyFill="1" applyBorder="1"/>
    <xf numFmtId="0" fontId="6" fillId="0" borderId="43" xfId="0" applyFont="1" applyBorder="1"/>
    <xf numFmtId="10" fontId="6" fillId="0" borderId="43" xfId="3" applyNumberFormat="1" applyFont="1" applyBorder="1"/>
    <xf numFmtId="165" fontId="6" fillId="0" borderId="43" xfId="2" applyFont="1" applyBorder="1"/>
    <xf numFmtId="0" fontId="6" fillId="0" borderId="51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10" fontId="8" fillId="3" borderId="12" xfId="2" applyNumberFormat="1" applyFont="1" applyFill="1" applyBorder="1"/>
    <xf numFmtId="39" fontId="8" fillId="3" borderId="11" xfId="3" applyNumberFormat="1" applyFont="1" applyFill="1" applyBorder="1"/>
    <xf numFmtId="0" fontId="6" fillId="2" borderId="50" xfId="0" applyFont="1" applyFill="1" applyBorder="1" applyAlignment="1">
      <alignment horizontal="center"/>
    </xf>
    <xf numFmtId="165" fontId="6" fillId="2" borderId="7" xfId="2" applyFont="1" applyFill="1" applyBorder="1"/>
    <xf numFmtId="10" fontId="6" fillId="2" borderId="7" xfId="3" applyNumberFormat="1" applyFont="1" applyFill="1" applyBorder="1"/>
    <xf numFmtId="0" fontId="6" fillId="2" borderId="52" xfId="0" applyFont="1" applyFill="1" applyBorder="1" applyAlignment="1">
      <alignment horizontal="center"/>
    </xf>
    <xf numFmtId="10" fontId="10" fillId="2" borderId="30" xfId="3" applyNumberFormat="1" applyFont="1" applyFill="1" applyBorder="1" applyAlignment="1">
      <alignment horizontal="center" vertical="center"/>
    </xf>
    <xf numFmtId="165" fontId="10" fillId="2" borderId="30" xfId="2" applyFont="1" applyFill="1" applyBorder="1" applyAlignment="1">
      <alignment horizontal="center" vertical="center"/>
    </xf>
    <xf numFmtId="10" fontId="10" fillId="2" borderId="31" xfId="2" applyNumberFormat="1" applyFont="1" applyFill="1" applyBorder="1"/>
    <xf numFmtId="165" fontId="10" fillId="2" borderId="32" xfId="3" applyNumberFormat="1" applyFont="1" applyFill="1" applyBorder="1"/>
    <xf numFmtId="49" fontId="12" fillId="2" borderId="40" xfId="0" applyNumberFormat="1" applyFont="1" applyFill="1" applyBorder="1" applyAlignment="1">
      <alignment horizontal="center"/>
    </xf>
    <xf numFmtId="164" fontId="12" fillId="2" borderId="19" xfId="1" applyFont="1" applyFill="1" applyBorder="1" applyAlignment="1">
      <alignment horizontal="center"/>
    </xf>
    <xf numFmtId="0" fontId="12" fillId="2" borderId="42" xfId="0" applyFont="1" applyFill="1" applyBorder="1" applyAlignment="1">
      <alignment horizontal="left"/>
    </xf>
    <xf numFmtId="0" fontId="3" fillId="0" borderId="54" xfId="0" applyFont="1" applyBorder="1"/>
    <xf numFmtId="4" fontId="21" fillId="0" borderId="0" xfId="6" applyNumberFormat="1" applyFont="1" applyAlignment="1">
      <alignment vertical="center"/>
    </xf>
    <xf numFmtId="4" fontId="21" fillId="0" borderId="0" xfId="6" applyNumberFormat="1" applyFont="1" applyAlignment="1">
      <alignment horizontal="right" vertical="center"/>
    </xf>
    <xf numFmtId="0" fontId="21" fillId="0" borderId="0" xfId="6" applyFont="1" applyAlignment="1">
      <alignment vertical="center"/>
    </xf>
    <xf numFmtId="4" fontId="25" fillId="0" borderId="0" xfId="6" applyNumberFormat="1" applyFont="1" applyAlignment="1">
      <alignment vertical="center"/>
    </xf>
    <xf numFmtId="10" fontId="25" fillId="0" borderId="0" xfId="6" applyNumberFormat="1" applyFont="1" applyAlignment="1">
      <alignment vertical="center"/>
    </xf>
    <xf numFmtId="4" fontId="25" fillId="0" borderId="0" xfId="6" applyNumberFormat="1" applyFont="1" applyAlignment="1">
      <alignment horizontal="right" vertical="center"/>
    </xf>
    <xf numFmtId="0" fontId="25" fillId="0" borderId="0" xfId="6" applyFont="1" applyAlignment="1">
      <alignment vertical="center"/>
    </xf>
    <xf numFmtId="4" fontId="25" fillId="0" borderId="0" xfId="6" applyNumberFormat="1" applyFont="1" applyAlignment="1">
      <alignment horizontal="center" vertical="center"/>
    </xf>
    <xf numFmtId="0" fontId="26" fillId="0" borderId="0" xfId="6" applyFont="1" applyAlignment="1">
      <alignment vertical="center"/>
    </xf>
    <xf numFmtId="0" fontId="23" fillId="0" borderId="0" xfId="6" applyFont="1" applyAlignment="1">
      <alignment horizontal="right" vertical="center"/>
    </xf>
    <xf numFmtId="0" fontId="23" fillId="0" borderId="0" xfId="6" applyFont="1" applyAlignment="1">
      <alignment vertical="center"/>
    </xf>
    <xf numFmtId="4" fontId="29" fillId="0" borderId="0" xfId="7" applyNumberFormat="1" applyFont="1" applyAlignment="1">
      <alignment vertical="center"/>
    </xf>
    <xf numFmtId="0" fontId="29" fillId="0" borderId="0" xfId="7" applyFont="1" applyAlignment="1">
      <alignment horizontal="left" vertical="center" indent="1"/>
    </xf>
    <xf numFmtId="0" fontId="29" fillId="0" borderId="0" xfId="7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vertical="center"/>
    </xf>
    <xf numFmtId="0" fontId="1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20" fillId="0" borderId="0" xfId="6"/>
    <xf numFmtId="0" fontId="31" fillId="0" borderId="0" xfId="7" applyFont="1" applyAlignment="1">
      <alignment vertical="center"/>
    </xf>
    <xf numFmtId="0" fontId="13" fillId="0" borderId="0" xfId="7" applyFont="1" applyAlignment="1">
      <alignment vertical="center" wrapText="1"/>
    </xf>
    <xf numFmtId="0" fontId="7" fillId="0" borderId="0" xfId="7" applyFont="1" applyAlignment="1">
      <alignment vertical="center"/>
    </xf>
    <xf numFmtId="0" fontId="13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4" fontId="29" fillId="0" borderId="0" xfId="7" applyNumberFormat="1" applyFont="1" applyAlignment="1">
      <alignment horizontal="center" vertical="center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vertical="center"/>
    </xf>
    <xf numFmtId="164" fontId="17" fillId="2" borderId="56" xfId="1" applyFont="1" applyFill="1" applyBorder="1"/>
    <xf numFmtId="164" fontId="7" fillId="0" borderId="59" xfId="1" applyFont="1" applyBorder="1" applyAlignment="1">
      <alignment horizontal="left" vertical="center"/>
    </xf>
    <xf numFmtId="0" fontId="17" fillId="2" borderId="58" xfId="0" applyFont="1" applyFill="1" applyBorder="1" applyAlignment="1">
      <alignment horizontal="left"/>
    </xf>
    <xf numFmtId="0" fontId="3" fillId="0" borderId="0" xfId="0" applyFont="1"/>
    <xf numFmtId="0" fontId="41" fillId="0" borderId="5" xfId="0" applyFont="1" applyBorder="1" applyAlignment="1">
      <alignment horizontal="center" vertical="center"/>
    </xf>
    <xf numFmtId="0" fontId="41" fillId="0" borderId="61" xfId="0" applyFont="1" applyBorder="1" applyAlignment="1">
      <alignment horizontal="center" vertical="center"/>
    </xf>
    <xf numFmtId="0" fontId="41" fillId="0" borderId="61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2" borderId="62" xfId="0" applyFont="1" applyFill="1" applyBorder="1" applyAlignment="1">
      <alignment horizontal="center"/>
    </xf>
    <xf numFmtId="0" fontId="0" fillId="2" borderId="63" xfId="0" applyFill="1" applyBorder="1" applyAlignment="1">
      <alignment horizontal="center"/>
    </xf>
    <xf numFmtId="0" fontId="42" fillId="0" borderId="21" xfId="0" applyFont="1" applyBorder="1" applyAlignment="1">
      <alignment horizontal="center"/>
    </xf>
    <xf numFmtId="0" fontId="42" fillId="0" borderId="60" xfId="0" applyFont="1" applyBorder="1" applyAlignment="1">
      <alignment horizontal="center"/>
    </xf>
    <xf numFmtId="169" fontId="42" fillId="0" borderId="59" xfId="0" applyNumberFormat="1" applyFont="1" applyBorder="1"/>
    <xf numFmtId="2" fontId="42" fillId="0" borderId="59" xfId="0" applyNumberFormat="1" applyFont="1" applyBorder="1"/>
    <xf numFmtId="2" fontId="42" fillId="0" borderId="22" xfId="0" applyNumberFormat="1" applyFont="1" applyBorder="1"/>
    <xf numFmtId="0" fontId="45" fillId="0" borderId="0" xfId="0" applyFont="1" applyAlignment="1">
      <alignment vertical="center"/>
    </xf>
    <xf numFmtId="0" fontId="12" fillId="2" borderId="56" xfId="0" applyFont="1" applyFill="1" applyBorder="1" applyAlignment="1">
      <alignment horizontal="center"/>
    </xf>
    <xf numFmtId="0" fontId="6" fillId="0" borderId="52" xfId="0" applyFont="1" applyBorder="1" applyAlignment="1">
      <alignment horizontal="center"/>
    </xf>
    <xf numFmtId="0" fontId="6" fillId="0" borderId="14" xfId="0" applyFont="1" applyBorder="1"/>
    <xf numFmtId="10" fontId="6" fillId="0" borderId="14" xfId="3" applyNumberFormat="1" applyFont="1" applyBorder="1"/>
    <xf numFmtId="165" fontId="6" fillId="0" borderId="14" xfId="2" applyFont="1" applyBorder="1"/>
    <xf numFmtId="10" fontId="6" fillId="3" borderId="13" xfId="2" applyNumberFormat="1" applyFont="1" applyFill="1" applyBorder="1"/>
    <xf numFmtId="39" fontId="6" fillId="3" borderId="70" xfId="3" applyNumberFormat="1" applyFont="1" applyFill="1" applyBorder="1"/>
    <xf numFmtId="39" fontId="6" fillId="5" borderId="8" xfId="3" applyNumberFormat="1" applyFont="1" applyFill="1" applyBorder="1"/>
    <xf numFmtId="10" fontId="6" fillId="5" borderId="9" xfId="2" applyNumberFormat="1" applyFont="1" applyFill="1" applyBorder="1"/>
    <xf numFmtId="10" fontId="6" fillId="5" borderId="44" xfId="2" applyNumberFormat="1" applyFont="1" applyFill="1" applyBorder="1"/>
    <xf numFmtId="39" fontId="6" fillId="5" borderId="45" xfId="3" applyNumberFormat="1" applyFont="1" applyFill="1" applyBorder="1"/>
    <xf numFmtId="10" fontId="7" fillId="5" borderId="9" xfId="2" applyNumberFormat="1" applyFill="1" applyBorder="1"/>
    <xf numFmtId="10" fontId="8" fillId="5" borderId="12" xfId="2" applyNumberFormat="1" applyFont="1" applyFill="1" applyBorder="1"/>
    <xf numFmtId="39" fontId="8" fillId="5" borderId="11" xfId="3" applyNumberFormat="1" applyFont="1" applyFill="1" applyBorder="1"/>
    <xf numFmtId="0" fontId="3" fillId="0" borderId="72" xfId="0" applyFont="1" applyBorder="1" applyAlignment="1">
      <alignment horizontal="left"/>
    </xf>
    <xf numFmtId="0" fontId="46" fillId="0" borderId="0" xfId="0" applyFont="1"/>
    <xf numFmtId="49" fontId="17" fillId="2" borderId="63" xfId="0" applyNumberFormat="1" applyFont="1" applyFill="1" applyBorder="1" applyAlignment="1">
      <alignment horizontal="center"/>
    </xf>
    <xf numFmtId="0" fontId="3" fillId="0" borderId="72" xfId="0" applyFont="1" applyBorder="1" applyAlignment="1">
      <alignment horizontal="left" wrapText="1"/>
    </xf>
    <xf numFmtId="0" fontId="3" fillId="0" borderId="72" xfId="0" applyFont="1" applyBorder="1" applyAlignment="1">
      <alignment horizontal="center"/>
    </xf>
    <xf numFmtId="0" fontId="13" fillId="0" borderId="72" xfId="0" applyFont="1" applyBorder="1" applyAlignment="1">
      <alignment horizontal="left"/>
    </xf>
    <xf numFmtId="0" fontId="13" fillId="0" borderId="58" xfId="0" applyFont="1" applyBorder="1" applyAlignment="1">
      <alignment horizontal="left"/>
    </xf>
    <xf numFmtId="0" fontId="13" fillId="0" borderId="72" xfId="0" applyFont="1" applyBorder="1" applyAlignment="1">
      <alignment horizontal="left" wrapText="1"/>
    </xf>
    <xf numFmtId="0" fontId="12" fillId="0" borderId="72" xfId="0" applyFont="1" applyBorder="1" applyAlignment="1">
      <alignment horizontal="center" vertical="center"/>
    </xf>
    <xf numFmtId="0" fontId="42" fillId="0" borderId="55" xfId="0" applyFont="1" applyBorder="1"/>
    <xf numFmtId="0" fontId="42" fillId="0" borderId="26" xfId="0" applyFont="1" applyBorder="1" applyAlignment="1">
      <alignment horizontal="center"/>
    </xf>
    <xf numFmtId="169" fontId="42" fillId="0" borderId="66" xfId="0" applyNumberFormat="1" applyFont="1" applyBorder="1"/>
    <xf numFmtId="0" fontId="42" fillId="0" borderId="59" xfId="0" applyFont="1" applyBorder="1" applyAlignment="1">
      <alignment horizontal="center"/>
    </xf>
    <xf numFmtId="164" fontId="7" fillId="0" borderId="60" xfId="1" applyFont="1" applyBorder="1" applyAlignment="1">
      <alignment horizontal="left" vertical="center"/>
    </xf>
    <xf numFmtId="0" fontId="3" fillId="0" borderId="59" xfId="0" applyFont="1" applyBorder="1"/>
    <xf numFmtId="0" fontId="3" fillId="0" borderId="58" xfId="0" applyFont="1" applyBorder="1" applyAlignment="1">
      <alignment horizontal="left"/>
    </xf>
    <xf numFmtId="0" fontId="42" fillId="0" borderId="21" xfId="0" applyFont="1" applyBorder="1" applyAlignment="1">
      <alignment horizontal="center" wrapText="1"/>
    </xf>
    <xf numFmtId="0" fontId="13" fillId="0" borderId="72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/>
    </xf>
    <xf numFmtId="2" fontId="3" fillId="0" borderId="75" xfId="0" applyNumberFormat="1" applyFont="1" applyBorder="1" applyAlignment="1">
      <alignment horizontal="right"/>
    </xf>
    <xf numFmtId="164" fontId="3" fillId="0" borderId="0" xfId="1" applyFont="1" applyBorder="1"/>
    <xf numFmtId="0" fontId="0" fillId="0" borderId="0" xfId="0" applyAlignment="1">
      <alignment horizontal="left"/>
    </xf>
    <xf numFmtId="10" fontId="7" fillId="6" borderId="74" xfId="2" applyNumberFormat="1" applyFill="1" applyBorder="1"/>
    <xf numFmtId="39" fontId="7" fillId="6" borderId="70" xfId="3" applyNumberFormat="1" applyFill="1" applyBorder="1"/>
    <xf numFmtId="10" fontId="6" fillId="6" borderId="44" xfId="2" applyNumberFormat="1" applyFont="1" applyFill="1" applyBorder="1"/>
    <xf numFmtId="39" fontId="6" fillId="6" borderId="45" xfId="3" applyNumberFormat="1" applyFont="1" applyFill="1" applyBorder="1"/>
    <xf numFmtId="0" fontId="28" fillId="4" borderId="0" xfId="7" applyFont="1" applyFill="1" applyAlignment="1">
      <alignment vertical="center"/>
    </xf>
    <xf numFmtId="0" fontId="28" fillId="0" borderId="0" xfId="7" applyFont="1" applyAlignment="1">
      <alignment horizontal="center" vertical="center"/>
    </xf>
    <xf numFmtId="4" fontId="28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28" fillId="0" borderId="0" xfId="0" applyFont="1" applyAlignment="1">
      <alignment vertical="center"/>
    </xf>
    <xf numFmtId="10" fontId="32" fillId="0" borderId="0" xfId="8" applyNumberFormat="1" applyFont="1" applyBorder="1" applyAlignment="1" applyProtection="1">
      <alignment horizontal="center" vertical="center"/>
    </xf>
    <xf numFmtId="4" fontId="33" fillId="0" borderId="0" xfId="7" applyNumberFormat="1" applyFont="1" applyAlignment="1">
      <alignment horizontal="center" vertical="center"/>
    </xf>
    <xf numFmtId="0" fontId="31" fillId="0" borderId="0" xfId="7" applyFont="1" applyAlignment="1">
      <alignment horizontal="left" vertical="center" indent="1"/>
    </xf>
    <xf numFmtId="0" fontId="13" fillId="0" borderId="0" xfId="7" applyFont="1" applyAlignment="1">
      <alignment horizontal="left" vertical="center" inden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/>
    </xf>
    <xf numFmtId="0" fontId="7" fillId="0" borderId="0" xfId="7" applyFont="1" applyAlignment="1">
      <alignment horizontal="left" vertical="center" indent="1"/>
    </xf>
    <xf numFmtId="0" fontId="34" fillId="0" borderId="56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" fontId="35" fillId="0" borderId="0" xfId="0" applyNumberFormat="1" applyFont="1" applyAlignment="1">
      <alignment vertical="center" wrapText="1"/>
    </xf>
    <xf numFmtId="0" fontId="35" fillId="0" borderId="0" xfId="7" applyFont="1" applyAlignment="1">
      <alignment horizontal="left" vertical="center" wrapText="1"/>
    </xf>
    <xf numFmtId="4" fontId="35" fillId="0" borderId="0" xfId="7" applyNumberFormat="1" applyFont="1" applyAlignment="1">
      <alignment horizontal="left" vertical="center"/>
    </xf>
    <xf numFmtId="4" fontId="13" fillId="0" borderId="0" xfId="7" applyNumberFormat="1" applyFont="1" applyAlignment="1">
      <alignment vertical="center"/>
    </xf>
    <xf numFmtId="0" fontId="12" fillId="0" borderId="0" xfId="7" applyFont="1" applyAlignment="1">
      <alignment vertical="center" wrapText="1"/>
    </xf>
    <xf numFmtId="0" fontId="13" fillId="0" borderId="72" xfId="0" applyFont="1" applyBorder="1" applyAlignment="1">
      <alignment horizontal="left" vertical="center"/>
    </xf>
    <xf numFmtId="0" fontId="41" fillId="7" borderId="62" xfId="0" applyFont="1" applyFill="1" applyBorder="1" applyAlignment="1">
      <alignment horizontal="center"/>
    </xf>
    <xf numFmtId="0" fontId="0" fillId="7" borderId="63" xfId="0" applyFill="1" applyBorder="1" applyAlignment="1">
      <alignment horizontal="center"/>
    </xf>
    <xf numFmtId="0" fontId="41" fillId="7" borderId="62" xfId="0" applyFont="1" applyFill="1" applyBorder="1" applyAlignment="1">
      <alignment horizontal="center" vertical="center"/>
    </xf>
    <xf numFmtId="0" fontId="0" fillId="0" borderId="78" xfId="0" applyBorder="1"/>
    <xf numFmtId="0" fontId="0" fillId="0" borderId="16" xfId="0" applyBorder="1"/>
    <xf numFmtId="49" fontId="12" fillId="0" borderId="75" xfId="0" applyNumberFormat="1" applyFont="1" applyBorder="1" applyAlignment="1">
      <alignment horizontal="center"/>
    </xf>
    <xf numFmtId="0" fontId="13" fillId="0" borderId="75" xfId="0" applyFont="1" applyBorder="1" applyAlignment="1">
      <alignment horizontal="center"/>
    </xf>
    <xf numFmtId="2" fontId="13" fillId="0" borderId="75" xfId="0" applyNumberFormat="1" applyFont="1" applyBorder="1" applyAlignment="1">
      <alignment horizontal="center" vertical="center"/>
    </xf>
    <xf numFmtId="164" fontId="13" fillId="0" borderId="76" xfId="1" applyFont="1" applyBorder="1" applyAlignment="1">
      <alignment horizontal="center" vertical="center"/>
    </xf>
    <xf numFmtId="0" fontId="13" fillId="0" borderId="75" xfId="0" applyFont="1" applyBorder="1" applyAlignment="1">
      <alignment horizontal="left"/>
    </xf>
    <xf numFmtId="164" fontId="13" fillId="0" borderId="77" xfId="1" applyFont="1" applyBorder="1" applyAlignment="1">
      <alignment horizontal="center" vertical="center"/>
    </xf>
    <xf numFmtId="0" fontId="12" fillId="0" borderId="75" xfId="0" applyFont="1" applyBorder="1" applyAlignment="1">
      <alignment horizontal="center"/>
    </xf>
    <xf numFmtId="164" fontId="13" fillId="0" borderId="76" xfId="1" applyFont="1" applyBorder="1" applyAlignment="1">
      <alignment horizontal="center" vertical="distributed"/>
    </xf>
    <xf numFmtId="49" fontId="12" fillId="0" borderId="71" xfId="0" applyNumberFormat="1" applyFont="1" applyBorder="1" applyAlignment="1">
      <alignment horizontal="center" vertical="center"/>
    </xf>
    <xf numFmtId="0" fontId="13" fillId="0" borderId="75" xfId="0" applyFont="1" applyBorder="1" applyAlignment="1">
      <alignment horizontal="left" vertical="distributed"/>
    </xf>
    <xf numFmtId="0" fontId="13" fillId="0" borderId="75" xfId="0" applyFont="1" applyBorder="1" applyAlignment="1">
      <alignment horizontal="center" vertical="center"/>
    </xf>
    <xf numFmtId="2" fontId="13" fillId="0" borderId="71" xfId="0" applyNumberFormat="1" applyFont="1" applyBorder="1" applyAlignment="1">
      <alignment horizontal="center" vertical="center"/>
    </xf>
    <xf numFmtId="49" fontId="12" fillId="0" borderId="75" xfId="0" applyNumberFormat="1" applyFont="1" applyBorder="1" applyAlignment="1">
      <alignment horizontal="center" vertical="center"/>
    </xf>
    <xf numFmtId="164" fontId="13" fillId="0" borderId="76" xfId="1" applyFont="1" applyBorder="1" applyAlignment="1">
      <alignment horizontal="center" vertical="center" wrapText="1"/>
    </xf>
    <xf numFmtId="164" fontId="17" fillId="2" borderId="0" xfId="1" applyFont="1" applyFill="1" applyBorder="1"/>
    <xf numFmtId="2" fontId="3" fillId="0" borderId="75" xfId="0" applyNumberFormat="1" applyFont="1" applyBorder="1" applyAlignment="1">
      <alignment horizontal="right" vertical="center"/>
    </xf>
    <xf numFmtId="0" fontId="43" fillId="0" borderId="75" xfId="0" applyFont="1" applyBorder="1" applyAlignment="1">
      <alignment horizontal="center" vertical="center"/>
    </xf>
    <xf numFmtId="164" fontId="43" fillId="0" borderId="75" xfId="1" applyFont="1" applyBorder="1"/>
    <xf numFmtId="0" fontId="3" fillId="0" borderId="75" xfId="0" applyFont="1" applyBorder="1" applyAlignment="1">
      <alignment horizontal="left"/>
    </xf>
    <xf numFmtId="164" fontId="3" fillId="0" borderId="75" xfId="1" applyFont="1" applyFill="1" applyBorder="1" applyAlignment="1">
      <alignment horizontal="right"/>
    </xf>
    <xf numFmtId="49" fontId="3" fillId="0" borderId="75" xfId="0" applyNumberFormat="1" applyFont="1" applyBorder="1" applyAlignment="1">
      <alignment horizontal="center" vertical="center"/>
    </xf>
    <xf numFmtId="0" fontId="3" fillId="0" borderId="75" xfId="0" applyFont="1" applyBorder="1" applyAlignment="1">
      <alignment horizontal="left" vertical="distributed"/>
    </xf>
    <xf numFmtId="0" fontId="3" fillId="0" borderId="75" xfId="0" applyFont="1" applyBorder="1" applyAlignment="1">
      <alignment horizontal="center" vertical="center"/>
    </xf>
    <xf numFmtId="164" fontId="3" fillId="0" borderId="75" xfId="1" applyFont="1" applyBorder="1" applyAlignment="1">
      <alignment vertical="center"/>
    </xf>
    <xf numFmtId="49" fontId="3" fillId="0" borderId="75" xfId="0" applyNumberFormat="1" applyFont="1" applyBorder="1" applyAlignment="1">
      <alignment horizontal="center"/>
    </xf>
    <xf numFmtId="164" fontId="3" fillId="0" borderId="75" xfId="1" applyFont="1" applyBorder="1"/>
    <xf numFmtId="8" fontId="43" fillId="0" borderId="0" xfId="0" applyNumberFormat="1" applyFont="1"/>
    <xf numFmtId="49" fontId="7" fillId="0" borderId="75" xfId="0" applyNumberFormat="1" applyFont="1" applyBorder="1" applyAlignment="1">
      <alignment horizontal="center"/>
    </xf>
    <xf numFmtId="0" fontId="3" fillId="0" borderId="75" xfId="0" applyFont="1" applyBorder="1" applyAlignment="1">
      <alignment horizontal="left" wrapText="1"/>
    </xf>
    <xf numFmtId="0" fontId="7" fillId="0" borderId="75" xfId="0" applyFont="1" applyBorder="1" applyAlignment="1">
      <alignment horizontal="center"/>
    </xf>
    <xf numFmtId="0" fontId="12" fillId="2" borderId="62" xfId="0" applyFont="1" applyFill="1" applyBorder="1" applyAlignment="1">
      <alignment horizontal="center"/>
    </xf>
    <xf numFmtId="49" fontId="41" fillId="2" borderId="62" xfId="0" applyNumberFormat="1" applyFont="1" applyFill="1" applyBorder="1" applyAlignment="1">
      <alignment horizontal="center"/>
    </xf>
    <xf numFmtId="49" fontId="41" fillId="2" borderId="62" xfId="0" applyNumberFormat="1" applyFont="1" applyFill="1" applyBorder="1" applyAlignment="1">
      <alignment horizontal="center" vertical="center"/>
    </xf>
    <xf numFmtId="49" fontId="47" fillId="2" borderId="62" xfId="0" applyNumberFormat="1" applyFont="1" applyFill="1" applyBorder="1" applyAlignment="1">
      <alignment horizontal="center"/>
    </xf>
    <xf numFmtId="49" fontId="3" fillId="0" borderId="72" xfId="0" applyNumberFormat="1" applyFont="1" applyBorder="1" applyAlignment="1">
      <alignment horizontal="center" vertical="center"/>
    </xf>
    <xf numFmtId="49" fontId="12" fillId="0" borderId="72" xfId="0" applyNumberFormat="1" applyFont="1" applyBorder="1" applyAlignment="1">
      <alignment horizontal="center" vertical="center"/>
    </xf>
    <xf numFmtId="0" fontId="47" fillId="7" borderId="62" xfId="0" applyFont="1" applyFill="1" applyBorder="1" applyAlignment="1">
      <alignment horizontal="center"/>
    </xf>
    <xf numFmtId="10" fontId="3" fillId="0" borderId="76" xfId="5" applyNumberFormat="1" applyFont="1" applyBorder="1" applyAlignment="1">
      <alignment horizontal="center" vertical="center"/>
    </xf>
    <xf numFmtId="164" fontId="3" fillId="0" borderId="58" xfId="1" applyFont="1" applyBorder="1" applyAlignment="1">
      <alignment vertical="center"/>
    </xf>
    <xf numFmtId="10" fontId="3" fillId="0" borderId="25" xfId="5" applyNumberFormat="1" applyFont="1" applyBorder="1" applyAlignment="1">
      <alignment horizontal="center" vertical="center"/>
    </xf>
    <xf numFmtId="164" fontId="17" fillId="2" borderId="81" xfId="0" applyNumberFormat="1" applyFont="1" applyFill="1" applyBorder="1"/>
    <xf numFmtId="10" fontId="17" fillId="2" borderId="65" xfId="5" applyNumberFormat="1" applyFont="1" applyFill="1" applyBorder="1" applyAlignment="1">
      <alignment horizontal="center"/>
    </xf>
    <xf numFmtId="0" fontId="50" fillId="0" borderId="15" xfId="0" applyFont="1" applyBorder="1" applyAlignment="1">
      <alignment horizontal="center"/>
    </xf>
    <xf numFmtId="0" fontId="0" fillId="0" borderId="54" xfId="0" applyBorder="1"/>
    <xf numFmtId="0" fontId="0" fillId="0" borderId="82" xfId="0" applyBorder="1"/>
    <xf numFmtId="0" fontId="51" fillId="8" borderId="83" xfId="0" applyFont="1" applyFill="1" applyBorder="1" applyAlignment="1">
      <alignment horizontal="center" vertical="center"/>
    </xf>
    <xf numFmtId="0" fontId="51" fillId="8" borderId="83" xfId="0" applyFont="1" applyFill="1" applyBorder="1" applyAlignment="1">
      <alignment horizontal="center" vertical="distributed"/>
    </xf>
    <xf numFmtId="0" fontId="52" fillId="9" borderId="84" xfId="0" applyFont="1" applyFill="1" applyBorder="1" applyAlignment="1">
      <alignment horizontal="center" vertical="center"/>
    </xf>
    <xf numFmtId="0" fontId="52" fillId="9" borderId="84" xfId="0" applyFont="1" applyFill="1" applyBorder="1" applyAlignment="1">
      <alignment vertical="distributed"/>
    </xf>
    <xf numFmtId="2" fontId="52" fillId="9" borderId="84" xfId="0" applyNumberFormat="1" applyFont="1" applyFill="1" applyBorder="1" applyAlignment="1">
      <alignment horizontal="center" vertical="center"/>
    </xf>
    <xf numFmtId="10" fontId="52" fillId="9" borderId="84" xfId="5" applyNumberFormat="1" applyFont="1" applyFill="1" applyBorder="1" applyAlignment="1">
      <alignment horizontal="center" vertical="center"/>
    </xf>
    <xf numFmtId="2" fontId="52" fillId="9" borderId="85" xfId="0" applyNumberFormat="1" applyFont="1" applyFill="1" applyBorder="1" applyAlignment="1">
      <alignment horizontal="center" vertical="center"/>
    </xf>
    <xf numFmtId="0" fontId="52" fillId="9" borderId="25" xfId="0" applyFont="1" applyFill="1" applyBorder="1" applyAlignment="1">
      <alignment horizontal="center" vertical="center"/>
    </xf>
    <xf numFmtId="0" fontId="52" fillId="9" borderId="23" xfId="0" applyFont="1" applyFill="1" applyBorder="1" applyAlignment="1">
      <alignment horizontal="center" vertical="center"/>
    </xf>
    <xf numFmtId="0" fontId="52" fillId="9" borderId="23" xfId="0" applyFont="1" applyFill="1" applyBorder="1" applyAlignment="1">
      <alignment vertical="distributed"/>
    </xf>
    <xf numFmtId="0" fontId="52" fillId="9" borderId="85" xfId="0" applyFont="1" applyFill="1" applyBorder="1" applyAlignment="1">
      <alignment horizontal="center" vertical="center"/>
    </xf>
    <xf numFmtId="2" fontId="52" fillId="9" borderId="23" xfId="0" applyNumberFormat="1" applyFont="1" applyFill="1" applyBorder="1" applyAlignment="1">
      <alignment horizontal="center" vertical="center"/>
    </xf>
    <xf numFmtId="0" fontId="54" fillId="0" borderId="0" xfId="0" applyFont="1"/>
    <xf numFmtId="0" fontId="20" fillId="0" borderId="15" xfId="0" applyFont="1" applyBorder="1"/>
    <xf numFmtId="0" fontId="20" fillId="0" borderId="16" xfId="0" applyFont="1" applyBorder="1"/>
    <xf numFmtId="0" fontId="56" fillId="0" borderId="16" xfId="0" applyFont="1" applyBorder="1" applyAlignment="1">
      <alignment horizontal="left" vertical="center" wrapText="1"/>
    </xf>
    <xf numFmtId="0" fontId="57" fillId="0" borderId="0" xfId="0" applyFont="1" applyAlignment="1">
      <alignment vertical="center"/>
    </xf>
    <xf numFmtId="0" fontId="57" fillId="0" borderId="0" xfId="0" applyFont="1" applyAlignment="1">
      <alignment horizontal="center" vertical="center"/>
    </xf>
    <xf numFmtId="49" fontId="18" fillId="0" borderId="15" xfId="0" quotePrefix="1" applyNumberFormat="1" applyFont="1" applyBorder="1" applyAlignment="1">
      <alignment vertical="center"/>
    </xf>
    <xf numFmtId="49" fontId="9" fillId="0" borderId="16" xfId="0" quotePrefix="1" applyNumberFormat="1" applyFont="1" applyBorder="1" applyAlignment="1">
      <alignment vertical="center" wrapText="1"/>
    </xf>
    <xf numFmtId="49" fontId="58" fillId="0" borderId="0" xfId="0" quotePrefix="1" applyNumberFormat="1" applyFont="1" applyAlignment="1">
      <alignment vertical="center" wrapText="1"/>
    </xf>
    <xf numFmtId="49" fontId="54" fillId="0" borderId="0" xfId="0" applyNumberFormat="1" applyFont="1"/>
    <xf numFmtId="10" fontId="17" fillId="0" borderId="15" xfId="0" applyNumberFormat="1" applyFont="1" applyBorder="1" applyAlignment="1" applyProtection="1">
      <alignment horizontal="left" vertical="center"/>
      <protection locked="0"/>
    </xf>
    <xf numFmtId="0" fontId="59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26" fillId="0" borderId="15" xfId="0" applyFont="1" applyBorder="1" applyAlignment="1">
      <alignment vertical="center" wrapText="1"/>
    </xf>
    <xf numFmtId="0" fontId="60" fillId="0" borderId="54" xfId="0" applyFont="1" applyBorder="1" applyAlignment="1">
      <alignment horizontal="right"/>
    </xf>
    <xf numFmtId="10" fontId="60" fillId="0" borderId="82" xfId="0" applyNumberFormat="1" applyFont="1" applyBorder="1" applyAlignment="1">
      <alignment horizontal="center"/>
    </xf>
    <xf numFmtId="0" fontId="26" fillId="0" borderId="33" xfId="0" applyFont="1" applyBorder="1" applyAlignment="1">
      <alignment horizontal="center" vertical="center" wrapText="1"/>
    </xf>
    <xf numFmtId="0" fontId="26" fillId="0" borderId="86" xfId="0" applyFont="1" applyBorder="1" applyAlignment="1">
      <alignment horizontal="center" vertical="center" wrapText="1"/>
    </xf>
    <xf numFmtId="0" fontId="55" fillId="0" borderId="21" xfId="0" applyFont="1" applyBorder="1" applyAlignment="1">
      <alignment horizontal="center" vertical="center" wrapText="1"/>
    </xf>
    <xf numFmtId="0" fontId="55" fillId="0" borderId="59" xfId="0" applyFont="1" applyBorder="1" applyAlignment="1">
      <alignment horizontal="left" vertical="center" wrapText="1"/>
    </xf>
    <xf numFmtId="44" fontId="26" fillId="0" borderId="59" xfId="18" applyFont="1" applyFill="1" applyBorder="1" applyAlignment="1">
      <alignment horizontal="center" vertical="center"/>
    </xf>
    <xf numFmtId="170" fontId="55" fillId="0" borderId="22" xfId="0" applyNumberFormat="1" applyFont="1" applyBorder="1" applyAlignment="1">
      <alignment horizontal="center" vertical="center" wrapText="1"/>
    </xf>
    <xf numFmtId="49" fontId="13" fillId="0" borderId="75" xfId="0" applyNumberFormat="1" applyFont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49" fontId="42" fillId="0" borderId="21" xfId="0" applyNumberFormat="1" applyFont="1" applyBorder="1" applyAlignment="1">
      <alignment horizontal="center"/>
    </xf>
    <xf numFmtId="0" fontId="42" fillId="0" borderId="60" xfId="0" applyFont="1" applyBorder="1" applyAlignment="1">
      <alignment horizontal="center" vertical="center"/>
    </xf>
    <xf numFmtId="169" fontId="42" fillId="0" borderId="59" xfId="0" applyNumberFormat="1" applyFont="1" applyBorder="1" applyAlignment="1">
      <alignment vertical="center"/>
    </xf>
    <xf numFmtId="2" fontId="42" fillId="0" borderId="59" xfId="0" applyNumberFormat="1" applyFont="1" applyBorder="1" applyAlignment="1">
      <alignment vertical="center"/>
    </xf>
    <xf numFmtId="2" fontId="42" fillId="0" borderId="22" xfId="0" applyNumberFormat="1" applyFont="1" applyBorder="1" applyAlignment="1">
      <alignment vertical="center"/>
    </xf>
    <xf numFmtId="49" fontId="42" fillId="0" borderId="21" xfId="0" applyNumberFormat="1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17" fillId="2" borderId="39" xfId="0" applyFont="1" applyFill="1" applyBorder="1" applyAlignment="1">
      <alignment horizontal="left"/>
    </xf>
    <xf numFmtId="164" fontId="17" fillId="2" borderId="0" xfId="1" applyFont="1" applyFill="1"/>
    <xf numFmtId="10" fontId="17" fillId="2" borderId="19" xfId="5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distributed"/>
    </xf>
    <xf numFmtId="0" fontId="3" fillId="0" borderId="88" xfId="0" applyFont="1" applyBorder="1" applyAlignment="1">
      <alignment horizontal="center" vertical="center"/>
    </xf>
    <xf numFmtId="2" fontId="3" fillId="0" borderId="88" xfId="0" applyNumberFormat="1" applyFont="1" applyBorder="1" applyAlignment="1">
      <alignment horizontal="right" vertical="center"/>
    </xf>
    <xf numFmtId="164" fontId="3" fillId="0" borderId="24" xfId="1" applyFont="1" applyBorder="1" applyAlignment="1">
      <alignment vertical="center"/>
    </xf>
    <xf numFmtId="0" fontId="3" fillId="0" borderId="89" xfId="0" applyFont="1" applyBorder="1" applyAlignment="1">
      <alignment horizontal="left"/>
    </xf>
    <xf numFmtId="164" fontId="3" fillId="0" borderId="89" xfId="1" applyFont="1" applyBorder="1"/>
    <xf numFmtId="0" fontId="3" fillId="0" borderId="38" xfId="0" applyFont="1" applyBorder="1" applyAlignment="1">
      <alignment horizontal="left" vertical="center"/>
    </xf>
    <xf numFmtId="0" fontId="3" fillId="0" borderId="38" xfId="0" applyFont="1" applyBorder="1" applyAlignment="1">
      <alignment horizontal="left"/>
    </xf>
    <xf numFmtId="0" fontId="3" fillId="0" borderId="75" xfId="0" applyFont="1" applyBorder="1" applyAlignment="1">
      <alignment horizontal="left" vertical="distributed" wrapText="1"/>
    </xf>
    <xf numFmtId="0" fontId="3" fillId="5" borderId="75" xfId="0" applyFont="1" applyFill="1" applyBorder="1" applyAlignment="1">
      <alignment horizontal="left" vertical="distributed"/>
    </xf>
    <xf numFmtId="0" fontId="3" fillId="5" borderId="75" xfId="0" applyFont="1" applyFill="1" applyBorder="1" applyAlignment="1">
      <alignment horizontal="center" vertical="center"/>
    </xf>
    <xf numFmtId="2" fontId="3" fillId="5" borderId="75" xfId="0" applyNumberFormat="1" applyFont="1" applyFill="1" applyBorder="1" applyAlignment="1">
      <alignment horizontal="right" vertical="center"/>
    </xf>
    <xf numFmtId="164" fontId="3" fillId="5" borderId="75" xfId="1" applyFont="1" applyFill="1" applyBorder="1" applyAlignment="1">
      <alignment vertical="center"/>
    </xf>
    <xf numFmtId="0" fontId="3" fillId="5" borderId="75" xfId="0" applyFont="1" applyFill="1" applyBorder="1" applyAlignment="1">
      <alignment horizontal="left"/>
    </xf>
    <xf numFmtId="0" fontId="3" fillId="5" borderId="75" xfId="0" applyFont="1" applyFill="1" applyBorder="1" applyAlignment="1">
      <alignment horizontal="center"/>
    </xf>
    <xf numFmtId="2" fontId="3" fillId="5" borderId="75" xfId="0" applyNumberFormat="1" applyFont="1" applyFill="1" applyBorder="1" applyAlignment="1">
      <alignment horizontal="right"/>
    </xf>
    <xf numFmtId="164" fontId="3" fillId="5" borderId="75" xfId="1" applyFont="1" applyFill="1" applyBorder="1"/>
    <xf numFmtId="164" fontId="3" fillId="0" borderId="75" xfId="1" applyFont="1" applyFill="1" applyBorder="1"/>
    <xf numFmtId="0" fontId="3" fillId="0" borderId="0" xfId="0" applyFont="1" applyAlignment="1">
      <alignment horizontal="left"/>
    </xf>
    <xf numFmtId="0" fontId="17" fillId="2" borderId="64" xfId="0" applyFont="1" applyFill="1" applyBorder="1" applyAlignment="1">
      <alignment horizontal="left"/>
    </xf>
    <xf numFmtId="0" fontId="13" fillId="0" borderId="15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distributed"/>
    </xf>
    <xf numFmtId="0" fontId="13" fillId="0" borderId="89" xfId="0" applyFont="1" applyBorder="1" applyAlignment="1">
      <alignment horizontal="left"/>
    </xf>
    <xf numFmtId="0" fontId="13" fillId="0" borderId="38" xfId="0" applyFont="1" applyBorder="1" applyAlignment="1">
      <alignment horizontal="left" vertical="center"/>
    </xf>
    <xf numFmtId="0" fontId="12" fillId="2" borderId="56" xfId="0" applyFont="1" applyFill="1" applyBorder="1" applyAlignment="1">
      <alignment horizontal="left"/>
    </xf>
    <xf numFmtId="0" fontId="13" fillId="0" borderId="75" xfId="0" applyFont="1" applyBorder="1" applyAlignment="1">
      <alignment vertical="distributed" wrapText="1"/>
    </xf>
    <xf numFmtId="0" fontId="13" fillId="0" borderId="75" xfId="0" applyFont="1" applyBorder="1" applyAlignment="1">
      <alignment horizontal="left" vertical="center"/>
    </xf>
    <xf numFmtId="4" fontId="13" fillId="0" borderId="76" xfId="1" applyNumberFormat="1" applyFont="1" applyBorder="1" applyAlignment="1">
      <alignment horizontal="center" vertical="distributed"/>
    </xf>
    <xf numFmtId="0" fontId="13" fillId="0" borderId="38" xfId="0" applyFont="1" applyBorder="1" applyAlignment="1">
      <alignment horizontal="center"/>
    </xf>
    <xf numFmtId="2" fontId="13" fillId="0" borderId="75" xfId="0" applyNumberFormat="1" applyFont="1" applyBorder="1" applyAlignment="1">
      <alignment horizontal="center"/>
    </xf>
    <xf numFmtId="164" fontId="13" fillId="0" borderId="76" xfId="1" applyFont="1" applyBorder="1" applyAlignment="1">
      <alignment horizontal="center"/>
    </xf>
    <xf numFmtId="10" fontId="7" fillId="0" borderId="90" xfId="2" applyNumberFormat="1" applyBorder="1"/>
    <xf numFmtId="10" fontId="7" fillId="5" borderId="90" xfId="2" applyNumberFormat="1" applyFill="1" applyBorder="1"/>
    <xf numFmtId="10" fontId="7" fillId="3" borderId="12" xfId="2" applyNumberFormat="1" applyFill="1" applyBorder="1"/>
    <xf numFmtId="39" fontId="7" fillId="3" borderId="11" xfId="3" applyNumberFormat="1" applyFill="1" applyBorder="1"/>
    <xf numFmtId="10" fontId="7" fillId="5" borderId="12" xfId="2" applyNumberFormat="1" applyFill="1" applyBorder="1"/>
    <xf numFmtId="39" fontId="7" fillId="5" borderId="11" xfId="3" applyNumberFormat="1" applyFill="1" applyBorder="1"/>
    <xf numFmtId="10" fontId="6" fillId="0" borderId="9" xfId="2" applyNumberFormat="1" applyFont="1" applyBorder="1"/>
    <xf numFmtId="10" fontId="6" fillId="3" borderId="12" xfId="2" applyNumberFormat="1" applyFont="1" applyFill="1" applyBorder="1"/>
    <xf numFmtId="39" fontId="6" fillId="3" borderId="11" xfId="3" applyNumberFormat="1" applyFont="1" applyFill="1" applyBorder="1"/>
    <xf numFmtId="10" fontId="6" fillId="5" borderId="12" xfId="2" applyNumberFormat="1" applyFont="1" applyFill="1" applyBorder="1"/>
    <xf numFmtId="39" fontId="6" fillId="5" borderId="11" xfId="3" applyNumberFormat="1" applyFont="1" applyFill="1" applyBorder="1"/>
    <xf numFmtId="0" fontId="6" fillId="5" borderId="52" xfId="0" applyFont="1" applyFill="1" applyBorder="1" applyAlignment="1">
      <alignment horizontal="center"/>
    </xf>
    <xf numFmtId="165" fontId="6" fillId="5" borderId="14" xfId="2" applyFont="1" applyFill="1" applyBorder="1"/>
    <xf numFmtId="10" fontId="6" fillId="5" borderId="7" xfId="3" applyNumberFormat="1" applyFont="1" applyFill="1" applyBorder="1"/>
    <xf numFmtId="10" fontId="6" fillId="0" borderId="12" xfId="2" applyNumberFormat="1" applyFont="1" applyFill="1" applyBorder="1"/>
    <xf numFmtId="39" fontId="6" fillId="0" borderId="11" xfId="3" applyNumberFormat="1" applyFont="1" applyFill="1" applyBorder="1"/>
    <xf numFmtId="10" fontId="6" fillId="5" borderId="90" xfId="2" applyNumberFormat="1" applyFont="1" applyFill="1" applyBorder="1"/>
    <xf numFmtId="39" fontId="6" fillId="5" borderId="70" xfId="3" applyNumberFormat="1" applyFont="1" applyFill="1" applyBorder="1"/>
    <xf numFmtId="10" fontId="6" fillId="3" borderId="90" xfId="2" applyNumberFormat="1" applyFont="1" applyFill="1" applyBorder="1"/>
    <xf numFmtId="0" fontId="11" fillId="0" borderId="34" xfId="0" applyFont="1" applyBorder="1"/>
    <xf numFmtId="0" fontId="11" fillId="0" borderId="2" xfId="0" applyFont="1" applyBorder="1"/>
    <xf numFmtId="0" fontId="0" fillId="7" borderId="63" xfId="0" applyFill="1" applyBorder="1" applyAlignment="1">
      <alignment horizontal="center" vertical="center"/>
    </xf>
    <xf numFmtId="49" fontId="47" fillId="2" borderId="62" xfId="0" applyNumberFormat="1" applyFont="1" applyFill="1" applyBorder="1" applyAlignment="1">
      <alignment horizontal="center" vertical="center"/>
    </xf>
    <xf numFmtId="0" fontId="46" fillId="2" borderId="63" xfId="0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center"/>
    </xf>
    <xf numFmtId="0" fontId="62" fillId="0" borderId="60" xfId="0" applyFont="1" applyBorder="1" applyAlignment="1">
      <alignment horizontal="center"/>
    </xf>
    <xf numFmtId="169" fontId="62" fillId="0" borderId="59" xfId="0" applyNumberFormat="1" applyFont="1" applyBorder="1"/>
    <xf numFmtId="2" fontId="62" fillId="0" borderId="59" xfId="0" applyNumberFormat="1" applyFont="1" applyBorder="1"/>
    <xf numFmtId="2" fontId="62" fillId="0" borderId="22" xfId="0" applyNumberFormat="1" applyFont="1" applyBorder="1"/>
    <xf numFmtId="2" fontId="42" fillId="0" borderId="55" xfId="0" applyNumberFormat="1" applyFont="1" applyBorder="1"/>
    <xf numFmtId="0" fontId="46" fillId="7" borderId="63" xfId="0" applyFont="1" applyFill="1" applyBorder="1" applyAlignment="1">
      <alignment horizontal="center"/>
    </xf>
    <xf numFmtId="0" fontId="62" fillId="0" borderId="21" xfId="0" applyFont="1" applyBorder="1" applyAlignment="1">
      <alignment horizontal="center"/>
    </xf>
    <xf numFmtId="0" fontId="47" fillId="2" borderId="62" xfId="0" applyFont="1" applyFill="1" applyBorder="1" applyAlignment="1">
      <alignment horizontal="center"/>
    </xf>
    <xf numFmtId="0" fontId="46" fillId="2" borderId="63" xfId="0" applyFont="1" applyFill="1" applyBorder="1" applyAlignment="1">
      <alignment horizontal="center"/>
    </xf>
    <xf numFmtId="49" fontId="12" fillId="2" borderId="64" xfId="0" applyNumberFormat="1" applyFont="1" applyFill="1" applyBorder="1" applyAlignment="1">
      <alignment horizontal="center"/>
    </xf>
    <xf numFmtId="164" fontId="12" fillId="2" borderId="65" xfId="1" applyFont="1" applyFill="1" applyBorder="1" applyAlignment="1">
      <alignment horizontal="center"/>
    </xf>
    <xf numFmtId="0" fontId="26" fillId="7" borderId="52" xfId="0" applyFont="1" applyFill="1" applyBorder="1" applyAlignment="1">
      <alignment horizontal="center" vertical="center"/>
    </xf>
    <xf numFmtId="0" fontId="26" fillId="7" borderId="14" xfId="0" applyFont="1" applyFill="1" applyBorder="1" applyAlignment="1">
      <alignment horizontal="center" vertical="center"/>
    </xf>
    <xf numFmtId="0" fontId="26" fillId="7" borderId="0" xfId="0" applyFont="1" applyFill="1" applyAlignment="1">
      <alignment horizontal="center" wrapText="1"/>
    </xf>
    <xf numFmtId="0" fontId="26" fillId="7" borderId="16" xfId="0" applyFont="1" applyFill="1" applyBorder="1" applyAlignment="1">
      <alignment horizontal="center"/>
    </xf>
    <xf numFmtId="165" fontId="26" fillId="7" borderId="91" xfId="0" applyNumberFormat="1" applyFont="1" applyFill="1" applyBorder="1" applyAlignment="1">
      <alignment horizontal="center" vertical="center" wrapText="1"/>
    </xf>
    <xf numFmtId="165" fontId="26" fillId="7" borderId="14" xfId="0" applyNumberFormat="1" applyFont="1" applyFill="1" applyBorder="1" applyAlignment="1">
      <alignment horizontal="center" vertical="center"/>
    </xf>
    <xf numFmtId="0" fontId="26" fillId="7" borderId="86" xfId="0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left" vertical="center" wrapText="1"/>
    </xf>
    <xf numFmtId="44" fontId="26" fillId="7" borderId="33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right"/>
    </xf>
    <xf numFmtId="0" fontId="17" fillId="7" borderId="5" xfId="0" applyFont="1" applyFill="1" applyBorder="1" applyAlignment="1">
      <alignment horizontal="center" vertical="center"/>
    </xf>
    <xf numFmtId="0" fontId="17" fillId="7" borderId="61" xfId="0" applyFont="1" applyFill="1" applyBorder="1" applyAlignment="1">
      <alignment horizontal="center" vertical="center"/>
    </xf>
    <xf numFmtId="10" fontId="17" fillId="7" borderId="61" xfId="5" applyNumberFormat="1" applyFont="1" applyFill="1" applyBorder="1" applyAlignment="1">
      <alignment horizontal="center" vertical="distributed"/>
    </xf>
    <xf numFmtId="10" fontId="17" fillId="2" borderId="81" xfId="5" applyNumberFormat="1" applyFont="1" applyFill="1" applyBorder="1"/>
    <xf numFmtId="0" fontId="12" fillId="7" borderId="5" xfId="0" applyFont="1" applyFill="1" applyBorder="1" applyAlignment="1">
      <alignment horizontal="center" vertical="center"/>
    </xf>
    <xf numFmtId="0" fontId="12" fillId="7" borderId="81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distributed"/>
    </xf>
    <xf numFmtId="0" fontId="12" fillId="7" borderId="34" xfId="0" applyFont="1" applyFill="1" applyBorder="1" applyAlignment="1">
      <alignment horizontal="left" vertical="center"/>
    </xf>
    <xf numFmtId="0" fontId="17" fillId="7" borderId="81" xfId="0" applyFont="1" applyFill="1" applyBorder="1" applyAlignment="1">
      <alignment horizontal="left" vertical="center"/>
    </xf>
    <xf numFmtId="164" fontId="17" fillId="7" borderId="87" xfId="0" applyNumberFormat="1" applyFont="1" applyFill="1" applyBorder="1" applyAlignment="1">
      <alignment horizontal="center" vertical="distributed"/>
    </xf>
    <xf numFmtId="0" fontId="17" fillId="7" borderId="34" xfId="0" applyFont="1" applyFill="1" applyBorder="1" applyAlignment="1">
      <alignment horizontal="center" vertical="center"/>
    </xf>
    <xf numFmtId="0" fontId="17" fillId="7" borderId="34" xfId="0" applyFont="1" applyFill="1" applyBorder="1" applyAlignment="1">
      <alignment horizontal="right" vertical="center"/>
    </xf>
    <xf numFmtId="0" fontId="17" fillId="7" borderId="34" xfId="0" applyFont="1" applyFill="1" applyBorder="1" applyAlignment="1">
      <alignment horizontal="center" vertical="distributed"/>
    </xf>
    <xf numFmtId="0" fontId="3" fillId="0" borderId="92" xfId="0" applyFont="1" applyBorder="1" applyAlignment="1">
      <alignment horizontal="left"/>
    </xf>
    <xf numFmtId="2" fontId="3" fillId="0" borderId="93" xfId="0" applyNumberFormat="1" applyFont="1" applyBorder="1"/>
    <xf numFmtId="164" fontId="3" fillId="0" borderId="93" xfId="1" applyFont="1" applyBorder="1"/>
    <xf numFmtId="164" fontId="7" fillId="0" borderId="94" xfId="1" applyFont="1" applyBorder="1" applyAlignment="1">
      <alignment horizontal="left" vertical="center"/>
    </xf>
    <xf numFmtId="0" fontId="17" fillId="2" borderId="62" xfId="0" applyFont="1" applyFill="1" applyBorder="1" applyAlignment="1">
      <alignment horizontal="left"/>
    </xf>
    <xf numFmtId="49" fontId="41" fillId="7" borderId="62" xfId="0" applyNumberFormat="1" applyFont="1" applyFill="1" applyBorder="1" applyAlignment="1">
      <alignment horizontal="center"/>
    </xf>
    <xf numFmtId="10" fontId="10" fillId="0" borderId="21" xfId="5" applyNumberFormat="1" applyFont="1" applyBorder="1"/>
    <xf numFmtId="10" fontId="6" fillId="0" borderId="44" xfId="2" applyNumberFormat="1" applyFont="1" applyFill="1" applyBorder="1"/>
    <xf numFmtId="39" fontId="6" fillId="0" borderId="45" xfId="3" applyNumberFormat="1" applyFont="1" applyFill="1" applyBorder="1"/>
    <xf numFmtId="0" fontId="26" fillId="7" borderId="14" xfId="0" applyFont="1" applyFill="1" applyBorder="1" applyAlignment="1">
      <alignment horizontal="left" vertical="center"/>
    </xf>
    <xf numFmtId="10" fontId="7" fillId="0" borderId="12" xfId="2" applyNumberFormat="1" applyFill="1" applyBorder="1"/>
    <xf numFmtId="39" fontId="7" fillId="0" borderId="11" xfId="3" applyNumberFormat="1" applyFill="1" applyBorder="1"/>
    <xf numFmtId="10" fontId="6" fillId="0" borderId="90" xfId="2" applyNumberFormat="1" applyFont="1" applyFill="1" applyBorder="1"/>
    <xf numFmtId="39" fontId="6" fillId="0" borderId="70" xfId="3" applyNumberFormat="1" applyFont="1" applyFill="1" applyBorder="1"/>
    <xf numFmtId="0" fontId="0" fillId="0" borderId="95" xfId="0" applyBorder="1"/>
    <xf numFmtId="10" fontId="6" fillId="5" borderId="96" xfId="2" applyNumberFormat="1" applyFont="1" applyFill="1" applyBorder="1"/>
    <xf numFmtId="0" fontId="13" fillId="0" borderId="31" xfId="0" applyFont="1" applyBorder="1" applyAlignment="1">
      <alignment horizontal="center" vertical="center"/>
    </xf>
    <xf numFmtId="49" fontId="12" fillId="0" borderId="97" xfId="0" applyNumberFormat="1" applyFont="1" applyBorder="1" applyAlignment="1">
      <alignment horizontal="center" vertical="center"/>
    </xf>
    <xf numFmtId="0" fontId="13" fillId="0" borderId="97" xfId="0" applyFont="1" applyBorder="1" applyAlignment="1">
      <alignment horizontal="left" vertical="distributed"/>
    </xf>
    <xf numFmtId="0" fontId="13" fillId="0" borderId="97" xfId="0" applyFont="1" applyBorder="1" applyAlignment="1">
      <alignment horizontal="center" vertical="center"/>
    </xf>
    <xf numFmtId="2" fontId="13" fillId="0" borderId="97" xfId="0" applyNumberFormat="1" applyFont="1" applyBorder="1" applyAlignment="1">
      <alignment horizontal="center" vertical="center"/>
    </xf>
    <xf numFmtId="164" fontId="13" fillId="0" borderId="32" xfId="1" applyFont="1" applyBorder="1" applyAlignment="1">
      <alignment horizontal="center" vertical="center" wrapText="1"/>
    </xf>
    <xf numFmtId="10" fontId="6" fillId="2" borderId="90" xfId="2" applyNumberFormat="1" applyFont="1" applyFill="1" applyBorder="1"/>
    <xf numFmtId="39" fontId="6" fillId="2" borderId="70" xfId="3" applyNumberFormat="1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5" fillId="0" borderId="15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4" fillId="0" borderId="79" xfId="0" applyFont="1" applyBorder="1" applyAlignment="1">
      <alignment horizontal="center"/>
    </xf>
    <xf numFmtId="0" fontId="54" fillId="0" borderId="54" xfId="0" applyFont="1" applyBorder="1" applyAlignment="1">
      <alignment horizontal="center"/>
    </xf>
    <xf numFmtId="0" fontId="54" fillId="0" borderId="82" xfId="0" applyFont="1" applyBorder="1" applyAlignment="1">
      <alignment horizontal="center"/>
    </xf>
    <xf numFmtId="49" fontId="10" fillId="0" borderId="15" xfId="0" applyNumberFormat="1" applyFont="1" applyBorder="1" applyAlignment="1">
      <alignment horizontal="left" vertical="distributed"/>
    </xf>
    <xf numFmtId="49" fontId="10" fillId="0" borderId="16" xfId="0" applyNumberFormat="1" applyFont="1" applyBorder="1" applyAlignment="1">
      <alignment horizontal="left" vertical="distributed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9" fillId="0" borderId="15" xfId="0" applyFont="1" applyBorder="1" applyAlignment="1">
      <alignment horizontal="center"/>
    </xf>
    <xf numFmtId="0" fontId="51" fillId="0" borderId="15" xfId="0" applyFont="1" applyBorder="1" applyAlignment="1">
      <alignment horizontal="center"/>
    </xf>
    <xf numFmtId="0" fontId="52" fillId="0" borderId="15" xfId="0" applyFont="1" applyBorder="1" applyAlignment="1">
      <alignment horizontal="left" vertical="distributed"/>
    </xf>
    <xf numFmtId="0" fontId="52" fillId="0" borderId="15" xfId="0" applyFont="1" applyBorder="1" applyAlignment="1">
      <alignment horizontal="left"/>
    </xf>
    <xf numFmtId="0" fontId="17" fillId="0" borderId="36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7" fillId="0" borderId="36" xfId="0" applyFont="1" applyBorder="1" applyAlignment="1">
      <alignment horizontal="right" vertical="center"/>
    </xf>
    <xf numFmtId="0" fontId="17" fillId="0" borderId="71" xfId="0" applyFont="1" applyBorder="1" applyAlignment="1">
      <alignment horizontal="right" vertical="center"/>
    </xf>
    <xf numFmtId="0" fontId="17" fillId="0" borderId="36" xfId="0" applyFont="1" applyBorder="1" applyAlignment="1">
      <alignment horizontal="center" vertical="distributed"/>
    </xf>
    <xf numFmtId="0" fontId="17" fillId="0" borderId="71" xfId="0" applyFont="1" applyBorder="1" applyAlignment="1">
      <alignment horizontal="center" vertical="distributed"/>
    </xf>
    <xf numFmtId="0" fontId="17" fillId="0" borderId="80" xfId="0" applyFont="1" applyBorder="1" applyAlignment="1">
      <alignment horizontal="center" vertical="distributed"/>
    </xf>
    <xf numFmtId="0" fontId="17" fillId="0" borderId="57" xfId="0" applyFont="1" applyBorder="1" applyAlignment="1">
      <alignment horizontal="center" vertical="distributed"/>
    </xf>
    <xf numFmtId="0" fontId="17" fillId="0" borderId="37" xfId="0" applyFont="1" applyBorder="1" applyAlignment="1">
      <alignment horizontal="center" vertical="distributed"/>
    </xf>
    <xf numFmtId="0" fontId="17" fillId="0" borderId="77" xfId="0" applyFont="1" applyBorder="1" applyAlignment="1">
      <alignment horizontal="center" vertical="distributed"/>
    </xf>
    <xf numFmtId="0" fontId="17" fillId="0" borderId="35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right"/>
    </xf>
    <xf numFmtId="0" fontId="17" fillId="2" borderId="34" xfId="0" applyFont="1" applyFill="1" applyBorder="1" applyAlignment="1">
      <alignment horizontal="right"/>
    </xf>
    <xf numFmtId="0" fontId="17" fillId="2" borderId="87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76" xfId="0" applyFont="1" applyFill="1" applyBorder="1" applyAlignment="1">
      <alignment horizontal="center" vertical="distributed"/>
    </xf>
    <xf numFmtId="0" fontId="12" fillId="2" borderId="77" xfId="0" applyFont="1" applyFill="1" applyBorder="1" applyAlignment="1">
      <alignment horizontal="center" vertical="distributed"/>
    </xf>
    <xf numFmtId="0" fontId="12" fillId="2" borderId="38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2" fillId="2" borderId="75" xfId="0" applyFont="1" applyFill="1" applyBorder="1" applyAlignment="1">
      <alignment horizontal="center" vertical="center"/>
    </xf>
    <xf numFmtId="0" fontId="12" fillId="2" borderId="7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0" fontId="9" fillId="0" borderId="17" xfId="3" applyNumberFormat="1" applyFont="1" applyBorder="1" applyAlignment="1">
      <alignment horizontal="center" vertical="center"/>
    </xf>
    <xf numFmtId="10" fontId="9" fillId="0" borderId="20" xfId="3" applyNumberFormat="1" applyFont="1" applyBorder="1" applyAlignment="1">
      <alignment horizontal="center" vertical="center"/>
    </xf>
    <xf numFmtId="165" fontId="9" fillId="0" borderId="17" xfId="2" applyFont="1" applyBorder="1" applyAlignment="1">
      <alignment horizontal="center" vertical="center"/>
    </xf>
    <xf numFmtId="165" fontId="9" fillId="0" borderId="20" xfId="2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5" fillId="0" borderId="4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4" fillId="2" borderId="55" xfId="7" applyFont="1" applyFill="1" applyBorder="1" applyAlignment="1">
      <alignment horizontal="center" vertical="center"/>
    </xf>
    <xf numFmtId="0" fontId="41" fillId="7" borderId="36" xfId="0" applyFont="1" applyFill="1" applyBorder="1" applyAlignment="1">
      <alignment horizontal="left" wrapText="1"/>
    </xf>
    <xf numFmtId="0" fontId="41" fillId="7" borderId="36" xfId="0" applyFont="1" applyFill="1" applyBorder="1" applyAlignment="1">
      <alignment horizontal="left"/>
    </xf>
    <xf numFmtId="0" fontId="0" fillId="7" borderId="64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7" borderId="65" xfId="0" applyFill="1" applyBorder="1" applyAlignment="1">
      <alignment horizontal="center"/>
    </xf>
    <xf numFmtId="0" fontId="0" fillId="0" borderId="28" xfId="0" applyBorder="1" applyAlignment="1">
      <alignment horizontal="right"/>
    </xf>
    <xf numFmtId="0" fontId="0" fillId="0" borderId="67" xfId="0" applyBorder="1" applyAlignment="1">
      <alignment horizontal="right"/>
    </xf>
    <xf numFmtId="0" fontId="0" fillId="0" borderId="68" xfId="0" applyBorder="1" applyAlignment="1">
      <alignment horizontal="right"/>
    </xf>
    <xf numFmtId="4" fontId="41" fillId="0" borderId="69" xfId="0" applyNumberFormat="1" applyFont="1" applyBorder="1" applyAlignment="1">
      <alignment horizontal="right"/>
    </xf>
    <xf numFmtId="4" fontId="41" fillId="0" borderId="67" xfId="0" applyNumberFormat="1" applyFont="1" applyBorder="1" applyAlignment="1">
      <alignment horizontal="right"/>
    </xf>
    <xf numFmtId="4" fontId="41" fillId="0" borderId="29" xfId="0" applyNumberFormat="1" applyFont="1" applyBorder="1" applyAlignment="1">
      <alignment horizontal="right"/>
    </xf>
    <xf numFmtId="0" fontId="47" fillId="7" borderId="36" xfId="0" applyFont="1" applyFill="1" applyBorder="1" applyAlignment="1">
      <alignment horizontal="left" wrapText="1"/>
    </xf>
    <xf numFmtId="0" fontId="47" fillId="7" borderId="36" xfId="0" applyFont="1" applyFill="1" applyBorder="1" applyAlignment="1">
      <alignment horizontal="left"/>
    </xf>
    <xf numFmtId="0" fontId="41" fillId="2" borderId="36" xfId="0" applyFont="1" applyFill="1" applyBorder="1" applyAlignment="1">
      <alignment horizontal="left" wrapText="1"/>
    </xf>
    <xf numFmtId="0" fontId="41" fillId="2" borderId="36" xfId="0" applyFont="1" applyFill="1" applyBorder="1" applyAlignment="1">
      <alignment horizontal="left"/>
    </xf>
    <xf numFmtId="0" fontId="0" fillId="2" borderId="64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42" fillId="0" borderId="66" xfId="0" applyFont="1" applyBorder="1"/>
    <xf numFmtId="0" fontId="42" fillId="0" borderId="55" xfId="0" applyFont="1" applyBorder="1"/>
    <xf numFmtId="0" fontId="42" fillId="0" borderId="60" xfId="0" applyFont="1" applyBorder="1"/>
    <xf numFmtId="0" fontId="42" fillId="0" borderId="26" xfId="0" applyFont="1" applyBorder="1" applyAlignment="1">
      <alignment horizontal="right"/>
    </xf>
    <xf numFmtId="0" fontId="42" fillId="0" borderId="55" xfId="0" applyFont="1" applyBorder="1" applyAlignment="1">
      <alignment horizontal="right"/>
    </xf>
    <xf numFmtId="0" fontId="42" fillId="0" borderId="60" xfId="0" applyFont="1" applyBorder="1" applyAlignment="1">
      <alignment horizontal="right"/>
    </xf>
    <xf numFmtId="2" fontId="0" fillId="0" borderId="66" xfId="0" applyNumberFormat="1" applyBorder="1" applyAlignment="1">
      <alignment horizontal="right"/>
    </xf>
    <xf numFmtId="0" fontId="0" fillId="0" borderId="55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60" xfId="0" applyBorder="1" applyAlignment="1">
      <alignment horizontal="right"/>
    </xf>
    <xf numFmtId="2" fontId="0" fillId="0" borderId="66" xfId="0" applyNumberFormat="1" applyBorder="1"/>
    <xf numFmtId="2" fontId="0" fillId="0" borderId="55" xfId="0" applyNumberFormat="1" applyBorder="1"/>
    <xf numFmtId="2" fontId="0" fillId="0" borderId="27" xfId="0" applyNumberFormat="1" applyBorder="1"/>
    <xf numFmtId="0" fontId="41" fillId="2" borderId="1" xfId="0" applyFont="1" applyFill="1" applyBorder="1" applyAlignment="1">
      <alignment horizontal="center" vertical="center"/>
    </xf>
    <xf numFmtId="0" fontId="41" fillId="2" borderId="34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62" fillId="0" borderId="66" xfId="0" applyFont="1" applyBorder="1"/>
    <xf numFmtId="0" fontId="62" fillId="0" borderId="55" xfId="0" applyFont="1" applyBorder="1"/>
    <xf numFmtId="0" fontId="62" fillId="0" borderId="60" xfId="0" applyFont="1" applyBorder="1"/>
    <xf numFmtId="0" fontId="62" fillId="0" borderId="26" xfId="0" applyFont="1" applyBorder="1" applyAlignment="1">
      <alignment horizontal="right"/>
    </xf>
    <xf numFmtId="0" fontId="62" fillId="0" borderId="55" xfId="0" applyFont="1" applyBorder="1" applyAlignment="1">
      <alignment horizontal="right"/>
    </xf>
    <xf numFmtId="0" fontId="62" fillId="0" borderId="60" xfId="0" applyFont="1" applyBorder="1" applyAlignment="1">
      <alignment horizontal="right"/>
    </xf>
    <xf numFmtId="2" fontId="46" fillId="0" borderId="66" xfId="0" applyNumberFormat="1" applyFont="1" applyBorder="1" applyAlignment="1">
      <alignment horizontal="right"/>
    </xf>
    <xf numFmtId="0" fontId="46" fillId="0" borderId="55" xfId="0" applyFont="1" applyBorder="1" applyAlignment="1">
      <alignment horizontal="right"/>
    </xf>
    <xf numFmtId="0" fontId="46" fillId="0" borderId="27" xfId="0" applyFont="1" applyBorder="1" applyAlignment="1">
      <alignment horizontal="right"/>
    </xf>
    <xf numFmtId="2" fontId="46" fillId="0" borderId="66" xfId="0" applyNumberFormat="1" applyFont="1" applyBorder="1"/>
    <xf numFmtId="2" fontId="46" fillId="0" borderId="55" xfId="0" applyNumberFormat="1" applyFont="1" applyBorder="1"/>
    <xf numFmtId="2" fontId="46" fillId="0" borderId="27" xfId="0" applyNumberFormat="1" applyFont="1" applyBorder="1"/>
    <xf numFmtId="0" fontId="46" fillId="0" borderId="28" xfId="0" applyFont="1" applyBorder="1" applyAlignment="1">
      <alignment horizontal="right"/>
    </xf>
    <xf numFmtId="0" fontId="46" fillId="0" borderId="67" xfId="0" applyFont="1" applyBorder="1" applyAlignment="1">
      <alignment horizontal="right"/>
    </xf>
    <xf numFmtId="0" fontId="46" fillId="0" borderId="68" xfId="0" applyFont="1" applyBorder="1" applyAlignment="1">
      <alignment horizontal="right"/>
    </xf>
    <xf numFmtId="4" fontId="47" fillId="0" borderId="69" xfId="0" applyNumberFormat="1" applyFont="1" applyBorder="1" applyAlignment="1">
      <alignment horizontal="right"/>
    </xf>
    <xf numFmtId="4" fontId="47" fillId="0" borderId="67" xfId="0" applyNumberFormat="1" applyFont="1" applyBorder="1" applyAlignment="1">
      <alignment horizontal="right"/>
    </xf>
    <xf numFmtId="4" fontId="47" fillId="0" borderId="29" xfId="0" applyNumberFormat="1" applyFont="1" applyBorder="1" applyAlignment="1">
      <alignment horizontal="right"/>
    </xf>
    <xf numFmtId="0" fontId="47" fillId="2" borderId="36" xfId="0" applyFont="1" applyFill="1" applyBorder="1" applyAlignment="1">
      <alignment horizontal="left" vertical="distributed" wrapText="1"/>
    </xf>
    <xf numFmtId="0" fontId="47" fillId="2" borderId="36" xfId="0" applyFont="1" applyFill="1" applyBorder="1" applyAlignment="1">
      <alignment horizontal="left" vertical="distributed"/>
    </xf>
    <xf numFmtId="0" fontId="46" fillId="2" borderId="64" xfId="0" applyFont="1" applyFill="1" applyBorder="1" applyAlignment="1">
      <alignment horizontal="center"/>
    </xf>
    <xf numFmtId="0" fontId="46" fillId="2" borderId="42" xfId="0" applyFont="1" applyFill="1" applyBorder="1" applyAlignment="1">
      <alignment horizontal="center"/>
    </xf>
    <xf numFmtId="0" fontId="46" fillId="2" borderId="65" xfId="0" applyFont="1" applyFill="1" applyBorder="1" applyAlignment="1">
      <alignment horizontal="center"/>
    </xf>
    <xf numFmtId="0" fontId="42" fillId="0" borderId="66" xfId="0" applyFont="1" applyBorder="1" applyAlignment="1">
      <alignment horizontal="left"/>
    </xf>
    <xf numFmtId="0" fontId="42" fillId="0" borderId="55" xfId="0" applyFont="1" applyBorder="1" applyAlignment="1">
      <alignment horizontal="left"/>
    </xf>
    <xf numFmtId="0" fontId="42" fillId="0" borderId="60" xfId="0" applyFont="1" applyBorder="1" applyAlignment="1">
      <alignment horizontal="left"/>
    </xf>
    <xf numFmtId="0" fontId="42" fillId="0" borderId="66" xfId="0" applyFont="1" applyBorder="1" applyAlignment="1">
      <alignment vertical="distributed" wrapText="1"/>
    </xf>
    <xf numFmtId="0" fontId="42" fillId="0" borderId="55" xfId="0" applyFont="1" applyBorder="1" applyAlignment="1">
      <alignment vertical="distributed" wrapText="1"/>
    </xf>
    <xf numFmtId="0" fontId="42" fillId="0" borderId="60" xfId="0" applyFont="1" applyBorder="1" applyAlignment="1">
      <alignment vertical="distributed" wrapText="1"/>
    </xf>
    <xf numFmtId="0" fontId="46" fillId="7" borderId="64" xfId="0" applyFont="1" applyFill="1" applyBorder="1" applyAlignment="1">
      <alignment horizontal="center"/>
    </xf>
    <xf numFmtId="0" fontId="46" fillId="7" borderId="42" xfId="0" applyFont="1" applyFill="1" applyBorder="1" applyAlignment="1">
      <alignment horizontal="center"/>
    </xf>
    <xf numFmtId="0" fontId="46" fillId="7" borderId="65" xfId="0" applyFont="1" applyFill="1" applyBorder="1" applyAlignment="1">
      <alignment horizontal="center"/>
    </xf>
    <xf numFmtId="2" fontId="0" fillId="0" borderId="55" xfId="0" applyNumberFormat="1" applyBorder="1" applyAlignment="1">
      <alignment horizontal="right"/>
    </xf>
    <xf numFmtId="2" fontId="0" fillId="0" borderId="27" xfId="0" applyNumberFormat="1" applyBorder="1" applyAlignment="1">
      <alignment horizontal="right"/>
    </xf>
    <xf numFmtId="0" fontId="41" fillId="2" borderId="64" xfId="0" applyFont="1" applyFill="1" applyBorder="1" applyAlignment="1">
      <alignment horizontal="left" wrapText="1"/>
    </xf>
    <xf numFmtId="0" fontId="41" fillId="2" borderId="42" xfId="0" applyFont="1" applyFill="1" applyBorder="1" applyAlignment="1">
      <alignment horizontal="left" wrapText="1"/>
    </xf>
    <xf numFmtId="0" fontId="41" fillId="2" borderId="73" xfId="0" applyFont="1" applyFill="1" applyBorder="1" applyAlignment="1">
      <alignment horizontal="left" wrapText="1"/>
    </xf>
    <xf numFmtId="0" fontId="47" fillId="2" borderId="36" xfId="0" applyFont="1" applyFill="1" applyBorder="1" applyAlignment="1">
      <alignment horizontal="left" wrapText="1"/>
    </xf>
    <xf numFmtId="0" fontId="47" fillId="2" borderId="36" xfId="0" applyFont="1" applyFill="1" applyBorder="1" applyAlignment="1">
      <alignment horizontal="left"/>
    </xf>
    <xf numFmtId="4" fontId="0" fillId="0" borderId="66" xfId="0" applyNumberFormat="1" applyBorder="1" applyAlignment="1">
      <alignment horizontal="right"/>
    </xf>
    <xf numFmtId="4" fontId="0" fillId="0" borderId="55" xfId="0" applyNumberFormat="1" applyBorder="1" applyAlignment="1">
      <alignment horizontal="right"/>
    </xf>
    <xf numFmtId="4" fontId="0" fillId="0" borderId="27" xfId="0" applyNumberFormat="1" applyBorder="1" applyAlignment="1">
      <alignment horizontal="right"/>
    </xf>
    <xf numFmtId="2" fontId="0" fillId="0" borderId="40" xfId="0" applyNumberFormat="1" applyBorder="1"/>
    <xf numFmtId="2" fontId="0" fillId="0" borderId="56" xfId="0" applyNumberFormat="1" applyBorder="1"/>
    <xf numFmtId="2" fontId="0" fillId="0" borderId="19" xfId="0" applyNumberFormat="1" applyBorder="1"/>
    <xf numFmtId="0" fontId="0" fillId="7" borderId="64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46" fillId="2" borderId="64" xfId="0" applyFont="1" applyFill="1" applyBorder="1" applyAlignment="1">
      <alignment horizontal="center" vertical="center"/>
    </xf>
    <xf numFmtId="0" fontId="46" fillId="2" borderId="42" xfId="0" applyFont="1" applyFill="1" applyBorder="1" applyAlignment="1">
      <alignment horizontal="center" vertical="center"/>
    </xf>
    <xf numFmtId="0" fontId="46" fillId="2" borderId="65" xfId="0" applyFont="1" applyFill="1" applyBorder="1" applyAlignment="1">
      <alignment horizontal="center" vertical="center"/>
    </xf>
    <xf numFmtId="0" fontId="41" fillId="7" borderId="64" xfId="0" applyFont="1" applyFill="1" applyBorder="1" applyAlignment="1">
      <alignment horizontal="left" wrapText="1"/>
    </xf>
    <xf numFmtId="0" fontId="41" fillId="7" borderId="42" xfId="0" applyFont="1" applyFill="1" applyBorder="1" applyAlignment="1">
      <alignment horizontal="left" wrapText="1"/>
    </xf>
    <xf numFmtId="0" fontId="41" fillId="7" borderId="73" xfId="0" applyFont="1" applyFill="1" applyBorder="1" applyAlignment="1">
      <alignment horizontal="left" wrapText="1"/>
    </xf>
    <xf numFmtId="0" fontId="41" fillId="7" borderId="36" xfId="0" applyFont="1" applyFill="1" applyBorder="1" applyAlignment="1">
      <alignment horizontal="left" vertical="distributed" wrapText="1"/>
    </xf>
    <xf numFmtId="0" fontId="42" fillId="0" borderId="66" xfId="0" applyFont="1" applyBorder="1" applyAlignment="1">
      <alignment wrapText="1"/>
    </xf>
    <xf numFmtId="0" fontId="42" fillId="0" borderId="55" xfId="0" applyFont="1" applyBorder="1" applyAlignment="1">
      <alignment wrapText="1"/>
    </xf>
    <xf numFmtId="0" fontId="42" fillId="0" borderId="60" xfId="0" applyFont="1" applyBorder="1" applyAlignment="1">
      <alignment wrapText="1"/>
    </xf>
    <xf numFmtId="0" fontId="41" fillId="7" borderId="36" xfId="0" applyFont="1" applyFill="1" applyBorder="1" applyAlignment="1">
      <alignment horizontal="left" vertical="distributed"/>
    </xf>
    <xf numFmtId="0" fontId="0" fillId="2" borderId="64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42" fillId="0" borderId="66" xfId="0" applyFont="1" applyBorder="1" applyAlignment="1">
      <alignment vertical="distributed"/>
    </xf>
    <xf numFmtId="0" fontId="42" fillId="0" borderId="55" xfId="0" applyFont="1" applyBorder="1" applyAlignment="1">
      <alignment vertical="distributed"/>
    </xf>
    <xf numFmtId="0" fontId="42" fillId="0" borderId="60" xfId="0" applyFont="1" applyBorder="1" applyAlignment="1">
      <alignment vertical="distributed"/>
    </xf>
    <xf numFmtId="0" fontId="47" fillId="7" borderId="64" xfId="0" applyFont="1" applyFill="1" applyBorder="1" applyAlignment="1">
      <alignment horizontal="left" wrapText="1"/>
    </xf>
    <xf numFmtId="0" fontId="47" fillId="7" borderId="42" xfId="0" applyFont="1" applyFill="1" applyBorder="1" applyAlignment="1">
      <alignment horizontal="left" wrapText="1"/>
    </xf>
    <xf numFmtId="0" fontId="47" fillId="7" borderId="73" xfId="0" applyFont="1" applyFill="1" applyBorder="1" applyAlignment="1">
      <alignment horizontal="left" wrapText="1"/>
    </xf>
    <xf numFmtId="0" fontId="41" fillId="2" borderId="1" xfId="0" applyFont="1" applyFill="1" applyBorder="1" applyAlignment="1">
      <alignment horizontal="center"/>
    </xf>
    <xf numFmtId="0" fontId="41" fillId="2" borderId="34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/>
    </xf>
    <xf numFmtId="0" fontId="41" fillId="0" borderId="61" xfId="0" applyFont="1" applyBorder="1" applyAlignment="1">
      <alignment horizontal="center" vertical="center"/>
    </xf>
    <xf numFmtId="0" fontId="40" fillId="8" borderId="79" xfId="0" applyFont="1" applyFill="1" applyBorder="1" applyAlignment="1">
      <alignment horizontal="center" vertical="center"/>
    </xf>
    <xf numFmtId="0" fontId="51" fillId="8" borderId="83" xfId="0" applyFont="1" applyFill="1" applyBorder="1" applyAlignment="1">
      <alignment horizontal="center" vertical="center" wrapText="1"/>
    </xf>
    <xf numFmtId="0" fontId="52" fillId="9" borderId="25" xfId="0" applyFont="1" applyFill="1" applyBorder="1" applyAlignment="1">
      <alignment horizontal="center" vertical="center" wrapText="1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0" xfId="0" applyBorder="1" applyAlignment="1">
      <alignment horizontal="center"/>
    </xf>
    <xf numFmtId="0" fontId="0" fillId="0" borderId="100" xfId="0" applyBorder="1"/>
    <xf numFmtId="0" fontId="0" fillId="0" borderId="0" xfId="0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52" fillId="0" borderId="0" xfId="0" applyFont="1" applyBorder="1" applyAlignment="1">
      <alignment horizontal="left" vertical="distributed"/>
    </xf>
    <xf numFmtId="0" fontId="52" fillId="0" borderId="0" xfId="0" applyFont="1" applyBorder="1" applyAlignment="1">
      <alignment horizontal="left"/>
    </xf>
    <xf numFmtId="0" fontId="40" fillId="8" borderId="82" xfId="0" applyFont="1" applyFill="1" applyBorder="1" applyAlignment="1">
      <alignment horizontal="center" vertical="center"/>
    </xf>
    <xf numFmtId="0" fontId="0" fillId="0" borderId="0" xfId="0" applyBorder="1"/>
    <xf numFmtId="0" fontId="40" fillId="8" borderId="101" xfId="0" applyFont="1" applyFill="1" applyBorder="1" applyAlignment="1">
      <alignment horizontal="center" vertical="center"/>
    </xf>
    <xf numFmtId="0" fontId="0" fillId="0" borderId="15" xfId="0" applyBorder="1"/>
    <xf numFmtId="0" fontId="52" fillId="9" borderId="30" xfId="0" applyFont="1" applyFill="1" applyBorder="1" applyAlignment="1">
      <alignment horizontal="center" vertical="center"/>
    </xf>
    <xf numFmtId="0" fontId="52" fillId="9" borderId="30" xfId="0" applyFont="1" applyFill="1" applyBorder="1" applyAlignment="1">
      <alignment vertical="distributed"/>
    </xf>
    <xf numFmtId="2" fontId="52" fillId="9" borderId="30" xfId="0" applyNumberFormat="1" applyFont="1" applyFill="1" applyBorder="1" applyAlignment="1">
      <alignment horizontal="center" vertical="center"/>
    </xf>
    <xf numFmtId="10" fontId="52" fillId="9" borderId="102" xfId="5" applyNumberFormat="1" applyFont="1" applyFill="1" applyBorder="1" applyAlignment="1">
      <alignment horizontal="center" vertical="center"/>
    </xf>
    <xf numFmtId="2" fontId="52" fillId="9" borderId="102" xfId="0" applyNumberFormat="1" applyFont="1" applyFill="1" applyBorder="1" applyAlignment="1">
      <alignment horizontal="center" vertical="center"/>
    </xf>
    <xf numFmtId="0" fontId="52" fillId="9" borderId="103" xfId="0" applyFont="1" applyFill="1" applyBorder="1" applyAlignment="1">
      <alignment horizontal="center" vertical="center"/>
    </xf>
    <xf numFmtId="0" fontId="52" fillId="9" borderId="32" xfId="0" applyFont="1" applyFill="1" applyBorder="1" applyAlignment="1">
      <alignment horizontal="center" vertical="center" wrapText="1"/>
    </xf>
    <xf numFmtId="0" fontId="0" fillId="10" borderId="98" xfId="0" applyFill="1" applyBorder="1" applyAlignment="1">
      <alignment horizontal="center" wrapText="1"/>
    </xf>
    <xf numFmtId="0" fontId="0" fillId="10" borderId="99" xfId="0" applyFill="1" applyBorder="1" applyAlignment="1">
      <alignment horizontal="center" wrapText="1"/>
    </xf>
    <xf numFmtId="0" fontId="0" fillId="10" borderId="100" xfId="0" applyFill="1" applyBorder="1" applyAlignment="1">
      <alignment horizontal="center" wrapText="1"/>
    </xf>
    <xf numFmtId="0" fontId="0" fillId="10" borderId="79" xfId="0" applyFill="1" applyBorder="1" applyAlignment="1">
      <alignment horizontal="center" wrapText="1"/>
    </xf>
    <xf numFmtId="0" fontId="0" fillId="10" borderId="54" xfId="0" applyFill="1" applyBorder="1" applyAlignment="1">
      <alignment horizontal="center" wrapText="1"/>
    </xf>
    <xf numFmtId="0" fontId="0" fillId="10" borderId="82" xfId="0" applyFill="1" applyBorder="1" applyAlignment="1">
      <alignment horizontal="center" wrapText="1"/>
    </xf>
    <xf numFmtId="0" fontId="53" fillId="0" borderId="98" xfId="0" applyFont="1" applyBorder="1" applyAlignment="1">
      <alignment horizontal="center" vertical="center" wrapText="1"/>
    </xf>
    <xf numFmtId="0" fontId="53" fillId="0" borderId="99" xfId="0" applyFont="1" applyBorder="1" applyAlignment="1">
      <alignment horizontal="center" vertical="center" wrapText="1"/>
    </xf>
    <xf numFmtId="0" fontId="53" fillId="0" borderId="100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/>
    </xf>
    <xf numFmtId="0" fontId="20" fillId="0" borderId="0" xfId="0" applyFont="1" applyBorder="1"/>
    <xf numFmtId="49" fontId="10" fillId="0" borderId="0" xfId="0" applyNumberFormat="1" applyFont="1" applyBorder="1" applyAlignment="1">
      <alignment horizontal="left" vertical="distributed"/>
    </xf>
    <xf numFmtId="49" fontId="9" fillId="0" borderId="0" xfId="0" quotePrefix="1" applyNumberFormat="1" applyFont="1" applyBorder="1" applyAlignment="1">
      <alignment vertical="center" wrapText="1"/>
    </xf>
    <xf numFmtId="10" fontId="11" fillId="0" borderId="0" xfId="0" applyNumberFormat="1" applyFont="1" applyBorder="1" applyAlignment="1" applyProtection="1">
      <alignment horizontal="left" vertical="center"/>
      <protection locked="0"/>
    </xf>
    <xf numFmtId="0" fontId="56" fillId="0" borderId="0" xfId="0" applyFont="1" applyBorder="1" applyAlignment="1">
      <alignment horizontal="right" vertical="center"/>
    </xf>
    <xf numFmtId="0" fontId="26" fillId="0" borderId="0" xfId="0" applyFont="1" applyBorder="1" applyAlignment="1">
      <alignment vertical="center" wrapText="1"/>
    </xf>
    <xf numFmtId="0" fontId="22" fillId="2" borderId="104" xfId="0" applyFont="1" applyFill="1" applyBorder="1" applyAlignment="1">
      <alignment horizontal="center" vertical="center" wrapText="1"/>
    </xf>
    <xf numFmtId="0" fontId="22" fillId="2" borderId="105" xfId="0" applyFont="1" applyFill="1" applyBorder="1" applyAlignment="1">
      <alignment horizontal="center" vertical="center" wrapText="1"/>
    </xf>
    <xf numFmtId="0" fontId="22" fillId="2" borderId="106" xfId="0" applyFont="1" applyFill="1" applyBorder="1" applyAlignment="1">
      <alignment horizontal="center" vertical="center" wrapText="1"/>
    </xf>
    <xf numFmtId="0" fontId="26" fillId="0" borderId="107" xfId="0" applyFont="1" applyBorder="1" applyAlignment="1">
      <alignment horizontal="center" vertical="center" wrapText="1"/>
    </xf>
    <xf numFmtId="0" fontId="26" fillId="7" borderId="39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1" fillId="2" borderId="104" xfId="0" applyFont="1" applyFill="1" applyBorder="1" applyAlignment="1">
      <alignment horizontal="right" vertical="center" wrapText="1"/>
    </xf>
    <xf numFmtId="0" fontId="11" fillId="2" borderId="105" xfId="0" applyFont="1" applyFill="1" applyBorder="1" applyAlignment="1">
      <alignment horizontal="right" vertical="center" wrapText="1"/>
    </xf>
    <xf numFmtId="164" fontId="11" fillId="2" borderId="105" xfId="26" applyFont="1" applyFill="1" applyBorder="1" applyAlignment="1" applyProtection="1">
      <alignment vertical="center"/>
    </xf>
    <xf numFmtId="10" fontId="11" fillId="2" borderId="106" xfId="26" applyNumberFormat="1" applyFont="1" applyFill="1" applyBorder="1" applyAlignment="1" applyProtection="1">
      <alignment horizontal="center" vertical="center"/>
    </xf>
    <xf numFmtId="0" fontId="11" fillId="0" borderId="98" xfId="0" applyFont="1" applyBorder="1" applyAlignment="1">
      <alignment horizontal="right" vertical="center" wrapText="1"/>
    </xf>
    <xf numFmtId="0" fontId="11" fillId="0" borderId="99" xfId="0" applyFont="1" applyBorder="1" applyAlignment="1">
      <alignment horizontal="right" vertical="center" wrapText="1"/>
    </xf>
    <xf numFmtId="164" fontId="11" fillId="0" borderId="99" xfId="26" applyFont="1" applyFill="1" applyBorder="1" applyAlignment="1" applyProtection="1">
      <alignment vertical="center"/>
    </xf>
    <xf numFmtId="10" fontId="11" fillId="0" borderId="100" xfId="26" applyNumberFormat="1" applyFont="1" applyFill="1" applyBorder="1" applyAlignment="1" applyProtection="1">
      <alignment horizontal="center" vertical="center"/>
    </xf>
    <xf numFmtId="0" fontId="0" fillId="0" borderId="98" xfId="0" applyBorder="1" applyAlignment="1">
      <alignment horizontal="left"/>
    </xf>
    <xf numFmtId="0" fontId="0" fillId="0" borderId="99" xfId="0" applyBorder="1"/>
    <xf numFmtId="0" fontId="0" fillId="0" borderId="99" xfId="0" applyBorder="1" applyAlignment="1">
      <alignment horizontal="right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10" fillId="0" borderId="16" xfId="0" applyNumberFormat="1" applyFont="1" applyBorder="1" applyAlignment="1">
      <alignment horizontal="left" vertical="center"/>
    </xf>
    <xf numFmtId="49" fontId="10" fillId="0" borderId="15" xfId="0" applyNumberFormat="1" applyFont="1" applyBorder="1" applyAlignment="1">
      <alignment horizontal="left"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left" vertical="center"/>
    </xf>
    <xf numFmtId="49" fontId="40" fillId="0" borderId="0" xfId="0" applyNumberFormat="1" applyFont="1" applyBorder="1" applyAlignment="1">
      <alignment horizontal="right"/>
    </xf>
    <xf numFmtId="49" fontId="40" fillId="0" borderId="16" xfId="0" applyNumberFormat="1" applyFont="1" applyBorder="1" applyAlignment="1">
      <alignment horizontal="right"/>
    </xf>
    <xf numFmtId="4" fontId="17" fillId="0" borderId="0" xfId="0" applyNumberFormat="1" applyFont="1" applyBorder="1" applyAlignment="1">
      <alignment horizontal="right" vertical="center"/>
    </xf>
    <xf numFmtId="10" fontId="17" fillId="0" borderId="0" xfId="0" applyNumberFormat="1" applyFont="1" applyBorder="1" applyAlignment="1" applyProtection="1">
      <alignment horizontal="right" vertical="center"/>
      <protection locked="0"/>
    </xf>
    <xf numFmtId="10" fontId="17" fillId="0" borderId="16" xfId="0" applyNumberFormat="1" applyFont="1" applyBorder="1" applyAlignment="1" applyProtection="1">
      <alignment horizontal="right" vertical="center"/>
      <protection locked="0"/>
    </xf>
    <xf numFmtId="0" fontId="0" fillId="0" borderId="15" xfId="0" applyBorder="1" applyAlignment="1">
      <alignment horizontal="left"/>
    </xf>
    <xf numFmtId="164" fontId="17" fillId="0" borderId="0" xfId="1" applyFont="1" applyBorder="1" applyAlignment="1">
      <alignment horizontal="right" vertical="center"/>
    </xf>
    <xf numFmtId="164" fontId="17" fillId="0" borderId="16" xfId="1" applyFont="1" applyBorder="1" applyAlignment="1">
      <alignment horizontal="right" vertical="center"/>
    </xf>
    <xf numFmtId="0" fontId="14" fillId="0" borderId="79" xfId="0" applyFont="1" applyBorder="1" applyAlignment="1">
      <alignment horizontal="left"/>
    </xf>
    <xf numFmtId="0" fontId="14" fillId="0" borderId="54" xfId="0" applyFont="1" applyBorder="1" applyAlignment="1">
      <alignment horizontal="left"/>
    </xf>
    <xf numFmtId="0" fontId="14" fillId="0" borderId="82" xfId="0" applyFont="1" applyBorder="1" applyAlignment="1">
      <alignment horizontal="left"/>
    </xf>
    <xf numFmtId="0" fontId="3" fillId="0" borderId="98" xfId="0" applyFont="1" applyBorder="1" applyAlignment="1">
      <alignment horizontal="center"/>
    </xf>
    <xf numFmtId="0" fontId="3" fillId="0" borderId="99" xfId="0" applyFont="1" applyBorder="1" applyAlignment="1">
      <alignment horizontal="center"/>
    </xf>
    <xf numFmtId="0" fontId="3" fillId="0" borderId="100" xfId="0" applyFont="1" applyBorder="1" applyAlignment="1">
      <alignment horizontal="center"/>
    </xf>
    <xf numFmtId="0" fontId="7" fillId="0" borderId="79" xfId="0" applyFont="1" applyBorder="1" applyAlignment="1">
      <alignment horizontal="center" wrapText="1"/>
    </xf>
    <xf numFmtId="0" fontId="7" fillId="0" borderId="54" xfId="0" applyFont="1" applyBorder="1" applyAlignment="1">
      <alignment horizontal="center" wrapText="1"/>
    </xf>
    <xf numFmtId="0" fontId="7" fillId="0" borderId="82" xfId="0" applyFont="1" applyBorder="1" applyAlignment="1">
      <alignment horizontal="center" wrapText="1"/>
    </xf>
    <xf numFmtId="0" fontId="0" fillId="0" borderId="98" xfId="0" applyBorder="1"/>
    <xf numFmtId="0" fontId="0" fillId="0" borderId="100" xfId="0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49" fontId="10" fillId="0" borderId="15" xfId="0" applyNumberFormat="1" applyFont="1" applyBorder="1" applyAlignment="1">
      <alignment horizontal="left" vertical="distributed" wrapText="1"/>
    </xf>
    <xf numFmtId="0" fontId="0" fillId="0" borderId="0" xfId="0" applyBorder="1" applyAlignment="1">
      <alignment horizontal="left" vertical="distributed" wrapText="1"/>
    </xf>
    <xf numFmtId="0" fontId="0" fillId="0" borderId="16" xfId="0" applyBorder="1" applyAlignment="1">
      <alignment horizontal="left" vertical="distributed" wrapText="1"/>
    </xf>
    <xf numFmtId="49" fontId="17" fillId="0" borderId="15" xfId="4" applyNumberFormat="1" applyFont="1" applyBorder="1" applyAlignment="1">
      <alignment horizontal="left" vertical="center"/>
    </xf>
    <xf numFmtId="0" fontId="15" fillId="0" borderId="0" xfId="0" applyFont="1" applyBorder="1" applyAlignment="1">
      <alignment vertical="distributed"/>
    </xf>
    <xf numFmtId="0" fontId="15" fillId="0" borderId="16" xfId="0" applyFont="1" applyBorder="1" applyAlignment="1">
      <alignment vertical="distributed"/>
    </xf>
    <xf numFmtId="0" fontId="3" fillId="0" borderId="79" xfId="0" applyFont="1" applyBorder="1"/>
    <xf numFmtId="0" fontId="3" fillId="0" borderId="82" xfId="0" applyFont="1" applyBorder="1"/>
    <xf numFmtId="0" fontId="16" fillId="0" borderId="1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 indent="1"/>
    </xf>
    <xf numFmtId="49" fontId="17" fillId="0" borderId="0" xfId="4" applyNumberFormat="1" applyFont="1" applyBorder="1" applyAlignment="1">
      <alignment horizontal="right" vertical="center"/>
    </xf>
    <xf numFmtId="10" fontId="17" fillId="0" borderId="0" xfId="0" applyNumberFormat="1" applyFont="1" applyBorder="1" applyAlignment="1" applyProtection="1">
      <alignment horizontal="right" vertical="center"/>
      <protection locked="0"/>
    </xf>
    <xf numFmtId="10" fontId="17" fillId="0" borderId="16" xfId="0" applyNumberFormat="1" applyFont="1" applyBorder="1" applyAlignment="1" applyProtection="1">
      <alignment horizontal="right" vertical="center"/>
      <protection locked="0"/>
    </xf>
    <xf numFmtId="164" fontId="17" fillId="0" borderId="0" xfId="1" applyFont="1" applyBorder="1" applyAlignment="1">
      <alignment horizontal="right" vertical="center"/>
    </xf>
    <xf numFmtId="49" fontId="17" fillId="0" borderId="16" xfId="4" applyNumberFormat="1" applyFont="1" applyBorder="1" applyAlignment="1">
      <alignment horizontal="right" vertical="center"/>
    </xf>
    <xf numFmtId="0" fontId="4" fillId="0" borderId="79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63" fillId="0" borderId="98" xfId="6" applyFont="1" applyBorder="1" applyAlignment="1">
      <alignment horizontal="center" vertical="center"/>
    </xf>
    <xf numFmtId="0" fontId="63" fillId="0" borderId="99" xfId="6" applyFont="1" applyBorder="1" applyAlignment="1">
      <alignment horizontal="center" vertical="center"/>
    </xf>
    <xf numFmtId="0" fontId="63" fillId="0" borderId="100" xfId="6" applyFont="1" applyBorder="1" applyAlignment="1">
      <alignment horizontal="center" vertical="center"/>
    </xf>
    <xf numFmtId="0" fontId="12" fillId="0" borderId="15" xfId="6" applyFont="1" applyBorder="1" applyAlignment="1">
      <alignment horizontal="center"/>
    </xf>
    <xf numFmtId="0" fontId="12" fillId="0" borderId="0" xfId="6" applyFont="1" applyBorder="1" applyAlignment="1">
      <alignment horizontal="center"/>
    </xf>
    <xf numFmtId="0" fontId="12" fillId="0" borderId="16" xfId="6" applyFont="1" applyBorder="1" applyAlignment="1">
      <alignment horizontal="center"/>
    </xf>
    <xf numFmtId="0" fontId="22" fillId="0" borderId="15" xfId="6" applyFont="1" applyBorder="1" applyAlignment="1">
      <alignment horizontal="center"/>
    </xf>
    <xf numFmtId="0" fontId="22" fillId="0" borderId="0" xfId="6" applyFont="1" applyBorder="1" applyAlignment="1">
      <alignment horizontal="center"/>
    </xf>
    <xf numFmtId="0" fontId="22" fillId="0" borderId="16" xfId="6" applyFont="1" applyBorder="1" applyAlignment="1">
      <alignment horizontal="center"/>
    </xf>
    <xf numFmtId="4" fontId="24" fillId="0" borderId="0" xfId="6" applyNumberFormat="1" applyFont="1" applyBorder="1" applyAlignment="1">
      <alignment horizontal="right" vertical="center"/>
    </xf>
    <xf numFmtId="0" fontId="24" fillId="0" borderId="0" xfId="6" applyFont="1" applyBorder="1" applyAlignment="1">
      <alignment horizontal="left" vertical="center"/>
    </xf>
    <xf numFmtId="0" fontId="24" fillId="0" borderId="16" xfId="6" applyFont="1" applyBorder="1" applyAlignment="1">
      <alignment horizontal="left" vertical="center"/>
    </xf>
    <xf numFmtId="4" fontId="24" fillId="0" borderId="0" xfId="6" applyNumberFormat="1" applyFont="1" applyBorder="1" applyAlignment="1">
      <alignment horizontal="right" vertical="center" wrapText="1"/>
    </xf>
    <xf numFmtId="0" fontId="24" fillId="0" borderId="0" xfId="6" applyFont="1" applyBorder="1" applyAlignment="1">
      <alignment horizontal="left" vertical="center" wrapText="1"/>
    </xf>
    <xf numFmtId="0" fontId="24" fillId="0" borderId="16" xfId="6" applyFont="1" applyBorder="1" applyAlignment="1">
      <alignment horizontal="left" vertical="center" wrapText="1"/>
    </xf>
    <xf numFmtId="0" fontId="23" fillId="0" borderId="15" xfId="6" applyFont="1" applyBorder="1" applyAlignment="1">
      <alignment vertical="center"/>
    </xf>
    <xf numFmtId="0" fontId="23" fillId="0" borderId="0" xfId="6" applyFont="1" applyBorder="1" applyAlignment="1">
      <alignment vertical="center"/>
    </xf>
    <xf numFmtId="0" fontId="23" fillId="0" borderId="16" xfId="6" applyFont="1" applyBorder="1" applyAlignment="1">
      <alignment horizontal="right" vertical="center"/>
    </xf>
    <xf numFmtId="0" fontId="14" fillId="2" borderId="26" xfId="7" applyFont="1" applyFill="1" applyBorder="1" applyAlignment="1">
      <alignment horizontal="center" vertical="center"/>
    </xf>
    <xf numFmtId="0" fontId="14" fillId="2" borderId="27" xfId="7" applyFont="1" applyFill="1" applyBorder="1" applyAlignment="1">
      <alignment horizontal="center" vertical="center"/>
    </xf>
    <xf numFmtId="0" fontId="12" fillId="4" borderId="15" xfId="7" applyFont="1" applyFill="1" applyBorder="1" applyAlignment="1">
      <alignment horizontal="left" vertical="center"/>
    </xf>
    <xf numFmtId="10" fontId="12" fillId="4" borderId="0" xfId="7" applyNumberFormat="1" applyFont="1" applyFill="1" applyBorder="1" applyAlignment="1">
      <alignment vertical="center"/>
    </xf>
    <xf numFmtId="4" fontId="13" fillId="0" borderId="16" xfId="7" applyNumberFormat="1" applyFont="1" applyBorder="1" applyAlignment="1">
      <alignment horizontal="center" vertical="center"/>
    </xf>
    <xf numFmtId="0" fontId="12" fillId="0" borderId="15" xfId="7" applyFont="1" applyBorder="1" applyAlignment="1">
      <alignment horizontal="center" vertical="center"/>
    </xf>
    <xf numFmtId="0" fontId="12" fillId="0" borderId="0" xfId="7" applyFont="1" applyBorder="1" applyAlignment="1">
      <alignment horizontal="left" vertical="center"/>
    </xf>
    <xf numFmtId="0" fontId="12" fillId="0" borderId="16" xfId="7" applyFont="1" applyBorder="1" applyAlignment="1">
      <alignment horizontal="center" vertical="center"/>
    </xf>
    <xf numFmtId="0" fontId="13" fillId="0" borderId="15" xfId="7" applyFont="1" applyBorder="1" applyAlignment="1">
      <alignment horizontal="center" vertical="center"/>
    </xf>
    <xf numFmtId="0" fontId="13" fillId="0" borderId="0" xfId="7" applyFont="1" applyBorder="1" applyAlignment="1">
      <alignment horizontal="left" vertical="center"/>
    </xf>
    <xf numFmtId="4" fontId="13" fillId="0" borderId="16" xfId="7" applyNumberFormat="1" applyFont="1" applyBorder="1" applyAlignment="1" applyProtection="1">
      <alignment horizontal="center" vertical="center"/>
      <protection locked="0"/>
    </xf>
    <xf numFmtId="0" fontId="13" fillId="0" borderId="0" xfId="7" applyFont="1" applyBorder="1" applyAlignment="1">
      <alignment vertical="center"/>
    </xf>
    <xf numFmtId="10" fontId="12" fillId="4" borderId="0" xfId="7" applyNumberFormat="1" applyFont="1" applyFill="1" applyBorder="1" applyAlignment="1">
      <alignment horizontal="right" vertical="center"/>
    </xf>
    <xf numFmtId="4" fontId="12" fillId="0" borderId="16" xfId="7" applyNumberFormat="1" applyFont="1" applyBorder="1" applyAlignment="1">
      <alignment horizontal="center" vertical="center"/>
    </xf>
    <xf numFmtId="0" fontId="12" fillId="4" borderId="16" xfId="7" applyFont="1" applyFill="1" applyBorder="1" applyAlignment="1">
      <alignment horizontal="center" vertical="center"/>
    </xf>
    <xf numFmtId="10" fontId="13" fillId="0" borderId="0" xfId="7" applyNumberFormat="1" applyFont="1" applyBorder="1" applyAlignment="1">
      <alignment horizontal="left" vertical="center"/>
    </xf>
    <xf numFmtId="10" fontId="12" fillId="0" borderId="0" xfId="7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30" fillId="0" borderId="15" xfId="7" applyFont="1" applyBorder="1" applyAlignment="1">
      <alignment vertical="center"/>
    </xf>
    <xf numFmtId="0" fontId="31" fillId="0" borderId="0" xfId="7" applyFont="1" applyBorder="1" applyAlignment="1">
      <alignment vertical="center"/>
    </xf>
    <xf numFmtId="0" fontId="32" fillId="0" borderId="0" xfId="7" applyFont="1" applyBorder="1" applyAlignment="1">
      <alignment horizontal="right" vertical="center"/>
    </xf>
    <xf numFmtId="10" fontId="32" fillId="0" borderId="16" xfId="8" applyNumberFormat="1" applyFont="1" applyBorder="1" applyAlignment="1" applyProtection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0" xfId="0" quotePrefix="1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justify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7" applyFont="1" applyBorder="1" applyAlignment="1">
      <alignment vertical="center" wrapText="1"/>
    </xf>
    <xf numFmtId="0" fontId="7" fillId="0" borderId="16" xfId="7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 indent="2"/>
    </xf>
    <xf numFmtId="0" fontId="26" fillId="0" borderId="0" xfId="0" applyFont="1" applyBorder="1" applyAlignment="1">
      <alignment horizontal="left" vertical="center" wrapText="1" indent="2"/>
    </xf>
    <xf numFmtId="0" fontId="26" fillId="0" borderId="16" xfId="0" applyFont="1" applyBorder="1" applyAlignment="1">
      <alignment horizontal="left" vertical="center" wrapText="1" indent="2"/>
    </xf>
    <xf numFmtId="0" fontId="7" fillId="0" borderId="0" xfId="0" applyFont="1" applyBorder="1" applyAlignment="1">
      <alignment horizontal="left" vertical="center" wrapText="1" indent="2"/>
    </xf>
    <xf numFmtId="0" fontId="7" fillId="0" borderId="16" xfId="0" applyFont="1" applyBorder="1" applyAlignment="1">
      <alignment horizontal="left" vertical="center" wrapText="1" indent="2"/>
    </xf>
    <xf numFmtId="0" fontId="26" fillId="0" borderId="79" xfId="0" applyFont="1" applyBorder="1" applyAlignment="1">
      <alignment horizontal="left" vertical="center" wrapText="1" indent="2"/>
    </xf>
    <xf numFmtId="0" fontId="7" fillId="0" borderId="54" xfId="0" applyFont="1" applyBorder="1" applyAlignment="1">
      <alignment horizontal="left" vertical="center" wrapText="1" indent="2"/>
    </xf>
    <xf numFmtId="0" fontId="7" fillId="0" borderId="82" xfId="0" applyFont="1" applyBorder="1" applyAlignment="1">
      <alignment horizontal="left" vertical="center" wrapText="1" indent="2"/>
    </xf>
    <xf numFmtId="0" fontId="44" fillId="0" borderId="15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distributed" wrapText="1"/>
    </xf>
    <xf numFmtId="49" fontId="10" fillId="0" borderId="16" xfId="0" applyNumberFormat="1" applyFont="1" applyBorder="1" applyAlignment="1">
      <alignment horizontal="left" vertical="distributed" wrapText="1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10" fontId="17" fillId="0" borderId="16" xfId="0" applyNumberFormat="1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17" fillId="0" borderId="16" xfId="0" applyFont="1" applyBorder="1" applyAlignment="1">
      <alignment horizontal="right" vertical="center"/>
    </xf>
    <xf numFmtId="0" fontId="0" fillId="0" borderId="1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79" xfId="0" applyBorder="1" applyAlignment="1">
      <alignment horizontal="left" wrapText="1"/>
    </xf>
    <xf numFmtId="0" fontId="0" fillId="0" borderId="54" xfId="0" applyBorder="1" applyAlignment="1">
      <alignment horizontal="left" wrapText="1"/>
    </xf>
    <xf numFmtId="0" fontId="0" fillId="0" borderId="82" xfId="0" applyBorder="1" applyAlignment="1">
      <alignment horizontal="left" wrapText="1"/>
    </xf>
  </cellXfs>
  <cellStyles count="27">
    <cellStyle name="20% - Ênfase1 100" xfId="9" xr:uid="{00000000-0005-0000-0000-000000000000}"/>
    <cellStyle name="60% - Ênfase6 37" xfId="10" xr:uid="{00000000-0005-0000-0000-000001000000}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0B08E5F9-D7E9-4BE4-AE32-5DBBE5382FA0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0000FF"/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85725</xdr:rowOff>
    </xdr:from>
    <xdr:to>
      <xdr:col>1</xdr:col>
      <xdr:colOff>952500</xdr:colOff>
      <xdr:row>2</xdr:row>
      <xdr:rowOff>150689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F48D4D-2187-454D-A4BE-1B5F9A33F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85725"/>
          <a:ext cx="1371600" cy="1217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0</xdr:row>
      <xdr:rowOff>47625</xdr:rowOff>
    </xdr:from>
    <xdr:to>
      <xdr:col>3</xdr:col>
      <xdr:colOff>642301</xdr:colOff>
      <xdr:row>2</xdr:row>
      <xdr:rowOff>95250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38FD495-1C9A-440F-8624-08E69FFB8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5" y="47625"/>
          <a:ext cx="1661476" cy="120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314326</xdr:colOff>
      <xdr:row>0</xdr:row>
      <xdr:rowOff>104776</xdr:rowOff>
    </xdr:from>
    <xdr:to>
      <xdr:col>1</xdr:col>
      <xdr:colOff>1333500</xdr:colOff>
      <xdr:row>8</xdr:row>
      <xdr:rowOff>77651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B226249-2AD6-4934-8D32-C45D77FA4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104776"/>
          <a:ext cx="1381124" cy="14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861060</xdr:colOff>
      <xdr:row>0</xdr:row>
      <xdr:rowOff>9525</xdr:rowOff>
    </xdr:from>
    <xdr:to>
      <xdr:col>7</xdr:col>
      <xdr:colOff>1183144</xdr:colOff>
      <xdr:row>7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BA8E7CC-788C-4BBC-B960-56C058376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9525"/>
          <a:ext cx="1846084" cy="12820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104775</xdr:rowOff>
    </xdr:from>
    <xdr:to>
      <xdr:col>2</xdr:col>
      <xdr:colOff>514350</xdr:colOff>
      <xdr:row>2</xdr:row>
      <xdr:rowOff>176256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61A4E9F-44CA-44E3-B4A4-3697BF16B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04775"/>
          <a:ext cx="1409700" cy="1319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619125</xdr:colOff>
      <xdr:row>0</xdr:row>
      <xdr:rowOff>0</xdr:rowOff>
    </xdr:from>
    <xdr:to>
      <xdr:col>8</xdr:col>
      <xdr:colOff>445909</xdr:colOff>
      <xdr:row>2</xdr:row>
      <xdr:rowOff>85725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69219BAD-F6A5-4A95-ADE5-235D58CF1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1846084" cy="1333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238124</xdr:colOff>
      <xdr:row>0</xdr:row>
      <xdr:rowOff>114300</xdr:rowOff>
    </xdr:from>
    <xdr:to>
      <xdr:col>2</xdr:col>
      <xdr:colOff>733425</xdr:colOff>
      <xdr:row>3</xdr:row>
      <xdr:rowOff>193313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E76DB9-E4CD-4E88-930D-A3E0C31C1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114300"/>
          <a:ext cx="1381126" cy="1279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819150</xdr:colOff>
      <xdr:row>0</xdr:row>
      <xdr:rowOff>0</xdr:rowOff>
    </xdr:from>
    <xdr:to>
      <xdr:col>5</xdr:col>
      <xdr:colOff>2665234</xdr:colOff>
      <xdr:row>3</xdr:row>
      <xdr:rowOff>133350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9582F2A-9448-48CE-B90D-42005248E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0"/>
          <a:ext cx="1846084" cy="1333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9525</xdr:colOff>
      <xdr:row>34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7D5A75B0-C932-413A-817F-D9C99CA86566}"/>
            </a:ext>
          </a:extLst>
        </xdr:cNvPr>
        <xdr:cNvSpPr>
          <a:spLocks noChangeShapeType="1"/>
        </xdr:cNvSpPr>
      </xdr:nvSpPr>
      <xdr:spPr bwMode="auto">
        <a:xfrm flipV="1">
          <a:off x="5743575" y="5362575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259290</xdr:colOff>
      <xdr:row>0</xdr:row>
      <xdr:rowOff>95249</xdr:rowOff>
    </xdr:from>
    <xdr:to>
      <xdr:col>1</xdr:col>
      <xdr:colOff>1153583</xdr:colOff>
      <xdr:row>2</xdr:row>
      <xdr:rowOff>90954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BDB96A-6D04-4F03-85A1-6190F4460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290" y="95249"/>
          <a:ext cx="1497543" cy="1329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9525</xdr:colOff>
      <xdr:row>14</xdr:row>
      <xdr:rowOff>0</xdr:rowOff>
    </xdr:to>
    <xdr:sp macro="" textlink="">
      <xdr:nvSpPr>
        <xdr:cNvPr id="3" name="Line 16">
          <a:extLst>
            <a:ext uri="{FF2B5EF4-FFF2-40B4-BE49-F238E27FC236}">
              <a16:creationId xmlns:a16="http://schemas.microsoft.com/office/drawing/2014/main" id="{79A4964C-6100-4A51-84F2-7A156CD3C40B}"/>
            </a:ext>
          </a:extLst>
        </xdr:cNvPr>
        <xdr:cNvSpPr>
          <a:spLocks noChangeShapeType="1"/>
        </xdr:cNvSpPr>
      </xdr:nvSpPr>
      <xdr:spPr bwMode="auto">
        <a:xfrm flipV="1">
          <a:off x="4838700" y="29337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9525</xdr:colOff>
      <xdr:row>32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90B756AE-CF1B-4561-8078-BAA11CC43998}"/>
            </a:ext>
          </a:extLst>
        </xdr:cNvPr>
        <xdr:cNvSpPr>
          <a:spLocks noChangeShapeType="1"/>
        </xdr:cNvSpPr>
      </xdr:nvSpPr>
      <xdr:spPr bwMode="auto">
        <a:xfrm flipV="1">
          <a:off x="4838700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9525</xdr:colOff>
      <xdr:row>14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AE3E7256-8796-4F0F-888F-A131ADDFCDCF}"/>
            </a:ext>
          </a:extLst>
        </xdr:cNvPr>
        <xdr:cNvSpPr>
          <a:spLocks noChangeShapeType="1"/>
        </xdr:cNvSpPr>
      </xdr:nvSpPr>
      <xdr:spPr bwMode="auto">
        <a:xfrm flipV="1">
          <a:off x="6657975" y="29337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9525</xdr:colOff>
      <xdr:row>32</xdr:row>
      <xdr:rowOff>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9618C0F9-08D9-4D82-81B7-FBB182356008}"/>
            </a:ext>
          </a:extLst>
        </xdr:cNvPr>
        <xdr:cNvSpPr>
          <a:spLocks noChangeShapeType="1"/>
        </xdr:cNvSpPr>
      </xdr:nvSpPr>
      <xdr:spPr bwMode="auto">
        <a:xfrm flipV="1">
          <a:off x="6657975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9525</xdr:colOff>
      <xdr:row>32</xdr:row>
      <xdr:rowOff>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A9B7C7E2-C15B-4F0C-A3A7-7A6C6AA6D20D}"/>
            </a:ext>
          </a:extLst>
        </xdr:cNvPr>
        <xdr:cNvSpPr>
          <a:spLocks noChangeShapeType="1"/>
        </xdr:cNvSpPr>
      </xdr:nvSpPr>
      <xdr:spPr bwMode="auto">
        <a:xfrm flipV="1">
          <a:off x="6657975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9525</xdr:colOff>
      <xdr:row>34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3A6C1899-CC52-4C77-82A5-60E6199029E8}"/>
            </a:ext>
          </a:extLst>
        </xdr:cNvPr>
        <xdr:cNvSpPr>
          <a:spLocks noChangeShapeType="1"/>
        </xdr:cNvSpPr>
      </xdr:nvSpPr>
      <xdr:spPr bwMode="auto">
        <a:xfrm flipV="1">
          <a:off x="14839950" y="6305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6</xdr:col>
      <xdr:colOff>9525</xdr:colOff>
      <xdr:row>14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7A28E6C5-25EB-4259-A4DD-8CA9943E9BF4}"/>
            </a:ext>
          </a:extLst>
        </xdr:cNvPr>
        <xdr:cNvSpPr>
          <a:spLocks noChangeShapeType="1"/>
        </xdr:cNvSpPr>
      </xdr:nvSpPr>
      <xdr:spPr bwMode="auto">
        <a:xfrm flipV="1">
          <a:off x="14839950" y="38290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9525</xdr:colOff>
      <xdr:row>32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24E083BE-3183-4EDD-81E3-7127FBE9BE8F}"/>
            </a:ext>
          </a:extLst>
        </xdr:cNvPr>
        <xdr:cNvSpPr>
          <a:spLocks noChangeShapeType="1"/>
        </xdr:cNvSpPr>
      </xdr:nvSpPr>
      <xdr:spPr bwMode="auto">
        <a:xfrm flipV="1">
          <a:off x="14839950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9525</xdr:colOff>
      <xdr:row>32</xdr:row>
      <xdr:rowOff>0</xdr:rowOff>
    </xdr:to>
    <xdr:sp macro="" textlink="">
      <xdr:nvSpPr>
        <xdr:cNvPr id="18" name="Line 16">
          <a:extLst>
            <a:ext uri="{FF2B5EF4-FFF2-40B4-BE49-F238E27FC236}">
              <a16:creationId xmlns:a16="http://schemas.microsoft.com/office/drawing/2014/main" id="{3E2588FD-4081-45F4-9433-DD0517EEBFD7}"/>
            </a:ext>
          </a:extLst>
        </xdr:cNvPr>
        <xdr:cNvSpPr>
          <a:spLocks noChangeShapeType="1"/>
        </xdr:cNvSpPr>
      </xdr:nvSpPr>
      <xdr:spPr bwMode="auto">
        <a:xfrm flipV="1">
          <a:off x="14839950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8</xdr:col>
      <xdr:colOff>9525</xdr:colOff>
      <xdr:row>34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6C72CF03-0E5D-4C9C-82BA-B91FA38B6991}"/>
            </a:ext>
          </a:extLst>
        </xdr:cNvPr>
        <xdr:cNvSpPr>
          <a:spLocks noChangeShapeType="1"/>
        </xdr:cNvSpPr>
      </xdr:nvSpPr>
      <xdr:spPr bwMode="auto">
        <a:xfrm flipV="1">
          <a:off x="13896975" y="6305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9525</xdr:colOff>
      <xdr:row>14</xdr:row>
      <xdr:rowOff>0</xdr:rowOff>
    </xdr:to>
    <xdr:sp macro="" textlink="">
      <xdr:nvSpPr>
        <xdr:cNvPr id="21" name="Line 16">
          <a:extLst>
            <a:ext uri="{FF2B5EF4-FFF2-40B4-BE49-F238E27FC236}">
              <a16:creationId xmlns:a16="http://schemas.microsoft.com/office/drawing/2014/main" id="{71861C43-DA5F-485F-89CF-42FC1A3B5C08}"/>
            </a:ext>
          </a:extLst>
        </xdr:cNvPr>
        <xdr:cNvSpPr>
          <a:spLocks noChangeShapeType="1"/>
        </xdr:cNvSpPr>
      </xdr:nvSpPr>
      <xdr:spPr bwMode="auto">
        <a:xfrm flipV="1">
          <a:off x="13896975" y="38290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9525</xdr:colOff>
      <xdr:row>32</xdr:row>
      <xdr:rowOff>0</xdr:rowOff>
    </xdr:to>
    <xdr:sp macro="" textlink="">
      <xdr:nvSpPr>
        <xdr:cNvPr id="22" name="Line 16">
          <a:extLst>
            <a:ext uri="{FF2B5EF4-FFF2-40B4-BE49-F238E27FC236}">
              <a16:creationId xmlns:a16="http://schemas.microsoft.com/office/drawing/2014/main" id="{215DD3A8-9C49-4F91-B0A6-93F61DAA99A7}"/>
            </a:ext>
          </a:extLst>
        </xdr:cNvPr>
        <xdr:cNvSpPr>
          <a:spLocks noChangeShapeType="1"/>
        </xdr:cNvSpPr>
      </xdr:nvSpPr>
      <xdr:spPr bwMode="auto">
        <a:xfrm flipV="1">
          <a:off x="13896975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9525</xdr:colOff>
      <xdr:row>32</xdr:row>
      <xdr:rowOff>0</xdr:rowOff>
    </xdr:to>
    <xdr:sp macro="" textlink="">
      <xdr:nvSpPr>
        <xdr:cNvPr id="23" name="Line 16">
          <a:extLst>
            <a:ext uri="{FF2B5EF4-FFF2-40B4-BE49-F238E27FC236}">
              <a16:creationId xmlns:a16="http://schemas.microsoft.com/office/drawing/2014/main" id="{CF7ADD48-49C9-424F-A422-09C07AADEA4A}"/>
            </a:ext>
          </a:extLst>
        </xdr:cNvPr>
        <xdr:cNvSpPr>
          <a:spLocks noChangeShapeType="1"/>
        </xdr:cNvSpPr>
      </xdr:nvSpPr>
      <xdr:spPr bwMode="auto">
        <a:xfrm flipV="1">
          <a:off x="13896975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433917</xdr:colOff>
      <xdr:row>0</xdr:row>
      <xdr:rowOff>0</xdr:rowOff>
    </xdr:from>
    <xdr:to>
      <xdr:col>11</xdr:col>
      <xdr:colOff>756000</xdr:colOff>
      <xdr:row>2</xdr:row>
      <xdr:rowOff>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6739B6A-A395-47DB-89C9-FB3582081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5750" y="0"/>
          <a:ext cx="1846084" cy="1333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0</xdr:row>
      <xdr:rowOff>69993</xdr:rowOff>
    </xdr:from>
    <xdr:to>
      <xdr:col>2</xdr:col>
      <xdr:colOff>438150</xdr:colOff>
      <xdr:row>2</xdr:row>
      <xdr:rowOff>47624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7B8C67F-5FBF-44A4-8C69-998C6B963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4" y="69993"/>
          <a:ext cx="1304926" cy="9872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1447800</xdr:colOff>
      <xdr:row>0</xdr:row>
      <xdr:rowOff>0</xdr:rowOff>
    </xdr:from>
    <xdr:to>
      <xdr:col>4</xdr:col>
      <xdr:colOff>942975</xdr:colOff>
      <xdr:row>2</xdr:row>
      <xdr:rowOff>28575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D407836-5682-4693-AC09-404C9AF71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275" y="0"/>
          <a:ext cx="1400175" cy="1038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173354</xdr:colOff>
      <xdr:row>0</xdr:row>
      <xdr:rowOff>97155</xdr:rowOff>
    </xdr:from>
    <xdr:to>
      <xdr:col>2</xdr:col>
      <xdr:colOff>382906</xdr:colOff>
      <xdr:row>5</xdr:row>
      <xdr:rowOff>173355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550EC97-0D94-4E99-8CF1-8EAF5A5A7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4" y="97155"/>
          <a:ext cx="1565912" cy="119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0</xdr:row>
      <xdr:rowOff>0</xdr:rowOff>
    </xdr:from>
    <xdr:to>
      <xdr:col>9</xdr:col>
      <xdr:colOff>693559</xdr:colOff>
      <xdr:row>5</xdr:row>
      <xdr:rowOff>180975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BFC6101-DDB9-4CF9-A6D0-EC3176DC2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0" y="0"/>
          <a:ext cx="1846084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1AF2-625C-440C-852A-4B1BEF194271}">
  <dimension ref="A1:G28"/>
  <sheetViews>
    <sheetView tabSelected="1" workbookViewId="0">
      <selection activeCell="F6" sqref="F6"/>
    </sheetView>
  </sheetViews>
  <sheetFormatPr defaultColWidth="10.33203125" defaultRowHeight="14.4"/>
  <cols>
    <col min="1" max="1" width="10" style="221" customWidth="1"/>
    <col min="2" max="2" width="73.44140625" style="221" customWidth="1"/>
    <col min="3" max="3" width="18" style="221" bestFit="1" customWidth="1"/>
    <col min="4" max="4" width="13.5546875" style="221" customWidth="1"/>
    <col min="5" max="5" width="3.88671875" style="221" customWidth="1"/>
    <col min="6" max="6" width="10.33203125" style="221"/>
    <col min="7" max="7" width="9" style="221" customWidth="1"/>
    <col min="8" max="8" width="7.44140625" style="221" customWidth="1"/>
    <col min="9" max="16384" width="10.33203125" style="221"/>
  </cols>
  <sheetData>
    <row r="1" spans="1:7" ht="75.75" customHeight="1">
      <c r="A1" s="572"/>
      <c r="B1" s="573"/>
      <c r="C1" s="573"/>
      <c r="D1" s="574"/>
    </row>
    <row r="2" spans="1:7">
      <c r="A2" s="374" t="s">
        <v>292</v>
      </c>
      <c r="B2" s="575"/>
      <c r="C2" s="575"/>
      <c r="D2" s="375"/>
    </row>
    <row r="3" spans="1:7">
      <c r="A3" s="222"/>
      <c r="B3" s="576"/>
      <c r="C3" s="576"/>
      <c r="D3" s="223"/>
    </row>
    <row r="4" spans="1:7" ht="29.25" customHeight="1">
      <c r="A4" s="379" t="s">
        <v>782</v>
      </c>
      <c r="B4" s="577"/>
      <c r="C4" s="577"/>
      <c r="D4" s="380"/>
      <c r="E4" s="225"/>
      <c r="F4" s="226"/>
      <c r="G4" s="226"/>
    </row>
    <row r="5" spans="1:7" s="230" customFormat="1" ht="15.6">
      <c r="A5" s="227" t="s">
        <v>783</v>
      </c>
      <c r="B5" s="578"/>
      <c r="C5" s="578"/>
      <c r="D5" s="228"/>
      <c r="E5" s="229"/>
      <c r="F5" s="229"/>
      <c r="G5" s="229"/>
    </row>
    <row r="6" spans="1:7" ht="15.6">
      <c r="A6" s="231" t="s">
        <v>248</v>
      </c>
      <c r="B6" s="579"/>
      <c r="C6" s="580"/>
      <c r="D6" s="224"/>
      <c r="E6" s="225"/>
      <c r="F6" s="232"/>
      <c r="G6" s="233"/>
    </row>
    <row r="7" spans="1:7" ht="16.2" thickBot="1">
      <c r="A7" s="234"/>
      <c r="B7" s="581"/>
      <c r="C7" s="235"/>
      <c r="D7" s="236"/>
    </row>
    <row r="8" spans="1:7" ht="21.6" thickBot="1">
      <c r="A8" s="582" t="s">
        <v>301</v>
      </c>
      <c r="B8" s="583"/>
      <c r="C8" s="583"/>
      <c r="D8" s="584"/>
    </row>
    <row r="9" spans="1:7">
      <c r="A9" s="585" t="s">
        <v>0</v>
      </c>
      <c r="B9" s="237" t="s">
        <v>31</v>
      </c>
      <c r="C9" s="237" t="s">
        <v>302</v>
      </c>
      <c r="D9" s="238" t="s">
        <v>290</v>
      </c>
    </row>
    <row r="10" spans="1:7">
      <c r="A10" s="586"/>
      <c r="B10" s="330" t="s">
        <v>465</v>
      </c>
      <c r="C10" s="331">
        <f>SUM(C11:C21)</f>
        <v>209186.83000000002</v>
      </c>
      <c r="D10" s="329"/>
    </row>
    <row r="11" spans="1:7">
      <c r="A11" s="587">
        <v>1</v>
      </c>
      <c r="B11" s="240" t="str">
        <f>PLAN!C13</f>
        <v>SERVIÇOS PRELIMINARES</v>
      </c>
      <c r="C11" s="241">
        <f>PLAN!H13</f>
        <v>6703.9500000000007</v>
      </c>
      <c r="D11" s="242">
        <f>C11/$C$26</f>
        <v>1.4449315017827816E-2</v>
      </c>
    </row>
    <row r="12" spans="1:7">
      <c r="A12" s="588">
        <f>A11+1</f>
        <v>2</v>
      </c>
      <c r="B12" s="240" t="str">
        <f>PLAN!C18</f>
        <v>FUNDAÇÃO</v>
      </c>
      <c r="C12" s="241">
        <f>PLAN!H18</f>
        <v>18035.059999999998</v>
      </c>
      <c r="D12" s="242">
        <f t="shared" ref="D12:D21" si="0">C12/$C$26</f>
        <v>3.8871749238199221E-2</v>
      </c>
    </row>
    <row r="13" spans="1:7">
      <c r="A13" s="588">
        <v>3</v>
      </c>
      <c r="B13" s="240" t="str">
        <f>PLAN!C21</f>
        <v>ESTRUTURA</v>
      </c>
      <c r="C13" s="241">
        <f>PLAN!H21</f>
        <v>12953.19</v>
      </c>
      <c r="D13" s="242">
        <f t="shared" si="0"/>
        <v>2.7918573795415701E-2</v>
      </c>
    </row>
    <row r="14" spans="1:7">
      <c r="A14" s="588">
        <v>4</v>
      </c>
      <c r="B14" s="240" t="str">
        <f>PLAN!C24</f>
        <v>PISO</v>
      </c>
      <c r="C14" s="241">
        <f>PLAN!H24</f>
        <v>13798.269999999999</v>
      </c>
      <c r="D14" s="242">
        <f t="shared" si="0"/>
        <v>2.9740011475479826E-2</v>
      </c>
    </row>
    <row r="15" spans="1:7">
      <c r="A15" s="588">
        <v>5</v>
      </c>
      <c r="B15" s="240" t="str">
        <f>PLAN!C28</f>
        <v>PAREDE E REVESTIMENTOS</v>
      </c>
      <c r="C15" s="241">
        <f>PLAN!H28</f>
        <v>34731.130000000005</v>
      </c>
      <c r="D15" s="242">
        <f t="shared" si="0"/>
        <v>7.4857515091122429E-2</v>
      </c>
    </row>
    <row r="16" spans="1:7">
      <c r="A16" s="588">
        <v>6</v>
      </c>
      <c r="B16" s="240" t="str">
        <f>PLAN!C34</f>
        <v>COBERTURA</v>
      </c>
      <c r="C16" s="241">
        <f>PLAN!H34</f>
        <v>22164.869999999995</v>
      </c>
      <c r="D16" s="242">
        <f t="shared" si="0"/>
        <v>4.7772908353910924E-2</v>
      </c>
    </row>
    <row r="17" spans="1:4">
      <c r="A17" s="588">
        <v>7</v>
      </c>
      <c r="B17" s="240" t="str">
        <f>PLAN!C39</f>
        <v>FORRO</v>
      </c>
      <c r="C17" s="241">
        <f>PLAN!H39</f>
        <v>15679.029999999999</v>
      </c>
      <c r="D17" s="242">
        <f t="shared" si="0"/>
        <v>3.3793695305599357E-2</v>
      </c>
    </row>
    <row r="18" spans="1:4">
      <c r="A18" s="588">
        <v>8</v>
      </c>
      <c r="B18" s="240" t="str">
        <f>PLAN!C42</f>
        <v>ESQUADRIAS / FERRAGENS</v>
      </c>
      <c r="C18" s="241">
        <f>PLAN!H42</f>
        <v>22582.210000000006</v>
      </c>
      <c r="D18" s="242">
        <f t="shared" si="0"/>
        <v>4.8672419407773261E-2</v>
      </c>
    </row>
    <row r="19" spans="1:4">
      <c r="A19" s="588">
        <v>9</v>
      </c>
      <c r="B19" s="240" t="str">
        <f>PLAN!C49</f>
        <v>INSTALAÇÕES HIDRÁULICAS</v>
      </c>
      <c r="C19" s="241">
        <f>PLAN!H49</f>
        <v>26931.05</v>
      </c>
      <c r="D19" s="242">
        <f t="shared" si="0"/>
        <v>5.8045663409015839E-2</v>
      </c>
    </row>
    <row r="20" spans="1:4">
      <c r="A20" s="588">
        <v>10</v>
      </c>
      <c r="B20" s="240" t="str">
        <f>PLAN!C62</f>
        <v>INSTALAÇÕES ELÉTRICAS</v>
      </c>
      <c r="C20" s="241">
        <f>PLAN!H62</f>
        <v>15835.16</v>
      </c>
      <c r="D20" s="242">
        <f t="shared" si="0"/>
        <v>3.4130209085346148E-2</v>
      </c>
    </row>
    <row r="21" spans="1:4">
      <c r="A21" s="588">
        <v>11</v>
      </c>
      <c r="B21" s="240" t="str">
        <f>PLAN!C70</f>
        <v>PINTURA</v>
      </c>
      <c r="C21" s="241">
        <f>PLAN!H70</f>
        <v>19772.91</v>
      </c>
      <c r="D21" s="242">
        <f t="shared" si="0"/>
        <v>4.2617412929565071E-2</v>
      </c>
    </row>
    <row r="22" spans="1:4" ht="15" customHeight="1">
      <c r="A22" s="586"/>
      <c r="B22" s="330" t="s">
        <v>166</v>
      </c>
      <c r="C22" s="331">
        <f>SUM(C23:C25)</f>
        <v>254776.34</v>
      </c>
      <c r="D22" s="329"/>
    </row>
    <row r="23" spans="1:4" ht="15" customHeight="1">
      <c r="A23" s="239">
        <v>12</v>
      </c>
      <c r="B23" s="240" t="str">
        <f>PLAN!C74</f>
        <v xml:space="preserve">CASA DE FORÇA </v>
      </c>
      <c r="C23" s="241">
        <f>PLAN!H74</f>
        <v>8615.83</v>
      </c>
      <c r="D23" s="242">
        <f>C23/$C$26</f>
        <v>1.857007313748632E-2</v>
      </c>
    </row>
    <row r="24" spans="1:4" ht="15" customHeight="1">
      <c r="A24" s="239">
        <f t="shared" ref="A24:A25" si="1">SUM(A23+1)</f>
        <v>13</v>
      </c>
      <c r="B24" s="240" t="str">
        <f>PLAN!C84</f>
        <v>PASSARELA DE ACESSO</v>
      </c>
      <c r="C24" s="241">
        <f>PLAN!H84</f>
        <v>242797.55000000002</v>
      </c>
      <c r="D24" s="242">
        <f>C24/$C$26</f>
        <v>0.52331211979606052</v>
      </c>
    </row>
    <row r="25" spans="1:4" ht="15" customHeight="1" thickBot="1">
      <c r="A25" s="239">
        <f t="shared" si="1"/>
        <v>14</v>
      </c>
      <c r="B25" s="240" t="str">
        <f>PLAN!C99</f>
        <v>LIMPEZA E ENTREGA DA OBRA</v>
      </c>
      <c r="C25" s="241">
        <f>PLAN!H99</f>
        <v>3362.96</v>
      </c>
      <c r="D25" s="242">
        <f>C25/$C$26</f>
        <v>7.2483339571975071E-3</v>
      </c>
    </row>
    <row r="26" spans="1:4" ht="15" customHeight="1" thickBot="1">
      <c r="A26" s="589" t="s">
        <v>758</v>
      </c>
      <c r="B26" s="590"/>
      <c r="C26" s="591">
        <f>SUM(C10,C22)</f>
        <v>463963.17000000004</v>
      </c>
      <c r="D26" s="592">
        <f>SUM(D11:D25)</f>
        <v>0.99999999999999989</v>
      </c>
    </row>
    <row r="27" spans="1:4" ht="15.6">
      <c r="A27" s="593"/>
      <c r="B27" s="594"/>
      <c r="C27" s="595"/>
      <c r="D27" s="596"/>
    </row>
    <row r="28" spans="1:4" ht="15" thickBot="1">
      <c r="A28" s="376" t="str">
        <f>PLAN!A102</f>
        <v>Total  da planilha R$ 463.963,17 (Quatrocentos e sessenta e três mil, novecentos e sessenta e três reais e dezessete centavos)</v>
      </c>
      <c r="B28" s="377"/>
      <c r="C28" s="377"/>
      <c r="D28" s="378"/>
    </row>
  </sheetData>
  <mergeCells count="6">
    <mergeCell ref="A1:D1"/>
    <mergeCell ref="A2:D2"/>
    <mergeCell ref="A8:D8"/>
    <mergeCell ref="A28:D28"/>
    <mergeCell ref="A4:D4"/>
    <mergeCell ref="A26:B2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C349B-D949-463D-A90A-942B3260EEF2}">
  <dimension ref="A1:H20"/>
  <sheetViews>
    <sheetView workbookViewId="0">
      <selection activeCell="J17" sqref="J17"/>
    </sheetView>
  </sheetViews>
  <sheetFormatPr defaultRowHeight="14.4"/>
  <cols>
    <col min="1" max="1" width="5.44140625" bestFit="1" customWidth="1"/>
    <col min="2" max="2" width="57.44140625" customWidth="1"/>
    <col min="3" max="3" width="5.44140625" bestFit="1" customWidth="1"/>
    <col min="4" max="4" width="11.5546875" bestFit="1" customWidth="1"/>
    <col min="5" max="5" width="12.44140625" customWidth="1"/>
    <col min="6" max="6" width="9.44140625" bestFit="1" customWidth="1"/>
    <col min="7" max="7" width="22.21875" customWidth="1"/>
    <col min="8" max="8" width="17.6640625" customWidth="1"/>
  </cols>
  <sheetData>
    <row r="1" spans="1:8">
      <c r="A1" s="545"/>
      <c r="B1" s="546"/>
      <c r="C1" s="546"/>
      <c r="D1" s="546"/>
      <c r="E1" s="546"/>
      <c r="F1" s="546"/>
      <c r="G1" s="546"/>
      <c r="H1" s="548"/>
    </row>
    <row r="2" spans="1:8">
      <c r="A2" s="381"/>
      <c r="B2" s="549"/>
      <c r="C2" s="549"/>
      <c r="D2" s="549"/>
      <c r="E2" s="549"/>
      <c r="F2" s="549"/>
      <c r="G2" s="549"/>
      <c r="H2" s="163"/>
    </row>
    <row r="3" spans="1:8">
      <c r="A3" s="381"/>
      <c r="B3" s="549"/>
      <c r="C3" s="549"/>
      <c r="D3" s="549"/>
      <c r="E3" s="549"/>
      <c r="F3" s="549"/>
      <c r="G3" s="549"/>
      <c r="H3" s="163"/>
    </row>
    <row r="4" spans="1:8">
      <c r="A4" s="381"/>
      <c r="B4" s="549"/>
      <c r="C4" s="549"/>
      <c r="D4" s="549"/>
      <c r="E4" s="549"/>
      <c r="F4" s="549"/>
      <c r="G4" s="549"/>
      <c r="H4" s="163"/>
    </row>
    <row r="5" spans="1:8">
      <c r="A5" s="381"/>
      <c r="B5" s="549"/>
      <c r="C5" s="549"/>
      <c r="D5" s="549"/>
      <c r="E5" s="549"/>
      <c r="F5" s="549"/>
      <c r="G5" s="549"/>
      <c r="H5" s="163"/>
    </row>
    <row r="6" spans="1:8" ht="17.399999999999999">
      <c r="A6" s="383" t="s">
        <v>291</v>
      </c>
      <c r="B6" s="550"/>
      <c r="C6" s="550"/>
      <c r="D6" s="550"/>
      <c r="E6" s="550"/>
      <c r="F6" s="550"/>
      <c r="G6" s="550"/>
      <c r="H6" s="163"/>
    </row>
    <row r="7" spans="1:8" ht="5.25" customHeight="1">
      <c r="A7" s="206"/>
      <c r="B7" s="551"/>
      <c r="C7" s="551"/>
      <c r="D7" s="551"/>
      <c r="E7" s="551"/>
      <c r="F7" s="551"/>
      <c r="G7" s="551"/>
      <c r="H7" s="163"/>
    </row>
    <row r="8" spans="1:8">
      <c r="A8" s="384" t="s">
        <v>292</v>
      </c>
      <c r="B8" s="552"/>
      <c r="C8" s="552"/>
      <c r="D8" s="552"/>
      <c r="E8" s="552"/>
      <c r="F8" s="552"/>
      <c r="G8" s="552"/>
      <c r="H8" s="163"/>
    </row>
    <row r="9" spans="1:8" ht="15.6">
      <c r="A9" s="206"/>
      <c r="B9" s="551"/>
      <c r="C9" s="551"/>
      <c r="D9" s="551"/>
      <c r="E9" s="551"/>
      <c r="F9" s="551"/>
      <c r="G9" s="551"/>
      <c r="H9" s="163"/>
    </row>
    <row r="10" spans="1:8">
      <c r="A10" s="385" t="s">
        <v>785</v>
      </c>
      <c r="B10" s="553"/>
      <c r="C10" s="553"/>
      <c r="D10" s="553"/>
      <c r="E10" s="553"/>
      <c r="F10" s="553"/>
      <c r="G10" s="553"/>
      <c r="H10" s="163"/>
    </row>
    <row r="11" spans="1:8">
      <c r="A11" s="386" t="s">
        <v>784</v>
      </c>
      <c r="B11" s="554"/>
      <c r="C11" s="554"/>
      <c r="D11" s="554"/>
      <c r="E11" s="554"/>
      <c r="F11" s="554"/>
      <c r="G11" s="554"/>
      <c r="H11" s="163"/>
    </row>
    <row r="12" spans="1:8">
      <c r="A12" s="386" t="s">
        <v>300</v>
      </c>
      <c r="B12" s="554"/>
      <c r="C12" s="554"/>
      <c r="D12" s="554"/>
      <c r="E12" s="554"/>
      <c r="F12" s="554"/>
      <c r="G12" s="554"/>
      <c r="H12" s="163"/>
    </row>
    <row r="13" spans="1:8">
      <c r="A13" s="558"/>
      <c r="B13" s="556"/>
      <c r="C13" s="556"/>
      <c r="D13" s="556"/>
      <c r="E13" s="556"/>
      <c r="F13" s="556"/>
      <c r="G13" s="556"/>
      <c r="H13" s="163"/>
    </row>
    <row r="14" spans="1:8" ht="15" thickBot="1">
      <c r="A14" s="557" t="s">
        <v>755</v>
      </c>
      <c r="B14" s="557"/>
      <c r="C14" s="557"/>
      <c r="D14" s="557"/>
      <c r="E14" s="557"/>
      <c r="F14" s="557"/>
      <c r="G14" s="542" t="s">
        <v>293</v>
      </c>
      <c r="H14" s="555"/>
    </row>
    <row r="15" spans="1:8" ht="40.200000000000003" thickBot="1">
      <c r="A15" s="209" t="s">
        <v>0</v>
      </c>
      <c r="B15" s="209" t="s">
        <v>31</v>
      </c>
      <c r="C15" s="209" t="s">
        <v>294</v>
      </c>
      <c r="D15" s="209" t="s">
        <v>295</v>
      </c>
      <c r="E15" s="210" t="s">
        <v>296</v>
      </c>
      <c r="F15" s="210" t="s">
        <v>297</v>
      </c>
      <c r="G15" s="210" t="s">
        <v>797</v>
      </c>
      <c r="H15" s="543" t="s">
        <v>798</v>
      </c>
    </row>
    <row r="16" spans="1:8" ht="39.6">
      <c r="A16" s="211" t="s">
        <v>742</v>
      </c>
      <c r="B16" s="212" t="s">
        <v>303</v>
      </c>
      <c r="C16" s="211" t="s">
        <v>100</v>
      </c>
      <c r="D16" s="213">
        <v>144</v>
      </c>
      <c r="E16" s="214">
        <f>PLAN!I87</f>
        <v>0.16438718616393624</v>
      </c>
      <c r="F16" s="215">
        <f>D16*25%</f>
        <v>36</v>
      </c>
      <c r="G16" s="216" t="s">
        <v>799</v>
      </c>
      <c r="H16" s="544" t="s">
        <v>298</v>
      </c>
    </row>
    <row r="17" spans="1:8" ht="39.6">
      <c r="A17" s="217" t="s">
        <v>740</v>
      </c>
      <c r="B17" s="218" t="s">
        <v>299</v>
      </c>
      <c r="C17" s="219" t="s">
        <v>231</v>
      </c>
      <c r="D17" s="215">
        <v>50</v>
      </c>
      <c r="E17" s="214">
        <f>PLAN!I85</f>
        <v>9.9980996336411776E-2</v>
      </c>
      <c r="F17" s="220">
        <f>D17*25%</f>
        <v>12.5</v>
      </c>
      <c r="G17" s="217" t="s">
        <v>799</v>
      </c>
      <c r="H17" s="544" t="s">
        <v>298</v>
      </c>
    </row>
    <row r="18" spans="1:8" ht="40.200000000000003" thickBot="1">
      <c r="A18" s="559" t="s">
        <v>741</v>
      </c>
      <c r="B18" s="560" t="s">
        <v>167</v>
      </c>
      <c r="C18" s="559" t="s">
        <v>100</v>
      </c>
      <c r="D18" s="561">
        <v>104</v>
      </c>
      <c r="E18" s="562">
        <f>PLAN!I86</f>
        <v>6.5639520481765815E-2</v>
      </c>
      <c r="F18" s="563">
        <f>D18*25%</f>
        <v>26</v>
      </c>
      <c r="G18" s="564" t="s">
        <v>799</v>
      </c>
      <c r="H18" s="565" t="s">
        <v>298</v>
      </c>
    </row>
    <row r="19" spans="1:8">
      <c r="A19" s="566" t="s">
        <v>800</v>
      </c>
      <c r="B19" s="567"/>
      <c r="C19" s="567"/>
      <c r="D19" s="567"/>
      <c r="E19" s="567"/>
      <c r="F19" s="567"/>
      <c r="G19" s="567"/>
      <c r="H19" s="568"/>
    </row>
    <row r="20" spans="1:8" ht="15" thickBot="1">
      <c r="A20" s="569"/>
      <c r="B20" s="570"/>
      <c r="C20" s="570"/>
      <c r="D20" s="570"/>
      <c r="E20" s="570"/>
      <c r="F20" s="570"/>
      <c r="G20" s="570"/>
      <c r="H20" s="571"/>
    </row>
  </sheetData>
  <mergeCells count="9">
    <mergeCell ref="A19:H20"/>
    <mergeCell ref="A1:G5"/>
    <mergeCell ref="A14:F14"/>
    <mergeCell ref="A6:G6"/>
    <mergeCell ref="A8:G8"/>
    <mergeCell ref="A10:G10"/>
    <mergeCell ref="A11:G11"/>
    <mergeCell ref="A12:G12"/>
    <mergeCell ref="G14:H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5"/>
  <sheetViews>
    <sheetView view="pageBreakPreview" zoomScaleNormal="100" zoomScaleSheetLayoutView="100" workbookViewId="0">
      <selection activeCell="K97" sqref="K97"/>
    </sheetView>
  </sheetViews>
  <sheetFormatPr defaultRowHeight="14.4"/>
  <cols>
    <col min="1" max="1" width="6.33203125" style="134" customWidth="1"/>
    <col min="2" max="2" width="12.33203125" customWidth="1"/>
    <col min="3" max="3" width="75.77734375" customWidth="1"/>
    <col min="4" max="4" width="6.109375" customWidth="1"/>
    <col min="5" max="5" width="9.88671875" style="31" customWidth="1"/>
    <col min="6" max="6" width="14.5546875" customWidth="1"/>
    <col min="7" max="7" width="14.33203125" customWidth="1"/>
    <col min="8" max="8" width="16" customWidth="1"/>
    <col min="9" max="9" width="10.88671875" bestFit="1" customWidth="1"/>
  </cols>
  <sheetData>
    <row r="1" spans="1:13" ht="65.25" customHeight="1">
      <c r="A1" s="597"/>
      <c r="B1" s="598"/>
      <c r="C1" s="598"/>
      <c r="D1" s="598"/>
      <c r="E1" s="599"/>
      <c r="F1" s="598"/>
      <c r="G1" s="598"/>
      <c r="H1" s="598"/>
      <c r="I1" s="548"/>
    </row>
    <row r="2" spans="1:13" ht="33" customHeight="1">
      <c r="A2" s="600" t="s">
        <v>28</v>
      </c>
      <c r="B2" s="601"/>
      <c r="C2" s="601"/>
      <c r="D2" s="601"/>
      <c r="E2" s="601"/>
      <c r="F2" s="601"/>
      <c r="G2" s="601"/>
      <c r="H2" s="601"/>
      <c r="I2" s="602"/>
      <c r="J2" s="27"/>
      <c r="K2" s="27"/>
    </row>
    <row r="3" spans="1:13" ht="16.5" customHeight="1">
      <c r="A3" s="603" t="s">
        <v>292</v>
      </c>
      <c r="B3" s="604"/>
      <c r="C3" s="604"/>
      <c r="D3" s="604"/>
      <c r="E3" s="604"/>
      <c r="F3" s="604"/>
      <c r="G3" s="604"/>
      <c r="H3" s="604"/>
      <c r="I3" s="605"/>
      <c r="J3" s="98"/>
      <c r="K3" s="98"/>
      <c r="L3" s="98"/>
      <c r="M3" s="98"/>
    </row>
    <row r="4" spans="1:13">
      <c r="A4" s="606" t="s">
        <v>781</v>
      </c>
      <c r="B4" s="607"/>
      <c r="C4" s="607"/>
      <c r="D4" s="607"/>
      <c r="E4" s="607"/>
      <c r="F4" s="607"/>
      <c r="G4" s="607"/>
      <c r="H4" s="607"/>
      <c r="I4" s="608"/>
      <c r="J4" s="24"/>
      <c r="K4" s="24"/>
    </row>
    <row r="5" spans="1:13">
      <c r="A5" s="609" t="s">
        <v>787</v>
      </c>
      <c r="B5" s="610"/>
      <c r="C5" s="611"/>
      <c r="D5" s="612"/>
      <c r="E5" s="613"/>
      <c r="F5" s="614"/>
      <c r="G5" s="556"/>
      <c r="H5" s="615" t="s">
        <v>249</v>
      </c>
      <c r="I5" s="616"/>
      <c r="J5" s="24"/>
      <c r="K5" s="24"/>
    </row>
    <row r="6" spans="1:13">
      <c r="A6" s="231" t="s">
        <v>248</v>
      </c>
      <c r="B6" s="610"/>
      <c r="C6" s="611"/>
      <c r="D6" s="612"/>
      <c r="E6" s="613"/>
      <c r="F6" s="614"/>
      <c r="G6" s="617" t="s">
        <v>69</v>
      </c>
      <c r="H6" s="618">
        <v>0.22470000000000001</v>
      </c>
      <c r="I6" s="619"/>
      <c r="K6" s="25"/>
    </row>
    <row r="7" spans="1:13">
      <c r="A7" s="620"/>
      <c r="B7" s="556"/>
      <c r="C7" s="556"/>
      <c r="D7" s="612"/>
      <c r="E7" s="613"/>
      <c r="F7" s="614"/>
      <c r="G7" s="617" t="s">
        <v>289</v>
      </c>
      <c r="H7" s="621">
        <f>H101</f>
        <v>463963.17000000004</v>
      </c>
      <c r="I7" s="622"/>
      <c r="J7" s="26"/>
    </row>
    <row r="8" spans="1:13" s="1" customFormat="1" ht="6.75" customHeight="1" thickBot="1">
      <c r="A8" s="623"/>
      <c r="B8" s="624"/>
      <c r="C8" s="624"/>
      <c r="D8" s="624"/>
      <c r="E8" s="624"/>
      <c r="F8" s="624"/>
      <c r="G8" s="624"/>
      <c r="H8" s="624"/>
      <c r="I8" s="625"/>
    </row>
    <row r="9" spans="1:13" ht="16.2" thickBot="1">
      <c r="A9" s="402" t="s">
        <v>759</v>
      </c>
      <c r="B9" s="403"/>
      <c r="C9" s="403"/>
      <c r="D9" s="403"/>
      <c r="E9" s="403"/>
      <c r="F9" s="403"/>
      <c r="G9" s="403"/>
      <c r="H9" s="403"/>
      <c r="I9" s="404"/>
    </row>
    <row r="10" spans="1:13">
      <c r="A10" s="397" t="s">
        <v>0</v>
      </c>
      <c r="B10" s="387" t="s">
        <v>22</v>
      </c>
      <c r="C10" s="387" t="s">
        <v>1</v>
      </c>
      <c r="D10" s="387" t="s">
        <v>70</v>
      </c>
      <c r="E10" s="389" t="s">
        <v>5</v>
      </c>
      <c r="F10" s="391" t="s">
        <v>65</v>
      </c>
      <c r="G10" s="391" t="s">
        <v>66</v>
      </c>
      <c r="H10" s="393" t="s">
        <v>6</v>
      </c>
      <c r="I10" s="395" t="s">
        <v>290</v>
      </c>
    </row>
    <row r="11" spans="1:13" ht="15" thickBot="1">
      <c r="A11" s="398"/>
      <c r="B11" s="388"/>
      <c r="C11" s="388"/>
      <c r="D11" s="388"/>
      <c r="E11" s="390"/>
      <c r="F11" s="392"/>
      <c r="G11" s="392"/>
      <c r="H11" s="394"/>
      <c r="I11" s="396"/>
    </row>
    <row r="12" spans="1:13" ht="15" thickBot="1">
      <c r="A12" s="334"/>
      <c r="B12" s="335"/>
      <c r="C12" s="343" t="s">
        <v>465</v>
      </c>
      <c r="D12" s="345"/>
      <c r="E12" s="346"/>
      <c r="F12" s="347"/>
      <c r="G12" s="347"/>
      <c r="H12" s="344">
        <f>SUM(H13,H18,H21,H24,H28,H34,H39,H42,H49,H62,H70)</f>
        <v>209186.83000000002</v>
      </c>
      <c r="I12" s="336"/>
    </row>
    <row r="13" spans="1:13">
      <c r="A13" s="252">
        <v>1</v>
      </c>
      <c r="B13" s="32"/>
      <c r="C13" s="85" t="s">
        <v>25</v>
      </c>
      <c r="D13" s="332"/>
      <c r="E13" s="333"/>
      <c r="F13" s="178"/>
      <c r="G13" s="253"/>
      <c r="H13" s="83">
        <f>SUM(H14:H17)</f>
        <v>6703.9500000000007</v>
      </c>
      <c r="I13" s="254">
        <f>SUM(I14:I17)</f>
        <v>1.4449315017827816E-2</v>
      </c>
    </row>
    <row r="14" spans="1:13">
      <c r="A14" s="255" t="s">
        <v>3</v>
      </c>
      <c r="B14" s="184" t="s">
        <v>333</v>
      </c>
      <c r="C14" s="256" t="s">
        <v>334</v>
      </c>
      <c r="D14" s="257" t="s">
        <v>68</v>
      </c>
      <c r="E14" s="258">
        <v>200</v>
      </c>
      <c r="F14" s="259">
        <v>6.72</v>
      </c>
      <c r="G14" s="126">
        <f>ROUND((1+$H$6)*F14,2)</f>
        <v>8.23</v>
      </c>
      <c r="H14" s="202">
        <f>ROUND(E14*G14,2)</f>
        <v>1646</v>
      </c>
      <c r="I14" s="201">
        <f>H14/$H$101</f>
        <v>3.5476953914251423E-3</v>
      </c>
    </row>
    <row r="15" spans="1:13">
      <c r="A15" s="255" t="s">
        <v>4</v>
      </c>
      <c r="B15" s="188" t="s">
        <v>89</v>
      </c>
      <c r="C15" s="260" t="s">
        <v>101</v>
      </c>
      <c r="D15" s="131" t="s">
        <v>68</v>
      </c>
      <c r="E15" s="179">
        <v>6</v>
      </c>
      <c r="F15" s="261">
        <v>207.93</v>
      </c>
      <c r="G15" s="126">
        <f>ROUND((1+$H$6)*F15,2)</f>
        <v>254.65</v>
      </c>
      <c r="H15" s="202">
        <f t="shared" ref="H15" si="0">ROUND(E15*G15,2)</f>
        <v>1527.9</v>
      </c>
      <c r="I15" s="201">
        <f>H15/$H$101</f>
        <v>3.2931493247621356E-3</v>
      </c>
    </row>
    <row r="16" spans="1:13">
      <c r="A16" s="262" t="s">
        <v>35</v>
      </c>
      <c r="B16" s="188" t="s">
        <v>102</v>
      </c>
      <c r="C16" s="128" t="s">
        <v>103</v>
      </c>
      <c r="D16" s="180" t="s">
        <v>68</v>
      </c>
      <c r="E16" s="179">
        <v>255.35</v>
      </c>
      <c r="F16" s="181">
        <v>7.58</v>
      </c>
      <c r="G16" s="126">
        <f>ROUND((1+$H$6)*F16,2)</f>
        <v>9.2799999999999994</v>
      </c>
      <c r="H16" s="202">
        <f t="shared" ref="H16:H17" si="1">ROUND(E16*G16,2)</f>
        <v>2369.65</v>
      </c>
      <c r="I16" s="201">
        <f>H16/$H$101</f>
        <v>5.1074097109906373E-3</v>
      </c>
    </row>
    <row r="17" spans="1:9" ht="15" thickBot="1">
      <c r="A17" s="262" t="s">
        <v>37</v>
      </c>
      <c r="B17" s="188" t="s">
        <v>111</v>
      </c>
      <c r="C17" s="182" t="s">
        <v>91</v>
      </c>
      <c r="D17" s="180" t="s">
        <v>68</v>
      </c>
      <c r="E17" s="179">
        <v>30</v>
      </c>
      <c r="F17" s="181">
        <v>31.58</v>
      </c>
      <c r="G17" s="351">
        <f>ROUND((1+$H$6)*F17,2)</f>
        <v>38.68</v>
      </c>
      <c r="H17" s="202">
        <f t="shared" si="1"/>
        <v>1160.4000000000001</v>
      </c>
      <c r="I17" s="201">
        <f>H17/$H$101</f>
        <v>2.5010605906498999E-3</v>
      </c>
    </row>
    <row r="18" spans="1:9">
      <c r="A18" s="352">
        <v>2</v>
      </c>
      <c r="B18" s="115"/>
      <c r="C18" s="275" t="s">
        <v>335</v>
      </c>
      <c r="D18" s="34"/>
      <c r="E18" s="35"/>
      <c r="F18" s="36"/>
      <c r="G18" s="36"/>
      <c r="H18" s="36">
        <f>SUM(H19:H20)</f>
        <v>18035.059999999998</v>
      </c>
      <c r="I18" s="205">
        <f>SUM(I19:I20)</f>
        <v>3.8871749238199228E-2</v>
      </c>
    </row>
    <row r="19" spans="1:9" ht="27.6">
      <c r="A19" s="262" t="s">
        <v>7</v>
      </c>
      <c r="B19" s="184" t="s">
        <v>140</v>
      </c>
      <c r="C19" s="185" t="s">
        <v>182</v>
      </c>
      <c r="D19" s="186" t="s">
        <v>70</v>
      </c>
      <c r="E19" s="179">
        <v>44</v>
      </c>
      <c r="F19" s="187">
        <v>238.09</v>
      </c>
      <c r="G19" s="126">
        <f>ROUND((1+$H$6)*F19,2)</f>
        <v>291.58999999999997</v>
      </c>
      <c r="H19" s="202">
        <f t="shared" ref="H19:H20" si="2">ROUND(E19*G19,2)</f>
        <v>12829.96</v>
      </c>
      <c r="I19" s="201">
        <f>H19/$H$101</f>
        <v>2.7652970816627532E-2</v>
      </c>
    </row>
    <row r="20" spans="1:9" ht="28.2" thickBot="1">
      <c r="A20" s="262" t="s">
        <v>43</v>
      </c>
      <c r="B20" s="184" t="s">
        <v>142</v>
      </c>
      <c r="C20" s="185" t="s">
        <v>336</v>
      </c>
      <c r="D20" s="186" t="s">
        <v>70</v>
      </c>
      <c r="E20" s="179">
        <v>5</v>
      </c>
      <c r="F20" s="187">
        <v>850.02</v>
      </c>
      <c r="G20" s="351">
        <f>ROUND((1+$H$6)*F20,2)</f>
        <v>1041.02</v>
      </c>
      <c r="H20" s="202">
        <f t="shared" si="2"/>
        <v>5205.1000000000004</v>
      </c>
      <c r="I20" s="201">
        <f>H20/$H$101</f>
        <v>1.1218778421571695E-2</v>
      </c>
    </row>
    <row r="21" spans="1:9">
      <c r="A21" s="352">
        <v>3</v>
      </c>
      <c r="B21" s="115"/>
      <c r="C21" s="275" t="s">
        <v>337</v>
      </c>
      <c r="D21" s="34"/>
      <c r="E21" s="35"/>
      <c r="F21" s="36"/>
      <c r="G21" s="36"/>
      <c r="H21" s="36">
        <f>SUM(H22:H23)</f>
        <v>12953.19</v>
      </c>
      <c r="I21" s="205">
        <f>SUM(I22:I23)</f>
        <v>2.7918573795415701E-2</v>
      </c>
    </row>
    <row r="22" spans="1:9">
      <c r="A22" s="262" t="s">
        <v>8</v>
      </c>
      <c r="B22" s="184" t="s">
        <v>145</v>
      </c>
      <c r="C22" s="185" t="s">
        <v>338</v>
      </c>
      <c r="D22" s="186" t="s">
        <v>70</v>
      </c>
      <c r="E22" s="179">
        <v>18</v>
      </c>
      <c r="F22" s="187">
        <v>235.96</v>
      </c>
      <c r="G22" s="126">
        <f>ROUND((1+$H$6)*F22,2)</f>
        <v>288.98</v>
      </c>
      <c r="H22" s="202">
        <f t="shared" ref="H22:H23" si="3">ROUND(E22*G22,2)</f>
        <v>5201.6400000000003</v>
      </c>
      <c r="I22" s="201">
        <f>H22/$H$101</f>
        <v>1.1211320933081822E-2</v>
      </c>
    </row>
    <row r="23" spans="1:9" ht="28.2" thickBot="1">
      <c r="A23" s="262" t="s">
        <v>10</v>
      </c>
      <c r="B23" s="184" t="s">
        <v>287</v>
      </c>
      <c r="C23" s="185" t="s">
        <v>339</v>
      </c>
      <c r="D23" s="186" t="s">
        <v>70</v>
      </c>
      <c r="E23" s="179">
        <v>31</v>
      </c>
      <c r="F23" s="187">
        <v>204.17</v>
      </c>
      <c r="G23" s="351">
        <f>ROUND((1+$H$6)*F23,2)</f>
        <v>250.05</v>
      </c>
      <c r="H23" s="202">
        <f t="shared" si="3"/>
        <v>7751.55</v>
      </c>
      <c r="I23" s="201">
        <f>H23/$H$101</f>
        <v>1.6707252862333877E-2</v>
      </c>
    </row>
    <row r="24" spans="1:9">
      <c r="A24" s="352">
        <v>4</v>
      </c>
      <c r="B24" s="115"/>
      <c r="C24" s="275" t="s">
        <v>340</v>
      </c>
      <c r="D24" s="34"/>
      <c r="E24" s="35"/>
      <c r="F24" s="36"/>
      <c r="G24" s="36"/>
      <c r="H24" s="36">
        <f>SUM(H25:H27)</f>
        <v>13798.269999999999</v>
      </c>
      <c r="I24" s="205">
        <f>SUM(I25:I27)</f>
        <v>2.9740011475479826E-2</v>
      </c>
    </row>
    <row r="25" spans="1:9">
      <c r="A25" s="263" t="s">
        <v>9</v>
      </c>
      <c r="B25" s="188" t="s">
        <v>311</v>
      </c>
      <c r="C25" s="182" t="s">
        <v>341</v>
      </c>
      <c r="D25" s="131" t="s">
        <v>68</v>
      </c>
      <c r="E25" s="132">
        <v>95.82</v>
      </c>
      <c r="F25" s="189">
        <v>75.06</v>
      </c>
      <c r="G25" s="126">
        <f>ROUND((1+$H$6)*F25,2)</f>
        <v>91.93</v>
      </c>
      <c r="H25" s="202">
        <f t="shared" ref="H25:H27" si="4">ROUND(E25*G25,2)</f>
        <v>8808.73</v>
      </c>
      <c r="I25" s="201">
        <f>H25/$H$101</f>
        <v>1.898583889751421E-2</v>
      </c>
    </row>
    <row r="26" spans="1:9" ht="27.6">
      <c r="A26" s="262" t="s">
        <v>342</v>
      </c>
      <c r="B26" s="184" t="s">
        <v>343</v>
      </c>
      <c r="C26" s="264" t="s">
        <v>344</v>
      </c>
      <c r="D26" s="186" t="s">
        <v>67</v>
      </c>
      <c r="E26" s="179">
        <v>0.76</v>
      </c>
      <c r="F26" s="187">
        <v>3777.41</v>
      </c>
      <c r="G26" s="126">
        <f t="shared" ref="G26:G27" si="5">ROUND((1+$H$6)*F26,2)</f>
        <v>4626.1899999999996</v>
      </c>
      <c r="H26" s="202">
        <f t="shared" si="4"/>
        <v>3515.9</v>
      </c>
      <c r="I26" s="201">
        <f>H26/$H$101</f>
        <v>7.577972191197848E-3</v>
      </c>
    </row>
    <row r="27" spans="1:9" ht="15" thickBot="1">
      <c r="A27" s="263" t="s">
        <v>345</v>
      </c>
      <c r="B27" s="188" t="s">
        <v>346</v>
      </c>
      <c r="C27" s="182" t="s">
        <v>347</v>
      </c>
      <c r="D27" s="131" t="s">
        <v>68</v>
      </c>
      <c r="E27" s="132">
        <v>15.2</v>
      </c>
      <c r="F27" s="187">
        <v>79.16</v>
      </c>
      <c r="G27" s="351">
        <f t="shared" si="5"/>
        <v>96.95</v>
      </c>
      <c r="H27" s="202">
        <f t="shared" si="4"/>
        <v>1473.64</v>
      </c>
      <c r="I27" s="201">
        <f>H27/$H$101</f>
        <v>3.1762003867677685E-3</v>
      </c>
    </row>
    <row r="28" spans="1:9">
      <c r="A28" s="352">
        <v>5</v>
      </c>
      <c r="B28" s="115"/>
      <c r="C28" s="275" t="s">
        <v>348</v>
      </c>
      <c r="D28" s="34"/>
      <c r="E28" s="35"/>
      <c r="F28" s="36"/>
      <c r="G28" s="36"/>
      <c r="H28" s="36">
        <f>SUM(H29:H33)</f>
        <v>34731.130000000005</v>
      </c>
      <c r="I28" s="205">
        <f>SUM(I29:I33)</f>
        <v>7.4857515091122415E-2</v>
      </c>
    </row>
    <row r="29" spans="1:9">
      <c r="A29" s="262" t="s">
        <v>349</v>
      </c>
      <c r="B29" s="184" t="s">
        <v>350</v>
      </c>
      <c r="C29" s="265" t="s">
        <v>351</v>
      </c>
      <c r="D29" s="266" t="s">
        <v>68</v>
      </c>
      <c r="E29" s="267">
        <v>136.96</v>
      </c>
      <c r="F29" s="268">
        <v>86.31</v>
      </c>
      <c r="G29" s="126">
        <f>ROUND((1+$H$6)*F29,2)</f>
        <v>105.7</v>
      </c>
      <c r="H29" s="202">
        <f t="shared" ref="H29:H33" si="6">ROUND(E29*G29,2)</f>
        <v>14476.67</v>
      </c>
      <c r="I29" s="201">
        <f>H29/$H$101</f>
        <v>3.1202196501933545E-2</v>
      </c>
    </row>
    <row r="30" spans="1:9">
      <c r="A30" s="262" t="s">
        <v>352</v>
      </c>
      <c r="B30" s="188" t="s">
        <v>353</v>
      </c>
      <c r="C30" s="269" t="s">
        <v>354</v>
      </c>
      <c r="D30" s="270" t="s">
        <v>68</v>
      </c>
      <c r="E30" s="271">
        <v>48.01</v>
      </c>
      <c r="F30" s="272">
        <v>136.31</v>
      </c>
      <c r="G30" s="126">
        <f t="shared" ref="G30:G33" si="7">ROUND((1+$H$6)*F30,2)</f>
        <v>166.94</v>
      </c>
      <c r="H30" s="202">
        <f t="shared" si="6"/>
        <v>8014.79</v>
      </c>
      <c r="I30" s="201">
        <f t="shared" ref="I30:I33" si="8">H30/$H$101</f>
        <v>1.7274625483742596E-2</v>
      </c>
    </row>
    <row r="31" spans="1:9">
      <c r="A31" s="262" t="s">
        <v>355</v>
      </c>
      <c r="B31" s="188" t="s">
        <v>356</v>
      </c>
      <c r="C31" s="269" t="s">
        <v>357</v>
      </c>
      <c r="D31" s="270" t="s">
        <v>68</v>
      </c>
      <c r="E31" s="271">
        <v>96.02</v>
      </c>
      <c r="F31" s="272">
        <v>17.32</v>
      </c>
      <c r="G31" s="126">
        <f t="shared" si="7"/>
        <v>21.21</v>
      </c>
      <c r="H31" s="202">
        <f t="shared" si="6"/>
        <v>2036.58</v>
      </c>
      <c r="I31" s="201">
        <f t="shared" si="8"/>
        <v>4.3895294533831206E-3</v>
      </c>
    </row>
    <row r="32" spans="1:9">
      <c r="A32" s="262" t="s">
        <v>358</v>
      </c>
      <c r="B32" s="188" t="s">
        <v>359</v>
      </c>
      <c r="C32" s="269" t="s">
        <v>360</v>
      </c>
      <c r="D32" s="270" t="s">
        <v>68</v>
      </c>
      <c r="E32" s="271">
        <v>96.02</v>
      </c>
      <c r="F32" s="272">
        <v>51.8</v>
      </c>
      <c r="G32" s="126">
        <f t="shared" si="7"/>
        <v>63.44</v>
      </c>
      <c r="H32" s="202">
        <f t="shared" si="6"/>
        <v>6091.51</v>
      </c>
      <c r="I32" s="201">
        <f t="shared" si="8"/>
        <v>1.3129296448250406E-2</v>
      </c>
    </row>
    <row r="33" spans="1:9" ht="15" thickBot="1">
      <c r="A33" s="262" t="s">
        <v>361</v>
      </c>
      <c r="B33" s="188" t="s">
        <v>362</v>
      </c>
      <c r="C33" s="269" t="s">
        <v>363</v>
      </c>
      <c r="D33" s="270" t="s">
        <v>68</v>
      </c>
      <c r="E33" s="271">
        <v>48.01</v>
      </c>
      <c r="F33" s="272">
        <v>69.930000000000007</v>
      </c>
      <c r="G33" s="351">
        <f t="shared" si="7"/>
        <v>85.64</v>
      </c>
      <c r="H33" s="202">
        <f t="shared" si="6"/>
        <v>4111.58</v>
      </c>
      <c r="I33" s="201">
        <f t="shared" si="8"/>
        <v>8.8618672038127504E-3</v>
      </c>
    </row>
    <row r="34" spans="1:9">
      <c r="A34" s="352">
        <v>6</v>
      </c>
      <c r="B34" s="115"/>
      <c r="C34" s="275" t="s">
        <v>364</v>
      </c>
      <c r="D34" s="34"/>
      <c r="E34" s="35"/>
      <c r="F34" s="36"/>
      <c r="G34" s="36"/>
      <c r="H34" s="36">
        <f>SUM(H35:H38)</f>
        <v>22164.869999999995</v>
      </c>
      <c r="I34" s="205">
        <f>SUM(I35:I38)</f>
        <v>4.7772908353910938E-2</v>
      </c>
    </row>
    <row r="35" spans="1:9">
      <c r="A35" s="263" t="s">
        <v>365</v>
      </c>
      <c r="B35" s="188" t="s">
        <v>253</v>
      </c>
      <c r="C35" s="182" t="s">
        <v>366</v>
      </c>
      <c r="D35" s="131" t="s">
        <v>68</v>
      </c>
      <c r="E35" s="132">
        <v>123.01</v>
      </c>
      <c r="F35" s="189">
        <v>85.05</v>
      </c>
      <c r="G35" s="126">
        <f>ROUND((1+$H$6)*F35,2)</f>
        <v>104.16</v>
      </c>
      <c r="H35" s="202">
        <f t="shared" ref="H35:H38" si="9">ROUND(E35*G35,2)</f>
        <v>12812.72</v>
      </c>
      <c r="I35" s="201">
        <f>H35/$H$101</f>
        <v>2.7615812694787818E-2</v>
      </c>
    </row>
    <row r="36" spans="1:9">
      <c r="A36" s="263" t="s">
        <v>367</v>
      </c>
      <c r="B36" s="188" t="s">
        <v>254</v>
      </c>
      <c r="C36" s="182" t="s">
        <v>281</v>
      </c>
      <c r="D36" s="131" t="s">
        <v>68</v>
      </c>
      <c r="E36" s="132">
        <v>123.01</v>
      </c>
      <c r="F36" s="189">
        <v>46.4</v>
      </c>
      <c r="G36" s="126">
        <f t="shared" ref="G36:G38" si="10">ROUND((1+$H$6)*F36,2)</f>
        <v>56.83</v>
      </c>
      <c r="H36" s="202">
        <f t="shared" si="9"/>
        <v>6990.66</v>
      </c>
      <c r="I36" s="201">
        <f>H36/$H$101</f>
        <v>1.5067273551045009E-2</v>
      </c>
    </row>
    <row r="37" spans="1:9">
      <c r="A37" s="263" t="s">
        <v>368</v>
      </c>
      <c r="B37" s="188" t="s">
        <v>256</v>
      </c>
      <c r="C37" s="182" t="s">
        <v>242</v>
      </c>
      <c r="D37" s="131" t="s">
        <v>99</v>
      </c>
      <c r="E37" s="132">
        <v>9.18</v>
      </c>
      <c r="F37" s="189">
        <v>24.83</v>
      </c>
      <c r="G37" s="126">
        <f t="shared" si="10"/>
        <v>30.41</v>
      </c>
      <c r="H37" s="202">
        <f t="shared" si="9"/>
        <v>279.16000000000003</v>
      </c>
      <c r="I37" s="201">
        <f>H37/$H$101</f>
        <v>6.0168568983611349E-4</v>
      </c>
    </row>
    <row r="38" spans="1:9" ht="15" thickBot="1">
      <c r="A38" s="263" t="s">
        <v>369</v>
      </c>
      <c r="B38" s="188" t="s">
        <v>255</v>
      </c>
      <c r="C38" s="182" t="s">
        <v>370</v>
      </c>
      <c r="D38" s="131" t="s">
        <v>99</v>
      </c>
      <c r="E38" s="132">
        <v>45.16</v>
      </c>
      <c r="F38" s="189">
        <v>37.65</v>
      </c>
      <c r="G38" s="351">
        <f t="shared" si="10"/>
        <v>46.11</v>
      </c>
      <c r="H38" s="202">
        <f t="shared" si="9"/>
        <v>2082.33</v>
      </c>
      <c r="I38" s="201">
        <f>H38/$H$101</f>
        <v>4.4881364182419907E-3</v>
      </c>
    </row>
    <row r="39" spans="1:9">
      <c r="A39" s="352">
        <v>7</v>
      </c>
      <c r="B39" s="115"/>
      <c r="C39" s="275" t="s">
        <v>371</v>
      </c>
      <c r="D39" s="34"/>
      <c r="E39" s="35"/>
      <c r="F39" s="36"/>
      <c r="G39" s="36"/>
      <c r="H39" s="36">
        <f>SUM(H40:H41)</f>
        <v>15679.029999999999</v>
      </c>
      <c r="I39" s="205">
        <f>SUM(I40:I41)</f>
        <v>3.3793695305599364E-2</v>
      </c>
    </row>
    <row r="40" spans="1:9">
      <c r="A40" s="263" t="s">
        <v>372</v>
      </c>
      <c r="B40" s="188" t="s">
        <v>373</v>
      </c>
      <c r="C40" s="182" t="s">
        <v>374</v>
      </c>
      <c r="D40" s="131" t="s">
        <v>68</v>
      </c>
      <c r="E40" s="132">
        <v>95.82</v>
      </c>
      <c r="F40" s="189">
        <v>87.11</v>
      </c>
      <c r="G40" s="126">
        <f>ROUND((1+$H$6)*F40,2)</f>
        <v>106.68</v>
      </c>
      <c r="H40" s="202">
        <f t="shared" ref="H40:H41" si="11">ROUND(E40*G40,2)</f>
        <v>10222.08</v>
      </c>
      <c r="I40" s="201">
        <f>H40/$H$101</f>
        <v>2.203209362501769E-2</v>
      </c>
    </row>
    <row r="41" spans="1:9" ht="15" thickBot="1">
      <c r="A41" s="263" t="s">
        <v>375</v>
      </c>
      <c r="B41" s="188" t="s">
        <v>376</v>
      </c>
      <c r="C41" s="182" t="s">
        <v>377</v>
      </c>
      <c r="D41" s="131" t="s">
        <v>68</v>
      </c>
      <c r="E41" s="132">
        <v>95.82</v>
      </c>
      <c r="F41" s="189">
        <v>46.5</v>
      </c>
      <c r="G41" s="351">
        <f>ROUND((1+$H$6)*F41,2)</f>
        <v>56.95</v>
      </c>
      <c r="H41" s="202">
        <f t="shared" si="11"/>
        <v>5456.95</v>
      </c>
      <c r="I41" s="201">
        <f>H41/$H$101</f>
        <v>1.1761601680581671E-2</v>
      </c>
    </row>
    <row r="42" spans="1:9">
      <c r="A42" s="352">
        <v>8</v>
      </c>
      <c r="B42" s="115"/>
      <c r="C42" s="275" t="s">
        <v>378</v>
      </c>
      <c r="D42" s="34"/>
      <c r="E42" s="35"/>
      <c r="F42" s="36"/>
      <c r="G42" s="36"/>
      <c r="H42" s="36">
        <f>SUM(H43:H48)</f>
        <v>22582.210000000006</v>
      </c>
      <c r="I42" s="205">
        <f>SUM(I43:I48)</f>
        <v>4.8672419407773261E-2</v>
      </c>
    </row>
    <row r="43" spans="1:9">
      <c r="A43" s="263" t="s">
        <v>379</v>
      </c>
      <c r="B43" s="188" t="s">
        <v>380</v>
      </c>
      <c r="C43" s="182" t="s">
        <v>381</v>
      </c>
      <c r="D43" s="131" t="s">
        <v>68</v>
      </c>
      <c r="E43" s="132">
        <v>12.6</v>
      </c>
      <c r="F43" s="189">
        <v>527.02</v>
      </c>
      <c r="G43" s="126">
        <f>ROUND((1+$H$6)*F43,2)</f>
        <v>645.44000000000005</v>
      </c>
      <c r="H43" s="202">
        <f t="shared" ref="H43:H48" si="12">ROUND(E43*G43,2)</f>
        <v>8132.54</v>
      </c>
      <c r="I43" s="201">
        <f t="shared" ref="I43:I48" si="13">H43/$H$101</f>
        <v>1.7528417180182641E-2</v>
      </c>
    </row>
    <row r="44" spans="1:9">
      <c r="A44" s="263" t="s">
        <v>382</v>
      </c>
      <c r="B44" s="188" t="s">
        <v>383</v>
      </c>
      <c r="C44" s="182" t="s">
        <v>384</v>
      </c>
      <c r="D44" s="131" t="s">
        <v>68</v>
      </c>
      <c r="E44" s="132">
        <v>9.24</v>
      </c>
      <c r="F44" s="189">
        <v>819.86</v>
      </c>
      <c r="G44" s="126">
        <f t="shared" ref="G44:G48" si="14">ROUND((1+$H$6)*F44,2)</f>
        <v>1004.08</v>
      </c>
      <c r="H44" s="202">
        <f t="shared" si="12"/>
        <v>9277.7000000000007</v>
      </c>
      <c r="I44" s="201">
        <f t="shared" si="13"/>
        <v>1.9996630335981196E-2</v>
      </c>
    </row>
    <row r="45" spans="1:9">
      <c r="A45" s="263" t="s">
        <v>385</v>
      </c>
      <c r="B45" s="188" t="s">
        <v>386</v>
      </c>
      <c r="C45" s="182" t="s">
        <v>387</v>
      </c>
      <c r="D45" s="131" t="s">
        <v>68</v>
      </c>
      <c r="E45" s="132">
        <v>0.96</v>
      </c>
      <c r="F45" s="189">
        <v>817.66</v>
      </c>
      <c r="G45" s="126">
        <f t="shared" si="14"/>
        <v>1001.39</v>
      </c>
      <c r="H45" s="202">
        <f t="shared" si="12"/>
        <v>961.33</v>
      </c>
      <c r="I45" s="201">
        <f t="shared" si="13"/>
        <v>2.0719963612628994E-3</v>
      </c>
    </row>
    <row r="46" spans="1:9">
      <c r="A46" s="263" t="s">
        <v>388</v>
      </c>
      <c r="B46" s="188" t="s">
        <v>389</v>
      </c>
      <c r="C46" s="182" t="s">
        <v>390</v>
      </c>
      <c r="D46" s="131" t="s">
        <v>391</v>
      </c>
      <c r="E46" s="132">
        <v>6</v>
      </c>
      <c r="F46" s="189">
        <v>334.2</v>
      </c>
      <c r="G46" s="126">
        <f t="shared" si="14"/>
        <v>409.29</v>
      </c>
      <c r="H46" s="202">
        <f t="shared" si="12"/>
        <v>2455.7399999999998</v>
      </c>
      <c r="I46" s="201">
        <f t="shared" si="13"/>
        <v>5.2929632324048475E-3</v>
      </c>
    </row>
    <row r="47" spans="1:9">
      <c r="A47" s="263" t="s">
        <v>392</v>
      </c>
      <c r="B47" s="188" t="s">
        <v>393</v>
      </c>
      <c r="C47" s="182" t="s">
        <v>394</v>
      </c>
      <c r="D47" s="131" t="s">
        <v>391</v>
      </c>
      <c r="E47" s="132">
        <v>2</v>
      </c>
      <c r="F47" s="273">
        <v>295.73</v>
      </c>
      <c r="G47" s="126">
        <f t="shared" si="14"/>
        <v>362.18</v>
      </c>
      <c r="H47" s="202">
        <f t="shared" si="12"/>
        <v>724.36</v>
      </c>
      <c r="I47" s="201">
        <f t="shared" si="13"/>
        <v>1.5612446134463647E-3</v>
      </c>
    </row>
    <row r="48" spans="1:9" ht="15" thickBot="1">
      <c r="A48" s="263" t="s">
        <v>395</v>
      </c>
      <c r="B48" s="188" t="s">
        <v>396</v>
      </c>
      <c r="C48" s="182" t="s">
        <v>397</v>
      </c>
      <c r="D48" s="131" t="s">
        <v>391</v>
      </c>
      <c r="E48" s="132">
        <v>7</v>
      </c>
      <c r="F48" s="273">
        <v>120.21</v>
      </c>
      <c r="G48" s="351">
        <f t="shared" si="14"/>
        <v>147.22</v>
      </c>
      <c r="H48" s="202">
        <f t="shared" si="12"/>
        <v>1030.54</v>
      </c>
      <c r="I48" s="201">
        <f t="shared" si="13"/>
        <v>2.2211676844953012E-3</v>
      </c>
    </row>
    <row r="49" spans="1:9">
      <c r="A49" s="352">
        <v>9</v>
      </c>
      <c r="B49" s="115"/>
      <c r="C49" s="275" t="s">
        <v>398</v>
      </c>
      <c r="D49" s="34"/>
      <c r="E49" s="35"/>
      <c r="F49" s="36"/>
      <c r="G49" s="36"/>
      <c r="H49" s="36">
        <f>SUM(H50:H61)</f>
        <v>26931.05</v>
      </c>
      <c r="I49" s="205">
        <f>SUM(I50:I61)</f>
        <v>5.8045663409015846E-2</v>
      </c>
    </row>
    <row r="50" spans="1:9">
      <c r="A50" s="263" t="s">
        <v>399</v>
      </c>
      <c r="B50" s="188" t="s">
        <v>400</v>
      </c>
      <c r="C50" s="182" t="s">
        <v>401</v>
      </c>
      <c r="D50" s="131" t="s">
        <v>402</v>
      </c>
      <c r="E50" s="132">
        <v>9</v>
      </c>
      <c r="F50" s="189">
        <v>502.76</v>
      </c>
      <c r="G50" s="126">
        <f>ROUND((1+$H$6)*F50,2)</f>
        <v>615.73</v>
      </c>
      <c r="H50" s="202">
        <f t="shared" ref="H50:H61" si="15">ROUND(E50*G50,2)</f>
        <v>5541.57</v>
      </c>
      <c r="I50" s="201">
        <f t="shared" ref="I50:I61" si="16">H50/$H$101</f>
        <v>1.1943986847059431E-2</v>
      </c>
    </row>
    <row r="51" spans="1:9">
      <c r="A51" s="263" t="s">
        <v>403</v>
      </c>
      <c r="B51" s="188" t="s">
        <v>404</v>
      </c>
      <c r="C51" s="182" t="s">
        <v>405</v>
      </c>
      <c r="D51" s="131" t="s">
        <v>402</v>
      </c>
      <c r="E51" s="132">
        <v>8</v>
      </c>
      <c r="F51" s="189">
        <v>560.9</v>
      </c>
      <c r="G51" s="126">
        <f t="shared" ref="G51:G61" si="17">ROUND((1+$H$6)*F51,2)</f>
        <v>686.93</v>
      </c>
      <c r="H51" s="202">
        <f t="shared" si="15"/>
        <v>5495.44</v>
      </c>
      <c r="I51" s="201">
        <f t="shared" si="16"/>
        <v>1.1844560851672773E-2</v>
      </c>
    </row>
    <row r="52" spans="1:9">
      <c r="A52" s="263" t="s">
        <v>406</v>
      </c>
      <c r="B52" s="188" t="s">
        <v>407</v>
      </c>
      <c r="C52" s="182" t="s">
        <v>408</v>
      </c>
      <c r="D52" s="131" t="s">
        <v>70</v>
      </c>
      <c r="E52" s="132">
        <v>2</v>
      </c>
      <c r="F52" s="189">
        <v>707.68</v>
      </c>
      <c r="G52" s="126">
        <f t="shared" si="17"/>
        <v>866.7</v>
      </c>
      <c r="H52" s="202">
        <f t="shared" si="15"/>
        <v>1733.4</v>
      </c>
      <c r="I52" s="201">
        <f t="shared" si="16"/>
        <v>3.7360724128167326E-3</v>
      </c>
    </row>
    <row r="53" spans="1:9">
      <c r="A53" s="263" t="s">
        <v>409</v>
      </c>
      <c r="B53" s="188" t="s">
        <v>410</v>
      </c>
      <c r="C53" s="182" t="s">
        <v>411</v>
      </c>
      <c r="D53" s="131" t="s">
        <v>70</v>
      </c>
      <c r="E53" s="132">
        <v>2</v>
      </c>
      <c r="F53" s="189">
        <v>1047.42</v>
      </c>
      <c r="G53" s="126">
        <f t="shared" si="17"/>
        <v>1282.78</v>
      </c>
      <c r="H53" s="202">
        <f t="shared" si="15"/>
        <v>2565.56</v>
      </c>
      <c r="I53" s="201">
        <f t="shared" si="16"/>
        <v>5.529663054936019E-3</v>
      </c>
    </row>
    <row r="54" spans="1:9">
      <c r="A54" s="263" t="s">
        <v>412</v>
      </c>
      <c r="B54" s="188" t="s">
        <v>413</v>
      </c>
      <c r="C54" s="182" t="s">
        <v>414</v>
      </c>
      <c r="D54" s="131" t="s">
        <v>70</v>
      </c>
      <c r="E54" s="132">
        <v>2</v>
      </c>
      <c r="F54" s="189">
        <v>74.209999999999994</v>
      </c>
      <c r="G54" s="126">
        <f t="shared" si="17"/>
        <v>90.88</v>
      </c>
      <c r="H54" s="202">
        <f t="shared" si="15"/>
        <v>181.76</v>
      </c>
      <c r="I54" s="201">
        <f t="shared" si="16"/>
        <v>3.9175523350269372E-4</v>
      </c>
    </row>
    <row r="55" spans="1:9">
      <c r="A55" s="263" t="s">
        <v>415</v>
      </c>
      <c r="B55" s="188" t="s">
        <v>416</v>
      </c>
      <c r="C55" s="182" t="s">
        <v>417</v>
      </c>
      <c r="D55" s="131" t="s">
        <v>70</v>
      </c>
      <c r="E55" s="132">
        <v>2</v>
      </c>
      <c r="F55" s="189">
        <v>92.7</v>
      </c>
      <c r="G55" s="126">
        <f t="shared" si="17"/>
        <v>113.53</v>
      </c>
      <c r="H55" s="202">
        <f t="shared" si="15"/>
        <v>227.06</v>
      </c>
      <c r="I55" s="201">
        <f t="shared" si="16"/>
        <v>4.8939229378918152E-4</v>
      </c>
    </row>
    <row r="56" spans="1:9">
      <c r="A56" s="263" t="s">
        <v>418</v>
      </c>
      <c r="B56" s="188" t="s">
        <v>419</v>
      </c>
      <c r="C56" s="182" t="s">
        <v>420</v>
      </c>
      <c r="D56" s="131" t="s">
        <v>70</v>
      </c>
      <c r="E56" s="132">
        <v>2</v>
      </c>
      <c r="F56" s="273">
        <v>114.19</v>
      </c>
      <c r="G56" s="126">
        <f t="shared" si="17"/>
        <v>139.85</v>
      </c>
      <c r="H56" s="202">
        <f t="shared" si="15"/>
        <v>279.7</v>
      </c>
      <c r="I56" s="201">
        <f t="shared" si="16"/>
        <v>6.0284957532297223E-4</v>
      </c>
    </row>
    <row r="57" spans="1:9">
      <c r="A57" s="263" t="s">
        <v>421</v>
      </c>
      <c r="B57" s="188" t="s">
        <v>422</v>
      </c>
      <c r="C57" s="182" t="s">
        <v>423</v>
      </c>
      <c r="D57" s="131" t="s">
        <v>70</v>
      </c>
      <c r="E57" s="132">
        <v>2</v>
      </c>
      <c r="F57" s="189">
        <v>26.36</v>
      </c>
      <c r="G57" s="126">
        <f t="shared" si="17"/>
        <v>32.28</v>
      </c>
      <c r="H57" s="202">
        <f t="shared" si="15"/>
        <v>64.56</v>
      </c>
      <c r="I57" s="201">
        <f t="shared" si="16"/>
        <v>1.391489759844515E-4</v>
      </c>
    </row>
    <row r="58" spans="1:9">
      <c r="A58" s="263" t="s">
        <v>424</v>
      </c>
      <c r="B58" s="188" t="s">
        <v>425</v>
      </c>
      <c r="C58" s="182" t="s">
        <v>426</v>
      </c>
      <c r="D58" s="131" t="s">
        <v>70</v>
      </c>
      <c r="E58" s="132">
        <v>1</v>
      </c>
      <c r="F58" s="189">
        <v>859.94</v>
      </c>
      <c r="G58" s="126">
        <f t="shared" si="17"/>
        <v>1053.17</v>
      </c>
      <c r="H58" s="202">
        <f t="shared" si="15"/>
        <v>1053.17</v>
      </c>
      <c r="I58" s="201">
        <f t="shared" si="16"/>
        <v>2.269943107768662E-3</v>
      </c>
    </row>
    <row r="59" spans="1:9">
      <c r="A59" s="263" t="s">
        <v>427</v>
      </c>
      <c r="B59" s="188" t="s">
        <v>428</v>
      </c>
      <c r="C59" s="182" t="s">
        <v>429</v>
      </c>
      <c r="D59" s="131" t="s">
        <v>70</v>
      </c>
      <c r="E59" s="132">
        <v>1</v>
      </c>
      <c r="F59" s="189">
        <v>1113.94</v>
      </c>
      <c r="G59" s="126">
        <f t="shared" si="17"/>
        <v>1364.24</v>
      </c>
      <c r="H59" s="202">
        <f t="shared" si="15"/>
        <v>1364.24</v>
      </c>
      <c r="I59" s="201">
        <f t="shared" si="16"/>
        <v>2.9404058085041531E-3</v>
      </c>
    </row>
    <row r="60" spans="1:9">
      <c r="A60" s="263" t="s">
        <v>430</v>
      </c>
      <c r="B60" s="188" t="s">
        <v>431</v>
      </c>
      <c r="C60" s="192" t="s">
        <v>432</v>
      </c>
      <c r="D60" s="131" t="s">
        <v>70</v>
      </c>
      <c r="E60" s="132">
        <v>1</v>
      </c>
      <c r="F60" s="189">
        <v>6706.61</v>
      </c>
      <c r="G60" s="126">
        <f t="shared" si="17"/>
        <v>8213.59</v>
      </c>
      <c r="H60" s="202">
        <f t="shared" si="15"/>
        <v>8213.59</v>
      </c>
      <c r="I60" s="201">
        <f t="shared" si="16"/>
        <v>1.7703107770386171E-2</v>
      </c>
    </row>
    <row r="61" spans="1:9" ht="15" thickBot="1">
      <c r="A61" s="263" t="s">
        <v>433</v>
      </c>
      <c r="B61" s="188" t="s">
        <v>434</v>
      </c>
      <c r="C61" s="182" t="s">
        <v>435</v>
      </c>
      <c r="D61" s="131" t="s">
        <v>70</v>
      </c>
      <c r="E61" s="132">
        <v>2</v>
      </c>
      <c r="F61" s="189">
        <v>86.14</v>
      </c>
      <c r="G61" s="351">
        <f t="shared" si="17"/>
        <v>105.5</v>
      </c>
      <c r="H61" s="202">
        <f t="shared" si="15"/>
        <v>211</v>
      </c>
      <c r="I61" s="201">
        <f t="shared" si="16"/>
        <v>4.5477747727260329E-4</v>
      </c>
    </row>
    <row r="62" spans="1:9">
      <c r="A62" s="352">
        <v>10</v>
      </c>
      <c r="B62" s="115"/>
      <c r="C62" s="275" t="s">
        <v>436</v>
      </c>
      <c r="D62" s="34"/>
      <c r="E62" s="35"/>
      <c r="F62" s="36"/>
      <c r="G62" s="36"/>
      <c r="H62" s="36">
        <f>SUM(H63:H69)</f>
        <v>15835.16</v>
      </c>
      <c r="I62" s="205">
        <f>SUM(I63:I69)</f>
        <v>3.4130209085346142E-2</v>
      </c>
    </row>
    <row r="63" spans="1:9">
      <c r="A63" s="263" t="s">
        <v>437</v>
      </c>
      <c r="B63" s="188" t="s">
        <v>438</v>
      </c>
      <c r="C63" s="182" t="s">
        <v>107</v>
      </c>
      <c r="D63" s="131" t="s">
        <v>106</v>
      </c>
      <c r="E63" s="132">
        <v>32</v>
      </c>
      <c r="F63" s="189">
        <v>345</v>
      </c>
      <c r="G63" s="126">
        <f>ROUND((1+$H$6)*F63,2)</f>
        <v>422.52</v>
      </c>
      <c r="H63" s="202">
        <f t="shared" ref="H63:H69" si="18">ROUND(E63*G63,2)</f>
        <v>13520.64</v>
      </c>
      <c r="I63" s="201">
        <f t="shared" ref="I63:I69" si="19">H63/$H$101</f>
        <v>2.9141623461189814E-2</v>
      </c>
    </row>
    <row r="64" spans="1:9">
      <c r="A64" s="263" t="s">
        <v>439</v>
      </c>
      <c r="B64" s="188" t="s">
        <v>440</v>
      </c>
      <c r="C64" s="182" t="s">
        <v>441</v>
      </c>
      <c r="D64" s="131" t="s">
        <v>70</v>
      </c>
      <c r="E64" s="132">
        <v>11</v>
      </c>
      <c r="F64" s="189">
        <v>52.63</v>
      </c>
      <c r="G64" s="126">
        <f t="shared" ref="G64:G69" si="20">ROUND((1+$H$6)*F64,2)</f>
        <v>64.459999999999994</v>
      </c>
      <c r="H64" s="202">
        <f t="shared" si="18"/>
        <v>709.06</v>
      </c>
      <c r="I64" s="201">
        <f t="shared" si="19"/>
        <v>1.5282678579853653E-3</v>
      </c>
    </row>
    <row r="65" spans="1:9">
      <c r="A65" s="263" t="s">
        <v>442</v>
      </c>
      <c r="B65" s="188" t="s">
        <v>443</v>
      </c>
      <c r="C65" s="182" t="s">
        <v>444</v>
      </c>
      <c r="D65" s="131" t="s">
        <v>70</v>
      </c>
      <c r="E65" s="132">
        <v>1</v>
      </c>
      <c r="F65" s="189">
        <v>145.51</v>
      </c>
      <c r="G65" s="126">
        <f t="shared" si="20"/>
        <v>178.21</v>
      </c>
      <c r="H65" s="202">
        <f t="shared" si="18"/>
        <v>178.21</v>
      </c>
      <c r="I65" s="201">
        <f t="shared" si="19"/>
        <v>3.8410376409834428E-4</v>
      </c>
    </row>
    <row r="66" spans="1:9">
      <c r="A66" s="263" t="s">
        <v>445</v>
      </c>
      <c r="B66" s="188" t="s">
        <v>446</v>
      </c>
      <c r="C66" s="182" t="s">
        <v>447</v>
      </c>
      <c r="D66" s="131" t="s">
        <v>70</v>
      </c>
      <c r="E66" s="132">
        <v>1</v>
      </c>
      <c r="F66" s="189">
        <v>287.14999999999998</v>
      </c>
      <c r="G66" s="126">
        <f t="shared" si="20"/>
        <v>351.67</v>
      </c>
      <c r="H66" s="202">
        <f t="shared" si="18"/>
        <v>351.67</v>
      </c>
      <c r="I66" s="201">
        <f t="shared" si="19"/>
        <v>7.5796964659931949E-4</v>
      </c>
    </row>
    <row r="67" spans="1:9">
      <c r="A67" s="263" t="s">
        <v>448</v>
      </c>
      <c r="B67" s="188" t="s">
        <v>449</v>
      </c>
      <c r="C67" s="182" t="s">
        <v>450</v>
      </c>
      <c r="D67" s="131" t="s">
        <v>70</v>
      </c>
      <c r="E67" s="132">
        <v>11</v>
      </c>
      <c r="F67" s="189">
        <v>26.31</v>
      </c>
      <c r="G67" s="126">
        <f t="shared" si="20"/>
        <v>32.22</v>
      </c>
      <c r="H67" s="202">
        <f t="shared" si="18"/>
        <v>354.42</v>
      </c>
      <c r="I67" s="201">
        <f t="shared" si="19"/>
        <v>7.6389684120832264E-4</v>
      </c>
    </row>
    <row r="68" spans="1:9">
      <c r="A68" s="263" t="s">
        <v>451</v>
      </c>
      <c r="B68" s="188" t="s">
        <v>452</v>
      </c>
      <c r="C68" s="182" t="s">
        <v>453</v>
      </c>
      <c r="D68" s="131" t="s">
        <v>70</v>
      </c>
      <c r="E68" s="132">
        <v>13</v>
      </c>
      <c r="F68" s="189">
        <v>30.41</v>
      </c>
      <c r="G68" s="126">
        <f t="shared" si="20"/>
        <v>37.24</v>
      </c>
      <c r="H68" s="202">
        <f t="shared" si="18"/>
        <v>484.12</v>
      </c>
      <c r="I68" s="201">
        <f t="shared" si="19"/>
        <v>1.0434448924038517E-3</v>
      </c>
    </row>
    <row r="69" spans="1:9" ht="15" thickBot="1">
      <c r="A69" s="263" t="s">
        <v>454</v>
      </c>
      <c r="B69" s="188" t="s">
        <v>455</v>
      </c>
      <c r="C69" s="182" t="s">
        <v>456</v>
      </c>
      <c r="D69" s="131" t="s">
        <v>70</v>
      </c>
      <c r="E69" s="132">
        <v>8</v>
      </c>
      <c r="F69" s="189">
        <v>24.19</v>
      </c>
      <c r="G69" s="351">
        <f t="shared" si="20"/>
        <v>29.63</v>
      </c>
      <c r="H69" s="202">
        <f t="shared" si="18"/>
        <v>237.04</v>
      </c>
      <c r="I69" s="201">
        <f t="shared" si="19"/>
        <v>5.1090262186112741E-4</v>
      </c>
    </row>
    <row r="70" spans="1:9">
      <c r="A70" s="352">
        <v>11</v>
      </c>
      <c r="B70" s="115"/>
      <c r="C70" s="275" t="s">
        <v>457</v>
      </c>
      <c r="D70" s="34"/>
      <c r="E70" s="35"/>
      <c r="F70" s="36"/>
      <c r="G70" s="36"/>
      <c r="H70" s="36">
        <f>SUM(H71:H72)</f>
        <v>19772.91</v>
      </c>
      <c r="I70" s="205">
        <f>SUM(I71:I72)</f>
        <v>4.2617412929565071E-2</v>
      </c>
    </row>
    <row r="71" spans="1:9">
      <c r="A71" s="263" t="s">
        <v>458</v>
      </c>
      <c r="B71" s="188" t="s">
        <v>459</v>
      </c>
      <c r="C71" s="182" t="s">
        <v>460</v>
      </c>
      <c r="D71" s="131" t="s">
        <v>68</v>
      </c>
      <c r="E71" s="132">
        <v>351.19</v>
      </c>
      <c r="F71" s="189">
        <v>36.19</v>
      </c>
      <c r="G71" s="126">
        <f>ROUND((1+$H$6)*F71,2)</f>
        <v>44.32</v>
      </c>
      <c r="H71" s="202">
        <f t="shared" ref="H71:H72" si="21">ROUND(E71*G71,2)</f>
        <v>15564.74</v>
      </c>
      <c r="I71" s="201">
        <f>H71/$H$101</f>
        <v>3.3547361097649192E-2</v>
      </c>
    </row>
    <row r="72" spans="1:9" ht="15" thickBot="1">
      <c r="A72" s="263" t="s">
        <v>461</v>
      </c>
      <c r="B72" s="188" t="s">
        <v>462</v>
      </c>
      <c r="C72" s="274" t="s">
        <v>463</v>
      </c>
      <c r="D72" s="131" t="s">
        <v>67</v>
      </c>
      <c r="E72" s="132">
        <v>123.01</v>
      </c>
      <c r="F72" s="189">
        <v>27.93</v>
      </c>
      <c r="G72" s="126">
        <f>ROUND((1+$H$6)*F72,2)</f>
        <v>34.21</v>
      </c>
      <c r="H72" s="202">
        <f t="shared" si="21"/>
        <v>4208.17</v>
      </c>
      <c r="I72" s="201">
        <f>H72/$H$101</f>
        <v>9.0700518319158825E-3</v>
      </c>
    </row>
    <row r="73" spans="1:9" ht="15" thickBot="1">
      <c r="A73" s="334"/>
      <c r="B73" s="335"/>
      <c r="C73" s="343" t="s">
        <v>166</v>
      </c>
      <c r="D73" s="345"/>
      <c r="E73" s="346"/>
      <c r="F73" s="347"/>
      <c r="G73" s="347"/>
      <c r="H73" s="344">
        <f>SUM(H74,H84,H99)</f>
        <v>254776.34</v>
      </c>
      <c r="I73" s="336"/>
    </row>
    <row r="74" spans="1:9">
      <c r="A74" s="252">
        <v>12</v>
      </c>
      <c r="B74" s="32"/>
      <c r="C74" s="33" t="s">
        <v>168</v>
      </c>
      <c r="D74" s="34"/>
      <c r="E74" s="35"/>
      <c r="F74" s="36"/>
      <c r="G74" s="83"/>
      <c r="H74" s="83">
        <f>SUM(H75:H83)</f>
        <v>8615.83</v>
      </c>
      <c r="I74" s="205">
        <f>SUM(I75:I83)</f>
        <v>1.857007313748632E-2</v>
      </c>
    </row>
    <row r="75" spans="1:9">
      <c r="A75" s="263" t="s">
        <v>464</v>
      </c>
      <c r="B75" s="188" t="s">
        <v>252</v>
      </c>
      <c r="C75" s="113" t="s">
        <v>169</v>
      </c>
      <c r="D75" s="131" t="s">
        <v>68</v>
      </c>
      <c r="E75" s="132">
        <v>23.32</v>
      </c>
      <c r="F75" s="183">
        <v>135.13999999999999</v>
      </c>
      <c r="G75" s="84">
        <f t="shared" ref="G75:G83" si="22">ROUND((1+$H$6)*F75,2)</f>
        <v>165.51</v>
      </c>
      <c r="H75" s="202">
        <f>ROUND(E75*G75,2)</f>
        <v>3859.69</v>
      </c>
      <c r="I75" s="203">
        <f t="shared" ref="I75:I83" si="23">H75/$H$101</f>
        <v>8.3189577310630054E-3</v>
      </c>
    </row>
    <row r="76" spans="1:9" ht="27.6">
      <c r="A76" s="263" t="s">
        <v>732</v>
      </c>
      <c r="B76" s="184" t="s">
        <v>140</v>
      </c>
      <c r="C76" s="185" t="s">
        <v>182</v>
      </c>
      <c r="D76" s="186" t="s">
        <v>70</v>
      </c>
      <c r="E76" s="179">
        <v>2</v>
      </c>
      <c r="F76" s="187">
        <v>238.09</v>
      </c>
      <c r="G76" s="126">
        <f t="shared" si="22"/>
        <v>291.58999999999997</v>
      </c>
      <c r="H76" s="202">
        <f t="shared" ref="H76:H83" si="24">ROUND(E76*G76,2)</f>
        <v>583.17999999999995</v>
      </c>
      <c r="I76" s="201">
        <f t="shared" si="23"/>
        <v>1.2569532189376151E-3</v>
      </c>
    </row>
    <row r="77" spans="1:9">
      <c r="A77" s="263" t="s">
        <v>733</v>
      </c>
      <c r="B77" s="188" t="s">
        <v>765</v>
      </c>
      <c r="C77" s="182" t="s">
        <v>188</v>
      </c>
      <c r="D77" s="131" t="s">
        <v>68</v>
      </c>
      <c r="E77" s="132">
        <v>6</v>
      </c>
      <c r="F77" s="189">
        <v>169.95</v>
      </c>
      <c r="G77" s="84">
        <f t="shared" si="22"/>
        <v>208.14</v>
      </c>
      <c r="H77" s="202">
        <f t="shared" si="24"/>
        <v>1248.8399999999999</v>
      </c>
      <c r="I77" s="201">
        <f t="shared" si="23"/>
        <v>2.6916791692754402E-3</v>
      </c>
    </row>
    <row r="78" spans="1:9">
      <c r="A78" s="263" t="s">
        <v>734</v>
      </c>
      <c r="B78" s="198" t="s">
        <v>253</v>
      </c>
      <c r="C78" s="182" t="s">
        <v>268</v>
      </c>
      <c r="D78" s="131" t="s">
        <v>68</v>
      </c>
      <c r="E78" s="132">
        <v>10.64</v>
      </c>
      <c r="F78" s="189">
        <v>85.05</v>
      </c>
      <c r="G78" s="84">
        <f t="shared" si="22"/>
        <v>104.16</v>
      </c>
      <c r="H78" s="202">
        <f t="shared" si="24"/>
        <v>1108.26</v>
      </c>
      <c r="I78" s="201">
        <f t="shared" si="23"/>
        <v>2.3886809808632008E-3</v>
      </c>
    </row>
    <row r="79" spans="1:9" ht="34.5" customHeight="1">
      <c r="A79" s="263" t="s">
        <v>735</v>
      </c>
      <c r="B79" s="198" t="s">
        <v>254</v>
      </c>
      <c r="C79" s="182" t="s">
        <v>270</v>
      </c>
      <c r="D79" s="131" t="s">
        <v>68</v>
      </c>
      <c r="E79" s="132">
        <v>10.64</v>
      </c>
      <c r="F79" s="189">
        <v>46.4</v>
      </c>
      <c r="G79" s="84">
        <f t="shared" si="22"/>
        <v>56.83</v>
      </c>
      <c r="H79" s="202">
        <f t="shared" si="24"/>
        <v>604.66999999999996</v>
      </c>
      <c r="I79" s="201">
        <f t="shared" si="23"/>
        <v>1.3032715506276068E-3</v>
      </c>
    </row>
    <row r="80" spans="1:9">
      <c r="A80" s="263" t="s">
        <v>736</v>
      </c>
      <c r="B80" s="184" t="s">
        <v>255</v>
      </c>
      <c r="C80" s="113" t="s">
        <v>105</v>
      </c>
      <c r="D80" s="131" t="s">
        <v>99</v>
      </c>
      <c r="E80" s="132">
        <v>13.2</v>
      </c>
      <c r="F80" s="189">
        <v>37.65</v>
      </c>
      <c r="G80" s="84">
        <f t="shared" si="22"/>
        <v>46.11</v>
      </c>
      <c r="H80" s="202">
        <f t="shared" si="24"/>
        <v>608.65</v>
      </c>
      <c r="I80" s="201">
        <f t="shared" si="23"/>
        <v>1.3118498177344549E-3</v>
      </c>
    </row>
    <row r="81" spans="1:9">
      <c r="A81" s="263" t="s">
        <v>737</v>
      </c>
      <c r="B81" s="184" t="s">
        <v>256</v>
      </c>
      <c r="C81" s="113" t="s">
        <v>242</v>
      </c>
      <c r="D81" s="131" t="s">
        <v>99</v>
      </c>
      <c r="E81" s="132">
        <v>3.8</v>
      </c>
      <c r="F81" s="189">
        <v>24.83</v>
      </c>
      <c r="G81" s="84">
        <f t="shared" si="22"/>
        <v>30.41</v>
      </c>
      <c r="H81" s="202">
        <f t="shared" si="24"/>
        <v>115.56</v>
      </c>
      <c r="I81" s="201">
        <f>H81/$H$101</f>
        <v>2.4907149418778218E-4</v>
      </c>
    </row>
    <row r="82" spans="1:9">
      <c r="A82" s="263" t="s">
        <v>738</v>
      </c>
      <c r="B82" s="131">
        <v>170081</v>
      </c>
      <c r="C82" s="113" t="s">
        <v>139</v>
      </c>
      <c r="D82" s="131" t="s">
        <v>221</v>
      </c>
      <c r="E82" s="132">
        <v>1</v>
      </c>
      <c r="F82" s="133">
        <v>345</v>
      </c>
      <c r="G82" s="84">
        <f t="shared" si="22"/>
        <v>422.52</v>
      </c>
      <c r="H82" s="202">
        <f t="shared" si="24"/>
        <v>422.52</v>
      </c>
      <c r="I82" s="201">
        <f t="shared" si="23"/>
        <v>9.1067573316218169E-4</v>
      </c>
    </row>
    <row r="83" spans="1:9" ht="15" thickBot="1">
      <c r="A83" s="263" t="s">
        <v>739</v>
      </c>
      <c r="B83" s="131" t="s">
        <v>440</v>
      </c>
      <c r="C83" s="348" t="s">
        <v>441</v>
      </c>
      <c r="D83" s="131" t="s">
        <v>70</v>
      </c>
      <c r="E83" s="132">
        <v>1</v>
      </c>
      <c r="F83" s="86">
        <v>52.63</v>
      </c>
      <c r="G83" s="350">
        <f t="shared" si="22"/>
        <v>64.459999999999994</v>
      </c>
      <c r="H83" s="202">
        <f t="shared" si="24"/>
        <v>64.459999999999994</v>
      </c>
      <c r="I83" s="201">
        <f t="shared" si="23"/>
        <v>1.389334416350332E-4</v>
      </c>
    </row>
    <row r="84" spans="1:9">
      <c r="A84" s="352">
        <v>13</v>
      </c>
      <c r="B84" s="115"/>
      <c r="C84" s="275" t="s">
        <v>166</v>
      </c>
      <c r="D84" s="34"/>
      <c r="E84" s="35"/>
      <c r="F84" s="36"/>
      <c r="G84" s="36"/>
      <c r="H84" s="36">
        <f>SUM(H85:H98)</f>
        <v>242797.55000000002</v>
      </c>
      <c r="I84" s="205">
        <f>SUM(I85:I98)</f>
        <v>0.5233121197960604</v>
      </c>
    </row>
    <row r="85" spans="1:9">
      <c r="A85" s="263" t="s">
        <v>740</v>
      </c>
      <c r="B85" s="131" t="s">
        <v>766</v>
      </c>
      <c r="C85" s="113" t="s">
        <v>189</v>
      </c>
      <c r="D85" s="131" t="s">
        <v>99</v>
      </c>
      <c r="E85" s="132">
        <v>50</v>
      </c>
      <c r="F85" s="189">
        <v>757.53</v>
      </c>
      <c r="G85" s="84">
        <f t="shared" ref="G85:G98" si="25">ROUND((1+$H$6)*F85,2)</f>
        <v>927.75</v>
      </c>
      <c r="H85" s="202">
        <f>ROUND(E85*G85,2)</f>
        <v>46387.5</v>
      </c>
      <c r="I85" s="203">
        <f>H85/$H$101</f>
        <v>9.9980996336411776E-2</v>
      </c>
    </row>
    <row r="86" spans="1:9">
      <c r="A86" s="263" t="s">
        <v>741</v>
      </c>
      <c r="B86" s="131">
        <v>250585</v>
      </c>
      <c r="C86" s="116" t="s">
        <v>167</v>
      </c>
      <c r="D86" s="131" t="s">
        <v>68</v>
      </c>
      <c r="E86" s="132">
        <v>104</v>
      </c>
      <c r="F86" s="189">
        <v>239.1</v>
      </c>
      <c r="G86" s="84">
        <f t="shared" si="25"/>
        <v>292.83</v>
      </c>
      <c r="H86" s="202">
        <f t="shared" ref="H86:H98" si="26">ROUND(E86*G86,2)</f>
        <v>30454.32</v>
      </c>
      <c r="I86" s="201">
        <f t="shared" ref="I86:I98" si="27">H86/$H$101</f>
        <v>6.5639520481765815E-2</v>
      </c>
    </row>
    <row r="87" spans="1:9">
      <c r="A87" s="263" t="s">
        <v>742</v>
      </c>
      <c r="B87" s="131">
        <v>241470</v>
      </c>
      <c r="C87" s="116" t="s">
        <v>303</v>
      </c>
      <c r="D87" s="131" t="s">
        <v>68</v>
      </c>
      <c r="E87" s="132">
        <v>144</v>
      </c>
      <c r="F87" s="189">
        <v>432.47</v>
      </c>
      <c r="G87" s="84">
        <f t="shared" si="25"/>
        <v>529.65</v>
      </c>
      <c r="H87" s="202">
        <f t="shared" ref="H87:H88" si="28">ROUND(E87*G87,2)</f>
        <v>76269.600000000006</v>
      </c>
      <c r="I87" s="201">
        <f>H87/$H$101</f>
        <v>0.16438718616393624</v>
      </c>
    </row>
    <row r="88" spans="1:9">
      <c r="A88" s="262" t="s">
        <v>743</v>
      </c>
      <c r="B88" s="184" t="s">
        <v>314</v>
      </c>
      <c r="C88" s="116" t="s">
        <v>318</v>
      </c>
      <c r="D88" s="186" t="s">
        <v>67</v>
      </c>
      <c r="E88" s="179">
        <v>9.48</v>
      </c>
      <c r="F88" s="187">
        <v>944.83</v>
      </c>
      <c r="G88" s="84">
        <f t="shared" ref="G88" si="29">ROUND((1+$H$6)*F88,2)</f>
        <v>1157.1300000000001</v>
      </c>
      <c r="H88" s="202">
        <f t="shared" si="28"/>
        <v>10969.59</v>
      </c>
      <c r="I88" s="201">
        <f t="shared" si="27"/>
        <v>2.3643234440354391E-2</v>
      </c>
    </row>
    <row r="89" spans="1:9">
      <c r="A89" s="263" t="s">
        <v>744</v>
      </c>
      <c r="B89" s="131" t="s">
        <v>767</v>
      </c>
      <c r="C89" s="116" t="s">
        <v>315</v>
      </c>
      <c r="D89" s="131" t="s">
        <v>70</v>
      </c>
      <c r="E89" s="132">
        <v>12</v>
      </c>
      <c r="F89" s="189">
        <v>487.02</v>
      </c>
      <c r="G89" s="84">
        <f t="shared" si="25"/>
        <v>596.45000000000005</v>
      </c>
      <c r="H89" s="202">
        <f t="shared" si="26"/>
        <v>7157.4</v>
      </c>
      <c r="I89" s="201">
        <f t="shared" si="27"/>
        <v>1.5426655525265074E-2</v>
      </c>
    </row>
    <row r="90" spans="1:9">
      <c r="A90" s="263" t="s">
        <v>745</v>
      </c>
      <c r="B90" s="117" t="s">
        <v>144</v>
      </c>
      <c r="C90" s="116" t="s">
        <v>150</v>
      </c>
      <c r="D90" s="131" t="s">
        <v>68</v>
      </c>
      <c r="E90" s="132">
        <v>51.48</v>
      </c>
      <c r="F90" s="189">
        <v>44.5</v>
      </c>
      <c r="G90" s="84">
        <f t="shared" si="25"/>
        <v>54.5</v>
      </c>
      <c r="H90" s="202">
        <f t="shared" si="26"/>
        <v>2805.66</v>
      </c>
      <c r="I90" s="201">
        <f t="shared" si="27"/>
        <v>6.0471610278893468E-3</v>
      </c>
    </row>
    <row r="91" spans="1:9">
      <c r="A91" s="263" t="s">
        <v>746</v>
      </c>
      <c r="B91" s="198" t="s">
        <v>257</v>
      </c>
      <c r="C91" s="182" t="s">
        <v>280</v>
      </c>
      <c r="D91" s="131" t="s">
        <v>68</v>
      </c>
      <c r="E91" s="132">
        <v>208.56</v>
      </c>
      <c r="F91" s="189">
        <v>87.22</v>
      </c>
      <c r="G91" s="84">
        <f t="shared" si="25"/>
        <v>106.82</v>
      </c>
      <c r="H91" s="202">
        <f t="shared" si="26"/>
        <v>22278.38</v>
      </c>
      <c r="I91" s="201">
        <f t="shared" si="27"/>
        <v>4.8017561393935641E-2</v>
      </c>
    </row>
    <row r="92" spans="1:9">
      <c r="A92" s="263" t="s">
        <v>748</v>
      </c>
      <c r="B92" s="198" t="s">
        <v>254</v>
      </c>
      <c r="C92" s="182" t="s">
        <v>270</v>
      </c>
      <c r="D92" s="131" t="s">
        <v>68</v>
      </c>
      <c r="E92" s="132">
        <v>208.56</v>
      </c>
      <c r="F92" s="189">
        <v>46.4</v>
      </c>
      <c r="G92" s="84">
        <f t="shared" si="25"/>
        <v>56.83</v>
      </c>
      <c r="H92" s="202">
        <f t="shared" si="26"/>
        <v>11852.46</v>
      </c>
      <c r="I92" s="201">
        <f t="shared" si="27"/>
        <v>2.5546122551063692E-2</v>
      </c>
    </row>
    <row r="93" spans="1:9">
      <c r="A93" s="263" t="s">
        <v>747</v>
      </c>
      <c r="B93" s="184" t="s">
        <v>255</v>
      </c>
      <c r="C93" s="113" t="s">
        <v>105</v>
      </c>
      <c r="D93" s="131" t="s">
        <v>99</v>
      </c>
      <c r="E93" s="132">
        <v>115.6</v>
      </c>
      <c r="F93" s="189">
        <v>37.65</v>
      </c>
      <c r="G93" s="84">
        <f t="shared" si="25"/>
        <v>46.11</v>
      </c>
      <c r="H93" s="202">
        <f t="shared" si="26"/>
        <v>5330.32</v>
      </c>
      <c r="I93" s="201">
        <f t="shared" si="27"/>
        <v>1.1488670533913283E-2</v>
      </c>
    </row>
    <row r="94" spans="1:9">
      <c r="A94" s="263" t="s">
        <v>749</v>
      </c>
      <c r="B94" s="184" t="s">
        <v>256</v>
      </c>
      <c r="C94" s="113" t="s">
        <v>185</v>
      </c>
      <c r="D94" s="131" t="s">
        <v>99</v>
      </c>
      <c r="E94" s="132">
        <v>62</v>
      </c>
      <c r="F94" s="189">
        <v>24.83</v>
      </c>
      <c r="G94" s="84">
        <f t="shared" si="25"/>
        <v>30.41</v>
      </c>
      <c r="H94" s="202">
        <f t="shared" si="26"/>
        <v>1885.42</v>
      </c>
      <c r="I94" s="201">
        <f t="shared" si="27"/>
        <v>4.0637277308024251E-3</v>
      </c>
    </row>
    <row r="95" spans="1:9">
      <c r="A95" s="263" t="s">
        <v>750</v>
      </c>
      <c r="B95" s="131">
        <v>150491</v>
      </c>
      <c r="C95" s="113" t="s">
        <v>246</v>
      </c>
      <c r="D95" s="131" t="s">
        <v>68</v>
      </c>
      <c r="E95" s="132">
        <v>246.96</v>
      </c>
      <c r="F95" s="189">
        <v>59.18</v>
      </c>
      <c r="G95" s="84">
        <f t="shared" si="25"/>
        <v>72.48</v>
      </c>
      <c r="H95" s="202">
        <f t="shared" si="26"/>
        <v>17899.66</v>
      </c>
      <c r="I95" s="201">
        <f t="shared" si="27"/>
        <v>3.8579915729086853E-2</v>
      </c>
    </row>
    <row r="96" spans="1:9">
      <c r="A96" s="263" t="s">
        <v>751</v>
      </c>
      <c r="B96" s="131">
        <v>170081</v>
      </c>
      <c r="C96" s="113" t="s">
        <v>139</v>
      </c>
      <c r="D96" s="131" t="s">
        <v>106</v>
      </c>
      <c r="E96" s="132">
        <v>18</v>
      </c>
      <c r="F96" s="189">
        <v>345</v>
      </c>
      <c r="G96" s="84">
        <f t="shared" si="25"/>
        <v>422.52</v>
      </c>
      <c r="H96" s="202">
        <f t="shared" si="26"/>
        <v>7605.36</v>
      </c>
      <c r="I96" s="201">
        <f t="shared" si="27"/>
        <v>1.639216319691927E-2</v>
      </c>
    </row>
    <row r="97" spans="1:9">
      <c r="A97" s="263" t="s">
        <v>752</v>
      </c>
      <c r="B97" s="131" t="s">
        <v>440</v>
      </c>
      <c r="C97" s="113" t="s">
        <v>764</v>
      </c>
      <c r="D97" s="131" t="s">
        <v>70</v>
      </c>
      <c r="E97" s="132">
        <v>18</v>
      </c>
      <c r="F97" s="190">
        <v>52.63</v>
      </c>
      <c r="G97" s="127">
        <f t="shared" si="25"/>
        <v>64.459999999999994</v>
      </c>
      <c r="H97" s="202">
        <f t="shared" si="26"/>
        <v>1160.28</v>
      </c>
      <c r="I97" s="201">
        <f t="shared" si="27"/>
        <v>2.5008019494305979E-3</v>
      </c>
    </row>
    <row r="98" spans="1:9" ht="15" thickBot="1">
      <c r="A98" s="263" t="s">
        <v>753</v>
      </c>
      <c r="B98" s="188" t="s">
        <v>258</v>
      </c>
      <c r="C98" s="348" t="s">
        <v>223</v>
      </c>
      <c r="D98" s="131" t="s">
        <v>99</v>
      </c>
      <c r="E98" s="132">
        <v>6</v>
      </c>
      <c r="F98" s="190">
        <v>100.92</v>
      </c>
      <c r="G98" s="349">
        <f t="shared" si="25"/>
        <v>123.6</v>
      </c>
      <c r="H98" s="202">
        <f t="shared" si="26"/>
        <v>741.6</v>
      </c>
      <c r="I98" s="201">
        <f t="shared" si="27"/>
        <v>1.5984027352860788E-3</v>
      </c>
    </row>
    <row r="99" spans="1:9">
      <c r="A99" s="352">
        <v>14</v>
      </c>
      <c r="B99" s="115"/>
      <c r="C99" s="275" t="s">
        <v>108</v>
      </c>
      <c r="D99" s="34"/>
      <c r="E99" s="35"/>
      <c r="F99" s="36"/>
      <c r="G99" s="36"/>
      <c r="H99" s="36">
        <f>SUM(H100:H100)</f>
        <v>3362.96</v>
      </c>
      <c r="I99" s="205">
        <f>SUM(I100:I100)</f>
        <v>7.2483339571975071E-3</v>
      </c>
    </row>
    <row r="100" spans="1:9" ht="15" thickBot="1">
      <c r="A100" s="263" t="s">
        <v>754</v>
      </c>
      <c r="B100" s="191" t="s">
        <v>109</v>
      </c>
      <c r="C100" s="192" t="s">
        <v>151</v>
      </c>
      <c r="D100" s="193" t="s">
        <v>68</v>
      </c>
      <c r="E100" s="179">
        <v>255.35</v>
      </c>
      <c r="F100" s="187">
        <v>10.75</v>
      </c>
      <c r="G100" s="84">
        <f>ROUND((1+$H$6)*F100,2)</f>
        <v>13.17</v>
      </c>
      <c r="H100" s="202">
        <f>ROUND(E100*G100,2)</f>
        <v>3362.96</v>
      </c>
      <c r="I100" s="203">
        <f>H100/$H$101</f>
        <v>7.2483339571975071E-3</v>
      </c>
    </row>
    <row r="101" spans="1:9" ht="15" thickBot="1">
      <c r="A101" s="399" t="s">
        <v>758</v>
      </c>
      <c r="B101" s="400"/>
      <c r="C101" s="400"/>
      <c r="D101" s="400"/>
      <c r="E101" s="400"/>
      <c r="F101" s="400"/>
      <c r="G101" s="401"/>
      <c r="H101" s="204">
        <f>SUM(H12,H73)</f>
        <v>463963.17000000004</v>
      </c>
      <c r="I101" s="337">
        <f>SUM(I13,I18,I21,I24,I28,I34,I39,I42,I49,I62,I70,I74,I84,I99)</f>
        <v>0.99999999999999989</v>
      </c>
    </row>
    <row r="102" spans="1:9">
      <c r="A102" s="626" t="s">
        <v>796</v>
      </c>
      <c r="B102" s="627"/>
      <c r="C102" s="627"/>
      <c r="D102" s="627"/>
      <c r="E102" s="627"/>
      <c r="F102" s="627"/>
      <c r="G102" s="627"/>
      <c r="H102" s="627"/>
      <c r="I102" s="628"/>
    </row>
    <row r="103" spans="1:9" ht="15" thickBot="1">
      <c r="A103" s="629" t="s">
        <v>247</v>
      </c>
      <c r="B103" s="630"/>
      <c r="C103" s="630"/>
      <c r="D103" s="630"/>
      <c r="E103" s="630"/>
      <c r="F103" s="630"/>
      <c r="G103" s="630"/>
      <c r="H103" s="630"/>
      <c r="I103" s="631"/>
    </row>
    <row r="104" spans="1:9">
      <c r="G104" s="114"/>
      <c r="H104" s="114"/>
      <c r="I104" s="114"/>
    </row>
    <row r="105" spans="1:9">
      <c r="G105" s="114"/>
      <c r="H105" s="114"/>
      <c r="I105" s="114"/>
    </row>
  </sheetData>
  <mergeCells count="20">
    <mergeCell ref="A103:I103"/>
    <mergeCell ref="H5:I5"/>
    <mergeCell ref="A4:I4"/>
    <mergeCell ref="F10:F11"/>
    <mergeCell ref="G10:G11"/>
    <mergeCell ref="H10:H11"/>
    <mergeCell ref="I10:I11"/>
    <mergeCell ref="A10:A11"/>
    <mergeCell ref="B10:B11"/>
    <mergeCell ref="H7:I7"/>
    <mergeCell ref="A101:G101"/>
    <mergeCell ref="A9:I9"/>
    <mergeCell ref="A102:I102"/>
    <mergeCell ref="A2:I2"/>
    <mergeCell ref="A8:I8"/>
    <mergeCell ref="C10:C11"/>
    <mergeCell ref="D10:D11"/>
    <mergeCell ref="E10:E11"/>
    <mergeCell ref="H6:I6"/>
    <mergeCell ref="A3:I3"/>
  </mergeCells>
  <phoneticPr fontId="48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3"/>
  <sheetViews>
    <sheetView view="pageBreakPreview" zoomScaleNormal="100" zoomScaleSheetLayoutView="100" workbookViewId="0">
      <selection activeCell="G2" sqref="G2"/>
    </sheetView>
  </sheetViews>
  <sheetFormatPr defaultRowHeight="14.4"/>
  <cols>
    <col min="1" max="1" width="4.88671875" customWidth="1"/>
    <col min="2" max="2" width="8.44140625" customWidth="1"/>
    <col min="3" max="3" width="65.44140625" customWidth="1"/>
    <col min="4" max="4" width="5.33203125" bestFit="1" customWidth="1"/>
    <col min="5" max="5" width="7.44140625" bestFit="1" customWidth="1"/>
    <col min="6" max="6" width="43.33203125" style="23" customWidth="1"/>
  </cols>
  <sheetData>
    <row r="1" spans="1:7">
      <c r="A1" s="632"/>
      <c r="B1" s="598"/>
      <c r="C1" s="598"/>
      <c r="D1" s="598"/>
      <c r="E1" s="598"/>
      <c r="F1" s="633"/>
    </row>
    <row r="2" spans="1:7" ht="42" customHeight="1">
      <c r="A2" s="634"/>
      <c r="B2" s="635"/>
      <c r="C2" s="635"/>
      <c r="D2" s="635"/>
      <c r="E2" s="635"/>
      <c r="F2" s="636"/>
    </row>
    <row r="3" spans="1:7" ht="37.5" customHeight="1">
      <c r="A3" s="634" t="s">
        <v>28</v>
      </c>
      <c r="B3" s="635"/>
      <c r="C3" s="635"/>
      <c r="D3" s="635"/>
      <c r="E3" s="635"/>
      <c r="F3" s="636"/>
    </row>
    <row r="4" spans="1:7" ht="21" customHeight="1">
      <c r="A4" s="603" t="s">
        <v>292</v>
      </c>
      <c r="B4" s="604"/>
      <c r="C4" s="604"/>
      <c r="D4" s="604"/>
      <c r="E4" s="604"/>
      <c r="F4" s="605"/>
      <c r="G4" s="98"/>
    </row>
    <row r="5" spans="1:7" ht="30.75" customHeight="1">
      <c r="A5" s="637" t="s">
        <v>788</v>
      </c>
      <c r="B5" s="638"/>
      <c r="C5" s="638"/>
      <c r="D5" s="638"/>
      <c r="E5" s="638"/>
      <c r="F5" s="639"/>
    </row>
    <row r="6" spans="1:7">
      <c r="A6" s="609" t="s">
        <v>786</v>
      </c>
      <c r="B6" s="556"/>
      <c r="C6" s="556"/>
      <c r="D6" s="556"/>
      <c r="E6" s="556"/>
      <c r="F6" s="373"/>
    </row>
    <row r="7" spans="1:7">
      <c r="A7" s="231" t="s">
        <v>248</v>
      </c>
      <c r="B7" s="556"/>
      <c r="C7" s="556"/>
      <c r="D7" s="556"/>
      <c r="E7" s="556"/>
      <c r="F7" s="163"/>
    </row>
    <row r="8" spans="1:7" ht="5.25" customHeight="1">
      <c r="A8" s="231"/>
      <c r="B8" s="556"/>
      <c r="C8" s="556"/>
      <c r="D8" s="556"/>
      <c r="E8" s="556"/>
      <c r="F8" s="163"/>
    </row>
    <row r="9" spans="1:7">
      <c r="A9" s="231" t="s">
        <v>250</v>
      </c>
      <c r="B9" s="556"/>
      <c r="C9" s="556"/>
      <c r="D9" s="556"/>
      <c r="E9" s="556"/>
      <c r="F9" s="163"/>
    </row>
    <row r="10" spans="1:7" s="1" customFormat="1" ht="18">
      <c r="A10" s="640" t="s">
        <v>249</v>
      </c>
      <c r="B10" s="641"/>
      <c r="C10" s="641"/>
      <c r="D10" s="641"/>
      <c r="E10" s="641"/>
      <c r="F10" s="642"/>
    </row>
    <row r="11" spans="1:7" s="1" customFormat="1" ht="16.5" customHeight="1" thickBot="1">
      <c r="A11" s="643"/>
      <c r="B11" s="55"/>
      <c r="C11" s="207"/>
      <c r="D11" s="55"/>
      <c r="E11" s="55"/>
      <c r="F11" s="644"/>
    </row>
    <row r="12" spans="1:7" s="1" customFormat="1" ht="16.5" customHeight="1" thickBot="1">
      <c r="A12" s="402" t="s">
        <v>756</v>
      </c>
      <c r="B12" s="403"/>
      <c r="C12" s="403"/>
      <c r="D12" s="403"/>
      <c r="E12" s="403"/>
      <c r="F12" s="404"/>
    </row>
    <row r="13" spans="1:7" s="1" customFormat="1" ht="16.5" customHeight="1">
      <c r="A13" s="407" t="s">
        <v>0</v>
      </c>
      <c r="B13" s="409" t="s">
        <v>22</v>
      </c>
      <c r="C13" s="409" t="s">
        <v>1</v>
      </c>
      <c r="D13" s="409" t="s">
        <v>2</v>
      </c>
      <c r="E13" s="409" t="s">
        <v>5</v>
      </c>
      <c r="F13" s="405" t="s">
        <v>27</v>
      </c>
    </row>
    <row r="14" spans="1:7" s="1" customFormat="1" ht="16.5" customHeight="1" thickBot="1">
      <c r="A14" s="408"/>
      <c r="B14" s="410"/>
      <c r="C14" s="410"/>
      <c r="D14" s="410"/>
      <c r="E14" s="410"/>
      <c r="F14" s="406"/>
    </row>
    <row r="15" spans="1:7" s="1" customFormat="1" ht="16.5" customHeight="1" thickBot="1">
      <c r="A15" s="338"/>
      <c r="B15" s="339"/>
      <c r="C15" s="342" t="s">
        <v>465</v>
      </c>
      <c r="D15" s="340"/>
      <c r="E15" s="340"/>
      <c r="F15" s="341"/>
    </row>
    <row r="16" spans="1:7" s="1" customFormat="1" ht="16.5" customHeight="1">
      <c r="A16" s="29">
        <v>1</v>
      </c>
      <c r="B16" s="52"/>
      <c r="C16" s="280" t="s">
        <v>25</v>
      </c>
      <c r="D16" s="99"/>
      <c r="E16" s="99"/>
      <c r="F16" s="53"/>
    </row>
    <row r="17" spans="1:6" s="1" customFormat="1" ht="16.5" customHeight="1">
      <c r="A17" s="276" t="s">
        <v>3</v>
      </c>
      <c r="B17" s="176" t="s">
        <v>333</v>
      </c>
      <c r="C17" s="277" t="s">
        <v>334</v>
      </c>
      <c r="D17" s="174" t="s">
        <v>68</v>
      </c>
      <c r="E17" s="166">
        <v>200</v>
      </c>
      <c r="F17" s="167" t="s">
        <v>466</v>
      </c>
    </row>
    <row r="18" spans="1:6" s="1" customFormat="1" ht="16.5" customHeight="1">
      <c r="A18" s="276" t="s">
        <v>4</v>
      </c>
      <c r="B18" s="164" t="s">
        <v>89</v>
      </c>
      <c r="C18" s="278" t="s">
        <v>101</v>
      </c>
      <c r="D18" s="165" t="s">
        <v>68</v>
      </c>
      <c r="E18" s="166">
        <v>6</v>
      </c>
      <c r="F18" s="167" t="s">
        <v>26</v>
      </c>
    </row>
    <row r="19" spans="1:6" s="1" customFormat="1" ht="16.5" customHeight="1">
      <c r="A19" s="279" t="s">
        <v>35</v>
      </c>
      <c r="B19" s="164" t="s">
        <v>102</v>
      </c>
      <c r="C19" s="119" t="s">
        <v>103</v>
      </c>
      <c r="D19" s="165" t="s">
        <v>68</v>
      </c>
      <c r="E19" s="166">
        <v>255.35</v>
      </c>
      <c r="F19" s="167" t="s">
        <v>772</v>
      </c>
    </row>
    <row r="20" spans="1:6" s="1" customFormat="1" ht="16.5" customHeight="1" thickBot="1">
      <c r="A20" s="279" t="s">
        <v>37</v>
      </c>
      <c r="B20" s="164" t="s">
        <v>111</v>
      </c>
      <c r="C20" s="168" t="s">
        <v>91</v>
      </c>
      <c r="D20" s="165" t="s">
        <v>68</v>
      </c>
      <c r="E20" s="166">
        <v>30</v>
      </c>
      <c r="F20" s="167" t="s">
        <v>768</v>
      </c>
    </row>
    <row r="21" spans="1:6" s="1" customFormat="1" ht="16.5" customHeight="1">
      <c r="A21" s="194">
        <v>2</v>
      </c>
      <c r="B21" s="321"/>
      <c r="C21" s="54" t="s">
        <v>467</v>
      </c>
      <c r="D21" s="30"/>
      <c r="E21" s="30"/>
      <c r="F21" s="322"/>
    </row>
    <row r="22" spans="1:6" s="1" customFormat="1" ht="16.5" customHeight="1">
      <c r="A22" s="28" t="s">
        <v>7</v>
      </c>
      <c r="B22" s="176" t="s">
        <v>140</v>
      </c>
      <c r="C22" s="173" t="s">
        <v>170</v>
      </c>
      <c r="D22" s="174" t="s">
        <v>70</v>
      </c>
      <c r="E22" s="166">
        <v>44</v>
      </c>
      <c r="F22" s="177" t="s">
        <v>468</v>
      </c>
    </row>
    <row r="23" spans="1:6" s="1" customFormat="1" ht="16.5" customHeight="1" thickBot="1">
      <c r="A23" s="28" t="s">
        <v>23</v>
      </c>
      <c r="B23" s="176" t="s">
        <v>142</v>
      </c>
      <c r="C23" s="173" t="s">
        <v>469</v>
      </c>
      <c r="D23" s="174" t="s">
        <v>70</v>
      </c>
      <c r="E23" s="166">
        <v>5</v>
      </c>
      <c r="F23" s="177" t="s">
        <v>470</v>
      </c>
    </row>
    <row r="24" spans="1:6" s="1" customFormat="1" ht="16.5" customHeight="1">
      <c r="A24" s="194">
        <v>3</v>
      </c>
      <c r="B24" s="321"/>
      <c r="C24" s="54" t="s">
        <v>337</v>
      </c>
      <c r="D24" s="30"/>
      <c r="E24" s="30"/>
      <c r="F24" s="322"/>
    </row>
    <row r="25" spans="1:6" s="1" customFormat="1" ht="16.5" customHeight="1">
      <c r="A25" s="28" t="s">
        <v>8</v>
      </c>
      <c r="B25" s="176" t="s">
        <v>145</v>
      </c>
      <c r="C25" s="173" t="s">
        <v>471</v>
      </c>
      <c r="D25" s="174" t="s">
        <v>70</v>
      </c>
      <c r="E25" s="166">
        <v>18</v>
      </c>
      <c r="F25" s="177" t="s">
        <v>472</v>
      </c>
    </row>
    <row r="26" spans="1:6" s="1" customFormat="1" ht="16.5" customHeight="1" thickBot="1">
      <c r="A26" s="28" t="s">
        <v>10</v>
      </c>
      <c r="B26" s="176" t="s">
        <v>287</v>
      </c>
      <c r="C26" s="173" t="s">
        <v>473</v>
      </c>
      <c r="D26" s="174" t="s">
        <v>70</v>
      </c>
      <c r="E26" s="166">
        <v>31</v>
      </c>
      <c r="F26" s="177" t="s">
        <v>474</v>
      </c>
    </row>
    <row r="27" spans="1:6" s="1" customFormat="1" ht="16.5" customHeight="1">
      <c r="A27" s="194">
        <v>4</v>
      </c>
      <c r="B27" s="321"/>
      <c r="C27" s="54" t="s">
        <v>340</v>
      </c>
      <c r="D27" s="30"/>
      <c r="E27" s="30"/>
      <c r="F27" s="322"/>
    </row>
    <row r="28" spans="1:6" s="1" customFormat="1" ht="16.5" customHeight="1">
      <c r="A28" s="28" t="s">
        <v>9</v>
      </c>
      <c r="B28" s="164" t="s">
        <v>311</v>
      </c>
      <c r="C28" s="168" t="s">
        <v>341</v>
      </c>
      <c r="D28" s="165" t="s">
        <v>68</v>
      </c>
      <c r="E28" s="166">
        <v>95.82</v>
      </c>
      <c r="F28" s="167" t="s">
        <v>475</v>
      </c>
    </row>
    <row r="29" spans="1:6" s="1" customFormat="1" ht="16.5" customHeight="1">
      <c r="A29" s="28" t="s">
        <v>342</v>
      </c>
      <c r="B29" s="176" t="s">
        <v>343</v>
      </c>
      <c r="C29" s="281" t="s">
        <v>344</v>
      </c>
      <c r="D29" s="174" t="s">
        <v>67</v>
      </c>
      <c r="E29" s="166">
        <v>0.76</v>
      </c>
      <c r="F29" s="177" t="s">
        <v>476</v>
      </c>
    </row>
    <row r="30" spans="1:6" s="1" customFormat="1" ht="16.5" customHeight="1" thickBot="1">
      <c r="A30" s="28" t="s">
        <v>345</v>
      </c>
      <c r="B30" s="176" t="s">
        <v>346</v>
      </c>
      <c r="C30" s="282" t="s">
        <v>347</v>
      </c>
      <c r="D30" s="174" t="s">
        <v>68</v>
      </c>
      <c r="E30" s="166">
        <v>15.2</v>
      </c>
      <c r="F30" s="177" t="s">
        <v>477</v>
      </c>
    </row>
    <row r="31" spans="1:6" s="1" customFormat="1" ht="16.5" customHeight="1">
      <c r="A31" s="194">
        <v>5</v>
      </c>
      <c r="B31" s="321"/>
      <c r="C31" s="54" t="s">
        <v>478</v>
      </c>
      <c r="D31" s="30"/>
      <c r="E31" s="30"/>
      <c r="F31" s="322"/>
    </row>
    <row r="32" spans="1:6" s="1" customFormat="1" ht="16.5" customHeight="1">
      <c r="A32" s="28" t="s">
        <v>349</v>
      </c>
      <c r="B32" s="176" t="s">
        <v>350</v>
      </c>
      <c r="C32" s="282" t="s">
        <v>351</v>
      </c>
      <c r="D32" s="174" t="s">
        <v>68</v>
      </c>
      <c r="E32" s="166">
        <v>136.96</v>
      </c>
      <c r="F32" s="283" t="s">
        <v>479</v>
      </c>
    </row>
    <row r="33" spans="1:6" s="1" customFormat="1" ht="16.5" customHeight="1">
      <c r="A33" s="284" t="s">
        <v>352</v>
      </c>
      <c r="B33" s="164" t="s">
        <v>353</v>
      </c>
      <c r="C33" s="168" t="s">
        <v>354</v>
      </c>
      <c r="D33" s="165" t="s">
        <v>68</v>
      </c>
      <c r="E33" s="285">
        <v>48.01</v>
      </c>
      <c r="F33" s="171" t="s">
        <v>480</v>
      </c>
    </row>
    <row r="34" spans="1:6" s="1" customFormat="1" ht="16.5" customHeight="1">
      <c r="A34" s="284" t="s">
        <v>355</v>
      </c>
      <c r="B34" s="164" t="s">
        <v>356</v>
      </c>
      <c r="C34" s="168" t="s">
        <v>357</v>
      </c>
      <c r="D34" s="165" t="s">
        <v>68</v>
      </c>
      <c r="E34" s="285">
        <v>96.02</v>
      </c>
      <c r="F34" s="171" t="s">
        <v>481</v>
      </c>
    </row>
    <row r="35" spans="1:6" s="1" customFormat="1" ht="16.5" customHeight="1">
      <c r="A35" s="284" t="s">
        <v>358</v>
      </c>
      <c r="B35" s="164" t="s">
        <v>359</v>
      </c>
      <c r="C35" s="168" t="s">
        <v>482</v>
      </c>
      <c r="D35" s="165" t="s">
        <v>68</v>
      </c>
      <c r="E35" s="285">
        <v>96.02</v>
      </c>
      <c r="F35" s="171" t="s">
        <v>481</v>
      </c>
    </row>
    <row r="36" spans="1:6" s="1" customFormat="1" ht="16.5" customHeight="1" thickBot="1">
      <c r="A36" s="284" t="s">
        <v>361</v>
      </c>
      <c r="B36" s="164" t="s">
        <v>362</v>
      </c>
      <c r="C36" s="168" t="s">
        <v>483</v>
      </c>
      <c r="D36" s="165" t="s">
        <v>68</v>
      </c>
      <c r="E36" s="285">
        <v>48.01</v>
      </c>
      <c r="F36" s="171" t="s">
        <v>480</v>
      </c>
    </row>
    <row r="37" spans="1:6" s="1" customFormat="1" ht="16.5" customHeight="1">
      <c r="A37" s="194">
        <v>6</v>
      </c>
      <c r="B37" s="321"/>
      <c r="C37" s="54" t="s">
        <v>364</v>
      </c>
      <c r="D37" s="30"/>
      <c r="E37" s="30"/>
      <c r="F37" s="322"/>
    </row>
    <row r="38" spans="1:6" s="1" customFormat="1" ht="16.5" customHeight="1">
      <c r="A38" s="28" t="s">
        <v>365</v>
      </c>
      <c r="B38" s="176" t="s">
        <v>253</v>
      </c>
      <c r="C38" s="173" t="s">
        <v>366</v>
      </c>
      <c r="D38" s="174" t="s">
        <v>68</v>
      </c>
      <c r="E38" s="166">
        <v>123.01</v>
      </c>
      <c r="F38" s="171" t="s">
        <v>484</v>
      </c>
    </row>
    <row r="39" spans="1:6" s="1" customFormat="1" ht="16.5" customHeight="1">
      <c r="A39" s="28" t="s">
        <v>367</v>
      </c>
      <c r="B39" s="176" t="s">
        <v>254</v>
      </c>
      <c r="C39" s="282" t="s">
        <v>281</v>
      </c>
      <c r="D39" s="174" t="s">
        <v>68</v>
      </c>
      <c r="E39" s="166">
        <v>123.01</v>
      </c>
      <c r="F39" s="171" t="s">
        <v>484</v>
      </c>
    </row>
    <row r="40" spans="1:6" s="1" customFormat="1" ht="16.5" customHeight="1">
      <c r="A40" s="28" t="s">
        <v>368</v>
      </c>
      <c r="B40" s="176" t="s">
        <v>256</v>
      </c>
      <c r="C40" s="282" t="s">
        <v>242</v>
      </c>
      <c r="D40" s="174" t="s">
        <v>99</v>
      </c>
      <c r="E40" s="166">
        <v>9.18</v>
      </c>
      <c r="F40" s="171" t="s">
        <v>485</v>
      </c>
    </row>
    <row r="41" spans="1:6" s="1" customFormat="1" ht="16.5" customHeight="1" thickBot="1">
      <c r="A41" s="28" t="s">
        <v>369</v>
      </c>
      <c r="B41" s="176" t="s">
        <v>255</v>
      </c>
      <c r="C41" s="282" t="s">
        <v>370</v>
      </c>
      <c r="D41" s="174" t="s">
        <v>99</v>
      </c>
      <c r="E41" s="166">
        <v>45.16</v>
      </c>
      <c r="F41" s="171" t="s">
        <v>486</v>
      </c>
    </row>
    <row r="42" spans="1:6" s="1" customFormat="1" ht="16.5" customHeight="1">
      <c r="A42" s="194">
        <v>7</v>
      </c>
      <c r="B42" s="321"/>
      <c r="C42" s="54" t="s">
        <v>371</v>
      </c>
      <c r="D42" s="30"/>
      <c r="E42" s="30"/>
      <c r="F42" s="322"/>
    </row>
    <row r="43" spans="1:6" s="1" customFormat="1" ht="16.5" customHeight="1">
      <c r="A43" s="28" t="s">
        <v>372</v>
      </c>
      <c r="B43" s="176" t="s">
        <v>373</v>
      </c>
      <c r="C43" s="282" t="s">
        <v>374</v>
      </c>
      <c r="D43" s="174" t="s">
        <v>100</v>
      </c>
      <c r="E43" s="166">
        <v>95.82</v>
      </c>
      <c r="F43" s="171" t="s">
        <v>475</v>
      </c>
    </row>
    <row r="44" spans="1:6" s="1" customFormat="1" ht="16.5" customHeight="1" thickBot="1">
      <c r="A44" s="28" t="s">
        <v>375</v>
      </c>
      <c r="B44" s="176" t="s">
        <v>376</v>
      </c>
      <c r="C44" s="173" t="s">
        <v>487</v>
      </c>
      <c r="D44" s="174" t="s">
        <v>100</v>
      </c>
      <c r="E44" s="166">
        <v>95.82</v>
      </c>
      <c r="F44" s="167" t="s">
        <v>475</v>
      </c>
    </row>
    <row r="45" spans="1:6" s="1" customFormat="1" ht="16.5" customHeight="1">
      <c r="A45" s="194">
        <v>8</v>
      </c>
      <c r="B45" s="321"/>
      <c r="C45" s="54" t="s">
        <v>488</v>
      </c>
      <c r="D45" s="30"/>
      <c r="E45" s="30"/>
      <c r="F45" s="322"/>
    </row>
    <row r="46" spans="1:6" s="1" customFormat="1" ht="16.5" customHeight="1">
      <c r="A46" s="28" t="s">
        <v>379</v>
      </c>
      <c r="B46" s="176" t="s">
        <v>380</v>
      </c>
      <c r="C46" s="168" t="s">
        <v>381</v>
      </c>
      <c r="D46" s="165" t="s">
        <v>68</v>
      </c>
      <c r="E46" s="166">
        <v>12.6</v>
      </c>
      <c r="F46" s="177" t="s">
        <v>489</v>
      </c>
    </row>
    <row r="47" spans="1:6" s="1" customFormat="1" ht="16.5" customHeight="1">
      <c r="A47" s="28" t="s">
        <v>382</v>
      </c>
      <c r="B47" s="176" t="s">
        <v>383</v>
      </c>
      <c r="C47" s="168" t="s">
        <v>384</v>
      </c>
      <c r="D47" s="165" t="s">
        <v>68</v>
      </c>
      <c r="E47" s="166">
        <v>9.24</v>
      </c>
      <c r="F47" s="286" t="s">
        <v>490</v>
      </c>
    </row>
    <row r="48" spans="1:6" s="1" customFormat="1" ht="16.5" customHeight="1">
      <c r="A48" s="28" t="s">
        <v>385</v>
      </c>
      <c r="B48" s="176" t="s">
        <v>386</v>
      </c>
      <c r="C48" s="168" t="s">
        <v>387</v>
      </c>
      <c r="D48" s="165" t="s">
        <v>68</v>
      </c>
      <c r="E48" s="166">
        <v>0.96</v>
      </c>
      <c r="F48" s="286" t="s">
        <v>491</v>
      </c>
    </row>
    <row r="49" spans="1:6" s="1" customFormat="1" ht="16.5" customHeight="1">
      <c r="A49" s="28" t="s">
        <v>388</v>
      </c>
      <c r="B49" s="164" t="s">
        <v>389</v>
      </c>
      <c r="C49" s="168" t="s">
        <v>390</v>
      </c>
      <c r="D49" s="165" t="s">
        <v>391</v>
      </c>
      <c r="E49" s="166">
        <v>6</v>
      </c>
      <c r="F49" s="286" t="s">
        <v>492</v>
      </c>
    </row>
    <row r="50" spans="1:6" s="1" customFormat="1" ht="16.5" customHeight="1">
      <c r="A50" s="28" t="s">
        <v>392</v>
      </c>
      <c r="B50" s="164" t="s">
        <v>393</v>
      </c>
      <c r="C50" s="168" t="s">
        <v>394</v>
      </c>
      <c r="D50" s="165" t="s">
        <v>391</v>
      </c>
      <c r="E50" s="166">
        <v>2</v>
      </c>
      <c r="F50" s="167" t="s">
        <v>493</v>
      </c>
    </row>
    <row r="51" spans="1:6" s="1" customFormat="1" ht="16.5" customHeight="1" thickBot="1">
      <c r="A51" s="28" t="s">
        <v>395</v>
      </c>
      <c r="B51" s="164" t="s">
        <v>396</v>
      </c>
      <c r="C51" s="168" t="s">
        <v>397</v>
      </c>
      <c r="D51" s="165" t="s">
        <v>391</v>
      </c>
      <c r="E51" s="166">
        <v>7</v>
      </c>
      <c r="F51" s="167" t="s">
        <v>494</v>
      </c>
    </row>
    <row r="52" spans="1:6" s="1" customFormat="1" ht="16.5" customHeight="1">
      <c r="A52" s="194">
        <v>9</v>
      </c>
      <c r="B52" s="321"/>
      <c r="C52" s="54" t="s">
        <v>398</v>
      </c>
      <c r="D52" s="30"/>
      <c r="E52" s="30"/>
      <c r="F52" s="322"/>
    </row>
    <row r="53" spans="1:6" s="1" customFormat="1" ht="16.5" customHeight="1">
      <c r="A53" s="28" t="s">
        <v>399</v>
      </c>
      <c r="B53" s="176" t="s">
        <v>400</v>
      </c>
      <c r="C53" s="173" t="s">
        <v>401</v>
      </c>
      <c r="D53" s="174" t="s">
        <v>402</v>
      </c>
      <c r="E53" s="166">
        <v>9</v>
      </c>
      <c r="F53" s="177" t="s">
        <v>495</v>
      </c>
    </row>
    <row r="54" spans="1:6" s="1" customFormat="1" ht="16.5" customHeight="1">
      <c r="A54" s="28" t="s">
        <v>403</v>
      </c>
      <c r="B54" s="176" t="s">
        <v>404</v>
      </c>
      <c r="C54" s="173" t="s">
        <v>405</v>
      </c>
      <c r="D54" s="174" t="s">
        <v>402</v>
      </c>
      <c r="E54" s="166">
        <v>8</v>
      </c>
      <c r="F54" s="177" t="s">
        <v>496</v>
      </c>
    </row>
    <row r="55" spans="1:6" s="1" customFormat="1" ht="16.5" customHeight="1">
      <c r="A55" s="28" t="s">
        <v>406</v>
      </c>
      <c r="B55" s="176" t="s">
        <v>407</v>
      </c>
      <c r="C55" s="173" t="s">
        <v>408</v>
      </c>
      <c r="D55" s="174" t="s">
        <v>104</v>
      </c>
      <c r="E55" s="166">
        <v>2</v>
      </c>
      <c r="F55" s="177" t="s">
        <v>497</v>
      </c>
    </row>
    <row r="56" spans="1:6" s="1" customFormat="1" ht="16.5" customHeight="1">
      <c r="A56" s="28" t="s">
        <v>409</v>
      </c>
      <c r="B56" s="176" t="s">
        <v>410</v>
      </c>
      <c r="C56" s="173" t="s">
        <v>411</v>
      </c>
      <c r="D56" s="174" t="s">
        <v>104</v>
      </c>
      <c r="E56" s="166">
        <v>2</v>
      </c>
      <c r="F56" s="177" t="s">
        <v>497</v>
      </c>
    </row>
    <row r="57" spans="1:6" s="1" customFormat="1" ht="16.5" customHeight="1">
      <c r="A57" s="28" t="s">
        <v>412</v>
      </c>
      <c r="B57" s="176" t="s">
        <v>413</v>
      </c>
      <c r="C57" s="173" t="s">
        <v>414</v>
      </c>
      <c r="D57" s="174" t="s">
        <v>104</v>
      </c>
      <c r="E57" s="166">
        <v>2</v>
      </c>
      <c r="F57" s="177" t="s">
        <v>497</v>
      </c>
    </row>
    <row r="58" spans="1:6" s="1" customFormat="1" ht="16.5" customHeight="1">
      <c r="A58" s="28" t="s">
        <v>415</v>
      </c>
      <c r="B58" s="176" t="s">
        <v>416</v>
      </c>
      <c r="C58" s="173" t="s">
        <v>417</v>
      </c>
      <c r="D58" s="174" t="s">
        <v>104</v>
      </c>
      <c r="E58" s="166">
        <v>2</v>
      </c>
      <c r="F58" s="177" t="s">
        <v>497</v>
      </c>
    </row>
    <row r="59" spans="1:6" s="1" customFormat="1" ht="16.5" customHeight="1">
      <c r="A59" s="28" t="s">
        <v>418</v>
      </c>
      <c r="B59" s="176" t="s">
        <v>419</v>
      </c>
      <c r="C59" s="173" t="s">
        <v>420</v>
      </c>
      <c r="D59" s="174" t="s">
        <v>104</v>
      </c>
      <c r="E59" s="166">
        <v>2</v>
      </c>
      <c r="F59" s="177" t="s">
        <v>497</v>
      </c>
    </row>
    <row r="60" spans="1:6" s="1" customFormat="1" ht="16.5" customHeight="1">
      <c r="A60" s="28" t="s">
        <v>421</v>
      </c>
      <c r="B60" s="176" t="s">
        <v>422</v>
      </c>
      <c r="C60" s="173" t="s">
        <v>423</v>
      </c>
      <c r="D60" s="174" t="s">
        <v>104</v>
      </c>
      <c r="E60" s="166">
        <v>2</v>
      </c>
      <c r="F60" s="177" t="s">
        <v>497</v>
      </c>
    </row>
    <row r="61" spans="1:6" s="1" customFormat="1" ht="16.5" customHeight="1">
      <c r="A61" s="28" t="s">
        <v>424</v>
      </c>
      <c r="B61" s="176" t="s">
        <v>425</v>
      </c>
      <c r="C61" s="173" t="s">
        <v>426</v>
      </c>
      <c r="D61" s="174" t="s">
        <v>104</v>
      </c>
      <c r="E61" s="166">
        <v>1</v>
      </c>
      <c r="F61" s="177" t="s">
        <v>498</v>
      </c>
    </row>
    <row r="62" spans="1:6" s="1" customFormat="1" ht="16.5" customHeight="1">
      <c r="A62" s="28" t="s">
        <v>427</v>
      </c>
      <c r="B62" s="176" t="s">
        <v>428</v>
      </c>
      <c r="C62" s="173" t="s">
        <v>429</v>
      </c>
      <c r="D62" s="174" t="s">
        <v>104</v>
      </c>
      <c r="E62" s="166">
        <v>1</v>
      </c>
      <c r="F62" s="177" t="s">
        <v>498</v>
      </c>
    </row>
    <row r="63" spans="1:6" s="1" customFormat="1" ht="16.5" customHeight="1">
      <c r="A63" s="28" t="s">
        <v>430</v>
      </c>
      <c r="B63" s="176" t="s">
        <v>431</v>
      </c>
      <c r="C63" s="173" t="s">
        <v>499</v>
      </c>
      <c r="D63" s="174" t="s">
        <v>104</v>
      </c>
      <c r="E63" s="166">
        <v>1</v>
      </c>
      <c r="F63" s="286" t="s">
        <v>498</v>
      </c>
    </row>
    <row r="64" spans="1:6" s="1" customFormat="1" ht="16.5" customHeight="1" thickBot="1">
      <c r="A64" s="28" t="s">
        <v>433</v>
      </c>
      <c r="B64" s="176" t="s">
        <v>434</v>
      </c>
      <c r="C64" s="173" t="s">
        <v>435</v>
      </c>
      <c r="D64" s="174" t="s">
        <v>104</v>
      </c>
      <c r="E64" s="166">
        <v>2</v>
      </c>
      <c r="F64" s="286" t="s">
        <v>493</v>
      </c>
    </row>
    <row r="65" spans="1:6" s="1" customFormat="1" ht="16.5" customHeight="1">
      <c r="A65" s="194">
        <v>10</v>
      </c>
      <c r="B65" s="321"/>
      <c r="C65" s="54" t="s">
        <v>436</v>
      </c>
      <c r="D65" s="30"/>
      <c r="E65" s="30"/>
      <c r="F65" s="322"/>
    </row>
    <row r="66" spans="1:6" s="1" customFormat="1" ht="16.5" customHeight="1">
      <c r="A66" s="28" t="s">
        <v>437</v>
      </c>
      <c r="B66" s="176" t="s">
        <v>438</v>
      </c>
      <c r="C66" s="173" t="s">
        <v>107</v>
      </c>
      <c r="D66" s="174" t="s">
        <v>106</v>
      </c>
      <c r="E66" s="166">
        <v>32</v>
      </c>
      <c r="F66" s="177" t="s">
        <v>500</v>
      </c>
    </row>
    <row r="67" spans="1:6" s="1" customFormat="1" ht="16.5" customHeight="1">
      <c r="A67" s="28" t="s">
        <v>439</v>
      </c>
      <c r="B67" s="176" t="s">
        <v>440</v>
      </c>
      <c r="C67" s="173" t="s">
        <v>441</v>
      </c>
      <c r="D67" s="174" t="s">
        <v>104</v>
      </c>
      <c r="E67" s="166">
        <v>11</v>
      </c>
      <c r="F67" s="177" t="s">
        <v>501</v>
      </c>
    </row>
    <row r="68" spans="1:6" s="1" customFormat="1" ht="16.5" customHeight="1">
      <c r="A68" s="28" t="s">
        <v>442</v>
      </c>
      <c r="B68" s="176" t="s">
        <v>443</v>
      </c>
      <c r="C68" s="173" t="s">
        <v>444</v>
      </c>
      <c r="D68" s="174" t="s">
        <v>104</v>
      </c>
      <c r="E68" s="166">
        <v>1</v>
      </c>
      <c r="F68" s="177" t="s">
        <v>498</v>
      </c>
    </row>
    <row r="69" spans="1:6" s="1" customFormat="1" ht="16.5" customHeight="1">
      <c r="A69" s="28" t="s">
        <v>445</v>
      </c>
      <c r="B69" s="176" t="s">
        <v>446</v>
      </c>
      <c r="C69" s="173" t="s">
        <v>502</v>
      </c>
      <c r="D69" s="174" t="s">
        <v>104</v>
      </c>
      <c r="E69" s="166">
        <v>1</v>
      </c>
      <c r="F69" s="177" t="s">
        <v>498</v>
      </c>
    </row>
    <row r="70" spans="1:6" s="1" customFormat="1" ht="16.5" customHeight="1">
      <c r="A70" s="28" t="s">
        <v>448</v>
      </c>
      <c r="B70" s="176" t="s">
        <v>449</v>
      </c>
      <c r="C70" s="173" t="s">
        <v>503</v>
      </c>
      <c r="D70" s="174" t="s">
        <v>104</v>
      </c>
      <c r="E70" s="166">
        <v>11</v>
      </c>
      <c r="F70" s="177" t="s">
        <v>504</v>
      </c>
    </row>
    <row r="71" spans="1:6" s="1" customFormat="1" ht="16.5" customHeight="1">
      <c r="A71" s="28" t="s">
        <v>451</v>
      </c>
      <c r="B71" s="176" t="s">
        <v>452</v>
      </c>
      <c r="C71" s="173" t="s">
        <v>453</v>
      </c>
      <c r="D71" s="174" t="s">
        <v>104</v>
      </c>
      <c r="E71" s="166">
        <v>13</v>
      </c>
      <c r="F71" s="286" t="s">
        <v>505</v>
      </c>
    </row>
    <row r="72" spans="1:6" s="1" customFormat="1" ht="16.5" customHeight="1" thickBot="1">
      <c r="A72" s="28" t="s">
        <v>454</v>
      </c>
      <c r="B72" s="176" t="s">
        <v>455</v>
      </c>
      <c r="C72" s="173" t="s">
        <v>456</v>
      </c>
      <c r="D72" s="174" t="s">
        <v>104</v>
      </c>
      <c r="E72" s="166">
        <v>8</v>
      </c>
      <c r="F72" s="286" t="s">
        <v>506</v>
      </c>
    </row>
    <row r="73" spans="1:6" s="1" customFormat="1" ht="16.5" customHeight="1">
      <c r="A73" s="194">
        <v>11</v>
      </c>
      <c r="B73" s="321"/>
      <c r="C73" s="54" t="s">
        <v>457</v>
      </c>
      <c r="D73" s="30"/>
      <c r="E73" s="30"/>
      <c r="F73" s="322"/>
    </row>
    <row r="74" spans="1:6" s="1" customFormat="1" ht="16.5" customHeight="1">
      <c r="A74" s="28" t="s">
        <v>458</v>
      </c>
      <c r="B74" s="176" t="s">
        <v>507</v>
      </c>
      <c r="C74" s="282" t="s">
        <v>508</v>
      </c>
      <c r="D74" s="174" t="s">
        <v>100</v>
      </c>
      <c r="E74" s="166">
        <v>351.19</v>
      </c>
      <c r="F74" s="283" t="s">
        <v>509</v>
      </c>
    </row>
    <row r="75" spans="1:6" s="1" customFormat="1" ht="16.5" customHeight="1" thickBot="1">
      <c r="A75" s="28" t="s">
        <v>461</v>
      </c>
      <c r="B75" s="176" t="s">
        <v>462</v>
      </c>
      <c r="C75" s="282" t="s">
        <v>510</v>
      </c>
      <c r="D75" s="174" t="s">
        <v>100</v>
      </c>
      <c r="E75" s="166">
        <v>123.01</v>
      </c>
      <c r="F75" s="171" t="s">
        <v>484</v>
      </c>
    </row>
    <row r="76" spans="1:6" ht="15" thickBot="1">
      <c r="A76" s="338"/>
      <c r="B76" s="339"/>
      <c r="C76" s="342" t="s">
        <v>166</v>
      </c>
      <c r="D76" s="340"/>
      <c r="E76" s="340"/>
      <c r="F76" s="341"/>
    </row>
    <row r="77" spans="1:6">
      <c r="A77" s="29">
        <v>12</v>
      </c>
      <c r="B77" s="52"/>
      <c r="C77" s="54" t="s">
        <v>171</v>
      </c>
      <c r="D77" s="30"/>
      <c r="E77" s="99"/>
      <c r="F77" s="53"/>
    </row>
    <row r="78" spans="1:6">
      <c r="A78" s="28" t="s">
        <v>464</v>
      </c>
      <c r="B78" s="164" t="s">
        <v>252</v>
      </c>
      <c r="C78" s="118" t="s">
        <v>169</v>
      </c>
      <c r="D78" s="165" t="s">
        <v>68</v>
      </c>
      <c r="E78" s="166">
        <v>23.32</v>
      </c>
      <c r="F78" s="171" t="s">
        <v>173</v>
      </c>
    </row>
    <row r="79" spans="1:6">
      <c r="A79" s="28" t="s">
        <v>732</v>
      </c>
      <c r="B79" s="176" t="s">
        <v>140</v>
      </c>
      <c r="C79" s="173" t="s">
        <v>170</v>
      </c>
      <c r="D79" s="174" t="s">
        <v>70</v>
      </c>
      <c r="E79" s="166">
        <v>2</v>
      </c>
      <c r="F79" s="177" t="s">
        <v>175</v>
      </c>
    </row>
    <row r="80" spans="1:6">
      <c r="A80" s="28" t="s">
        <v>733</v>
      </c>
      <c r="B80" s="164" t="s">
        <v>765</v>
      </c>
      <c r="C80" s="168" t="s">
        <v>172</v>
      </c>
      <c r="D80" s="165" t="s">
        <v>68</v>
      </c>
      <c r="E80" s="166">
        <v>6</v>
      </c>
      <c r="F80" s="171" t="s">
        <v>174</v>
      </c>
    </row>
    <row r="81" spans="1:6">
      <c r="A81" s="28" t="s">
        <v>734</v>
      </c>
      <c r="B81" s="199" t="s">
        <v>253</v>
      </c>
      <c r="C81" s="168" t="s">
        <v>269</v>
      </c>
      <c r="D81" s="165" t="s">
        <v>68</v>
      </c>
      <c r="E81" s="166">
        <v>10.64</v>
      </c>
      <c r="F81" s="171" t="s">
        <v>176</v>
      </c>
    </row>
    <row r="82" spans="1:6">
      <c r="A82" s="28" t="s">
        <v>735</v>
      </c>
      <c r="B82" s="199" t="s">
        <v>254</v>
      </c>
      <c r="C82" s="168" t="s">
        <v>270</v>
      </c>
      <c r="D82" s="165" t="s">
        <v>68</v>
      </c>
      <c r="E82" s="166">
        <v>10.64</v>
      </c>
      <c r="F82" s="171" t="s">
        <v>176</v>
      </c>
    </row>
    <row r="83" spans="1:6">
      <c r="A83" s="28" t="s">
        <v>736</v>
      </c>
      <c r="B83" s="176" t="s">
        <v>255</v>
      </c>
      <c r="C83" s="118" t="s">
        <v>105</v>
      </c>
      <c r="D83" s="165" t="s">
        <v>99</v>
      </c>
      <c r="E83" s="166">
        <v>13.2</v>
      </c>
      <c r="F83" s="171" t="s">
        <v>178</v>
      </c>
    </row>
    <row r="84" spans="1:6">
      <c r="A84" s="28" t="s">
        <v>737</v>
      </c>
      <c r="B84" s="176" t="s">
        <v>256</v>
      </c>
      <c r="C84" s="118" t="s">
        <v>242</v>
      </c>
      <c r="D84" s="165" t="s">
        <v>99</v>
      </c>
      <c r="E84" s="166">
        <v>3.8</v>
      </c>
      <c r="F84" s="171" t="s">
        <v>177</v>
      </c>
    </row>
    <row r="85" spans="1:6">
      <c r="A85" s="28" t="s">
        <v>738</v>
      </c>
      <c r="B85" s="170">
        <v>170081</v>
      </c>
      <c r="C85" s="118" t="s">
        <v>139</v>
      </c>
      <c r="D85" s="165" t="s">
        <v>106</v>
      </c>
      <c r="E85" s="166">
        <v>1</v>
      </c>
      <c r="F85" s="171" t="s">
        <v>179</v>
      </c>
    </row>
    <row r="86" spans="1:6" ht="15" thickBot="1">
      <c r="A86" s="28" t="s">
        <v>739</v>
      </c>
      <c r="B86" s="170" t="s">
        <v>440</v>
      </c>
      <c r="C86" s="118" t="s">
        <v>288</v>
      </c>
      <c r="D86" s="165" t="s">
        <v>104</v>
      </c>
      <c r="E86" s="166">
        <v>1</v>
      </c>
      <c r="F86" s="171" t="s">
        <v>180</v>
      </c>
    </row>
    <row r="87" spans="1:6">
      <c r="A87" s="194">
        <v>13</v>
      </c>
      <c r="B87" s="321"/>
      <c r="C87" s="54" t="s">
        <v>220</v>
      </c>
      <c r="D87" s="30"/>
      <c r="E87" s="30"/>
      <c r="F87" s="322"/>
    </row>
    <row r="88" spans="1:6">
      <c r="A88" s="28" t="s">
        <v>740</v>
      </c>
      <c r="B88" s="170" t="s">
        <v>766</v>
      </c>
      <c r="C88" s="118" t="s">
        <v>189</v>
      </c>
      <c r="D88" s="165" t="s">
        <v>99</v>
      </c>
      <c r="E88" s="166">
        <v>50</v>
      </c>
      <c r="F88" s="171" t="s">
        <v>769</v>
      </c>
    </row>
    <row r="89" spans="1:6">
      <c r="A89" s="28" t="s">
        <v>741</v>
      </c>
      <c r="B89" s="170">
        <v>250585</v>
      </c>
      <c r="C89" s="120" t="s">
        <v>167</v>
      </c>
      <c r="D89" s="165" t="s">
        <v>68</v>
      </c>
      <c r="E89" s="166">
        <v>104</v>
      </c>
      <c r="F89" s="171" t="s">
        <v>770</v>
      </c>
    </row>
    <row r="90" spans="1:6" ht="45.6">
      <c r="A90" s="28" t="s">
        <v>742</v>
      </c>
      <c r="B90" s="251">
        <v>241470</v>
      </c>
      <c r="C90" s="130" t="s">
        <v>304</v>
      </c>
      <c r="D90" s="165" t="s">
        <v>68</v>
      </c>
      <c r="E90" s="166">
        <v>144</v>
      </c>
      <c r="F90" s="171" t="s">
        <v>794</v>
      </c>
    </row>
    <row r="91" spans="1:6">
      <c r="A91" s="28" t="s">
        <v>743</v>
      </c>
      <c r="B91" s="199" t="s">
        <v>314</v>
      </c>
      <c r="C91" s="130" t="s">
        <v>313</v>
      </c>
      <c r="D91" s="174" t="s">
        <v>67</v>
      </c>
      <c r="E91" s="166">
        <v>9.48</v>
      </c>
      <c r="F91" s="171" t="s">
        <v>771</v>
      </c>
    </row>
    <row r="92" spans="1:6">
      <c r="A92" s="28" t="s">
        <v>744</v>
      </c>
      <c r="B92" s="121" t="s">
        <v>767</v>
      </c>
      <c r="C92" s="130" t="s">
        <v>315</v>
      </c>
      <c r="D92" s="243" t="s">
        <v>104</v>
      </c>
      <c r="E92" s="166">
        <v>12</v>
      </c>
      <c r="F92" s="171" t="s">
        <v>773</v>
      </c>
    </row>
    <row r="93" spans="1:6">
      <c r="A93" s="28" t="s">
        <v>745</v>
      </c>
      <c r="B93" s="121" t="s">
        <v>144</v>
      </c>
      <c r="C93" s="130" t="s">
        <v>150</v>
      </c>
      <c r="D93" s="165" t="s">
        <v>68</v>
      </c>
      <c r="E93" s="166">
        <v>51.48</v>
      </c>
      <c r="F93" s="171" t="s">
        <v>774</v>
      </c>
    </row>
    <row r="94" spans="1:6">
      <c r="A94" s="28" t="s">
        <v>746</v>
      </c>
      <c r="B94" s="199" t="s">
        <v>257</v>
      </c>
      <c r="C94" s="168" t="s">
        <v>280</v>
      </c>
      <c r="D94" s="165" t="s">
        <v>68</v>
      </c>
      <c r="E94" s="166">
        <v>208.56</v>
      </c>
      <c r="F94" s="171" t="s">
        <v>775</v>
      </c>
    </row>
    <row r="95" spans="1:6">
      <c r="A95" s="28" t="s">
        <v>748</v>
      </c>
      <c r="B95" s="199" t="s">
        <v>254</v>
      </c>
      <c r="C95" s="168" t="s">
        <v>281</v>
      </c>
      <c r="D95" s="165" t="s">
        <v>68</v>
      </c>
      <c r="E95" s="166">
        <v>208.56</v>
      </c>
      <c r="F95" s="171" t="s">
        <v>775</v>
      </c>
    </row>
    <row r="96" spans="1:6">
      <c r="A96" s="28" t="s">
        <v>747</v>
      </c>
      <c r="B96" s="176" t="s">
        <v>255</v>
      </c>
      <c r="C96" s="158" t="s">
        <v>105</v>
      </c>
      <c r="D96" s="165" t="s">
        <v>99</v>
      </c>
      <c r="E96" s="166">
        <v>115.6</v>
      </c>
      <c r="F96" s="171" t="s">
        <v>776</v>
      </c>
    </row>
    <row r="97" spans="1:6">
      <c r="A97" s="28" t="s">
        <v>749</v>
      </c>
      <c r="B97" s="176" t="s">
        <v>256</v>
      </c>
      <c r="C97" s="118" t="s">
        <v>282</v>
      </c>
      <c r="D97" s="165" t="s">
        <v>99</v>
      </c>
      <c r="E97" s="166">
        <v>62</v>
      </c>
      <c r="F97" s="171" t="s">
        <v>777</v>
      </c>
    </row>
    <row r="98" spans="1:6">
      <c r="A98" s="28" t="s">
        <v>750</v>
      </c>
      <c r="B98" s="170">
        <v>150377</v>
      </c>
      <c r="C98" s="118" t="s">
        <v>246</v>
      </c>
      <c r="D98" s="165" t="s">
        <v>68</v>
      </c>
      <c r="E98" s="166">
        <v>246.96</v>
      </c>
      <c r="F98" s="171" t="s">
        <v>795</v>
      </c>
    </row>
    <row r="99" spans="1:6">
      <c r="A99" s="28" t="s">
        <v>751</v>
      </c>
      <c r="B99" s="170">
        <v>170081</v>
      </c>
      <c r="C99" s="118" t="s">
        <v>139</v>
      </c>
      <c r="D99" s="165" t="s">
        <v>106</v>
      </c>
      <c r="E99" s="166">
        <v>18</v>
      </c>
      <c r="F99" s="171" t="s">
        <v>778</v>
      </c>
    </row>
    <row r="100" spans="1:6">
      <c r="A100" s="28" t="s">
        <v>752</v>
      </c>
      <c r="B100" s="170" t="s">
        <v>440</v>
      </c>
      <c r="C100" s="118" t="s">
        <v>288</v>
      </c>
      <c r="D100" s="165" t="s">
        <v>104</v>
      </c>
      <c r="E100" s="166">
        <v>18</v>
      </c>
      <c r="F100" s="171" t="s">
        <v>779</v>
      </c>
    </row>
    <row r="101" spans="1:6" ht="15" thickBot="1">
      <c r="A101" s="28" t="s">
        <v>753</v>
      </c>
      <c r="B101" s="172" t="s">
        <v>258</v>
      </c>
      <c r="C101" s="173" t="s">
        <v>223</v>
      </c>
      <c r="D101" s="174" t="s">
        <v>231</v>
      </c>
      <c r="E101" s="175">
        <v>6</v>
      </c>
      <c r="F101" s="169" t="s">
        <v>232</v>
      </c>
    </row>
    <row r="102" spans="1:6">
      <c r="A102" s="194">
        <v>14</v>
      </c>
      <c r="B102" s="52"/>
      <c r="C102" s="54" t="s">
        <v>108</v>
      </c>
      <c r="D102" s="30"/>
      <c r="E102" s="99"/>
      <c r="F102" s="53"/>
    </row>
    <row r="103" spans="1:6" ht="15" thickBot="1">
      <c r="A103" s="364" t="s">
        <v>754</v>
      </c>
      <c r="B103" s="365" t="s">
        <v>109</v>
      </c>
      <c r="C103" s="366" t="s">
        <v>110</v>
      </c>
      <c r="D103" s="367" t="s">
        <v>100</v>
      </c>
      <c r="E103" s="368">
        <v>255.35</v>
      </c>
      <c r="F103" s="369" t="s">
        <v>780</v>
      </c>
    </row>
  </sheetData>
  <mergeCells count="11">
    <mergeCell ref="F13:F14"/>
    <mergeCell ref="A13:A14"/>
    <mergeCell ref="B13:B14"/>
    <mergeCell ref="C13:C14"/>
    <mergeCell ref="D13:D14"/>
    <mergeCell ref="E13:E14"/>
    <mergeCell ref="A5:F5"/>
    <mergeCell ref="A2:F2"/>
    <mergeCell ref="A4:F4"/>
    <mergeCell ref="A3:F3"/>
    <mergeCell ref="A12:F12"/>
  </mergeCells>
  <phoneticPr fontId="48" type="noConversion"/>
  <printOptions horizontalCentered="1"/>
  <pageMargins left="0.39370078740157483" right="0.39370078740157483" top="0.19685039370078741" bottom="0.19685039370078741" header="0.51181102362204722" footer="0.51181102362204722"/>
  <pageSetup paperSize="9" scale="7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6"/>
  <sheetViews>
    <sheetView view="pageBreakPreview" zoomScale="90" zoomScaleNormal="100" zoomScaleSheetLayoutView="90" workbookViewId="0">
      <selection activeCell="N1" sqref="M1:N1"/>
    </sheetView>
  </sheetViews>
  <sheetFormatPr defaultRowHeight="14.4"/>
  <cols>
    <col min="1" max="1" width="9" bestFit="1" customWidth="1"/>
    <col min="2" max="2" width="35.21875" customWidth="1"/>
    <col min="3" max="3" width="10.5546875" bestFit="1" customWidth="1"/>
    <col min="4" max="4" width="19.88671875" bestFit="1" customWidth="1"/>
    <col min="5" max="5" width="9" customWidth="1"/>
    <col min="6" max="6" width="13.6640625" customWidth="1"/>
    <col min="7" max="7" width="10" bestFit="1" customWidth="1"/>
    <col min="8" max="8" width="13.6640625" customWidth="1"/>
    <col min="9" max="9" width="9.109375" customWidth="1"/>
    <col min="10" max="10" width="13.6640625" customWidth="1"/>
    <col min="11" max="11" width="9.109375" bestFit="1" customWidth="1"/>
    <col min="12" max="12" width="14.5546875" bestFit="1" customWidth="1"/>
  </cols>
  <sheetData>
    <row r="1" spans="1:12" ht="86.25" customHeight="1">
      <c r="A1" s="632"/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7"/>
    </row>
    <row r="2" spans="1:12" ht="18" customHeight="1">
      <c r="A2" s="600" t="s">
        <v>28</v>
      </c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2"/>
    </row>
    <row r="3" spans="1:12" ht="12" customHeight="1">
      <c r="A3" s="645"/>
      <c r="B3" s="646"/>
      <c r="C3" s="646"/>
      <c r="D3" s="646"/>
      <c r="E3" s="647"/>
      <c r="F3" s="646"/>
      <c r="G3" s="646"/>
      <c r="H3" s="556"/>
      <c r="I3" s="646"/>
      <c r="J3" s="556"/>
      <c r="K3" s="646"/>
      <c r="L3" s="163"/>
    </row>
    <row r="4" spans="1:12">
      <c r="A4" s="379" t="s">
        <v>790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  <c r="L4" s="380"/>
    </row>
    <row r="5" spans="1:12">
      <c r="A5" s="609" t="s">
        <v>789</v>
      </c>
      <c r="B5" s="613"/>
      <c r="C5" s="648"/>
      <c r="D5" s="612"/>
      <c r="E5" s="613"/>
      <c r="F5" s="649"/>
      <c r="G5" s="556"/>
      <c r="H5" s="650"/>
      <c r="I5" s="556"/>
      <c r="J5" s="650"/>
      <c r="K5" s="556"/>
      <c r="L5" s="651" t="s">
        <v>250</v>
      </c>
    </row>
    <row r="6" spans="1:12">
      <c r="A6" s="231" t="s">
        <v>248</v>
      </c>
      <c r="B6" s="613"/>
      <c r="C6" s="648"/>
      <c r="D6" s="612"/>
      <c r="E6" s="613"/>
      <c r="F6" s="652"/>
      <c r="G6" s="556"/>
      <c r="H6" s="649"/>
      <c r="I6" s="556"/>
      <c r="J6" s="649"/>
      <c r="K6" s="556"/>
      <c r="L6" s="653" t="s">
        <v>249</v>
      </c>
    </row>
    <row r="7" spans="1:12" ht="34.5" customHeight="1" thickBot="1">
      <c r="A7" s="654" t="s">
        <v>11</v>
      </c>
      <c r="B7" s="655"/>
      <c r="C7" s="655"/>
      <c r="D7" s="655"/>
      <c r="E7" s="655"/>
      <c r="F7" s="655"/>
      <c r="G7" s="207"/>
      <c r="H7" s="207"/>
      <c r="I7" s="207"/>
      <c r="J7" s="207"/>
      <c r="K7" s="207"/>
      <c r="L7" s="208"/>
    </row>
    <row r="8" spans="1:12" ht="16.2" thickBot="1">
      <c r="A8" s="429" t="s">
        <v>465</v>
      </c>
      <c r="B8" s="430"/>
      <c r="C8" s="430"/>
      <c r="D8" s="430"/>
      <c r="E8" s="306"/>
      <c r="F8" s="306"/>
      <c r="G8" s="306"/>
      <c r="H8" s="307"/>
      <c r="I8" s="306"/>
      <c r="J8" s="307"/>
      <c r="K8" s="306"/>
      <c r="L8" s="307"/>
    </row>
    <row r="9" spans="1:12" ht="15" thickBot="1">
      <c r="A9" s="425" t="s">
        <v>0</v>
      </c>
      <c r="B9" s="427" t="s">
        <v>12</v>
      </c>
      <c r="C9" s="427" t="s">
        <v>13</v>
      </c>
      <c r="D9" s="431" t="s">
        <v>14</v>
      </c>
      <c r="E9" s="423" t="s">
        <v>15</v>
      </c>
      <c r="F9" s="424"/>
      <c r="G9" s="423" t="s">
        <v>112</v>
      </c>
      <c r="H9" s="424"/>
      <c r="I9" s="423" t="s">
        <v>762</v>
      </c>
      <c r="J9" s="424"/>
      <c r="K9" s="423" t="s">
        <v>763</v>
      </c>
      <c r="L9" s="424"/>
    </row>
    <row r="10" spans="1:12" ht="15" thickBot="1">
      <c r="A10" s="426"/>
      <c r="B10" s="428"/>
      <c r="C10" s="428"/>
      <c r="D10" s="432"/>
      <c r="E10" s="2" t="s">
        <v>16</v>
      </c>
      <c r="F10" s="3" t="s">
        <v>17</v>
      </c>
      <c r="G10" s="2" t="s">
        <v>16</v>
      </c>
      <c r="H10" s="3" t="s">
        <v>17</v>
      </c>
      <c r="I10" s="2" t="s">
        <v>16</v>
      </c>
      <c r="J10" s="3" t="s">
        <v>17</v>
      </c>
      <c r="K10" s="2" t="s">
        <v>16</v>
      </c>
      <c r="L10" s="3" t="s">
        <v>17</v>
      </c>
    </row>
    <row r="11" spans="1:12">
      <c r="A11" s="323"/>
      <c r="B11" s="324" t="s">
        <v>757</v>
      </c>
      <c r="C11" s="324"/>
      <c r="D11" s="327">
        <f>SUM(D12:D32)</f>
        <v>209186.83000000002</v>
      </c>
      <c r="E11" s="325"/>
      <c r="F11" s="326"/>
      <c r="G11" s="325"/>
      <c r="H11" s="326"/>
      <c r="I11" s="325"/>
      <c r="J11" s="326"/>
      <c r="K11" s="325"/>
      <c r="L11" s="326"/>
    </row>
    <row r="12" spans="1:12">
      <c r="A12" s="44">
        <v>1</v>
      </c>
      <c r="B12" s="45" t="str">
        <f>PLAN!C13</f>
        <v>SERVIÇOS PRELIMINARES</v>
      </c>
      <c r="C12" s="46">
        <f>D12/D41</f>
        <v>1.4449315017827816E-2</v>
      </c>
      <c r="D12" s="45">
        <f>PLAN!H13</f>
        <v>6703.9500000000007</v>
      </c>
      <c r="E12" s="8">
        <v>1</v>
      </c>
      <c r="F12" s="4">
        <f>E12*$D12</f>
        <v>6703.9500000000007</v>
      </c>
      <c r="G12" s="110"/>
      <c r="H12" s="106"/>
      <c r="I12" s="110"/>
      <c r="J12" s="106"/>
      <c r="K12" s="110"/>
      <c r="L12" s="106"/>
    </row>
    <row r="13" spans="1:12" ht="4.5" customHeight="1">
      <c r="A13" s="40"/>
      <c r="B13" s="5"/>
      <c r="C13" s="6"/>
      <c r="D13" s="7"/>
      <c r="E13" s="42"/>
      <c r="F13" s="43"/>
      <c r="G13" s="111"/>
      <c r="H13" s="112"/>
      <c r="I13" s="111"/>
      <c r="J13" s="112"/>
      <c r="K13" s="111"/>
      <c r="L13" s="112"/>
    </row>
    <row r="14" spans="1:12">
      <c r="A14" s="44">
        <f>A12+1</f>
        <v>2</v>
      </c>
      <c r="B14" s="45" t="str">
        <f>PLAN!C18</f>
        <v>FUNDAÇÃO</v>
      </c>
      <c r="C14" s="46">
        <f>D14/D41</f>
        <v>3.8871749238199221E-2</v>
      </c>
      <c r="D14" s="45">
        <f>PLAN!H18</f>
        <v>18035.059999999998</v>
      </c>
      <c r="E14" s="287">
        <v>1</v>
      </c>
      <c r="F14" s="4">
        <f>E14*$D14</f>
        <v>18035.059999999998</v>
      </c>
      <c r="G14" s="288"/>
      <c r="H14" s="106"/>
      <c r="I14" s="288"/>
      <c r="J14" s="106"/>
      <c r="K14" s="288"/>
      <c r="L14" s="106"/>
    </row>
    <row r="15" spans="1:12" ht="4.5" customHeight="1">
      <c r="A15" s="40"/>
      <c r="B15" s="5"/>
      <c r="C15" s="6"/>
      <c r="D15" s="7"/>
      <c r="E15" s="289"/>
      <c r="F15" s="290"/>
      <c r="G15" s="291"/>
      <c r="H15" s="292"/>
      <c r="I15" s="291"/>
      <c r="J15" s="292"/>
      <c r="K15" s="291"/>
      <c r="L15" s="292"/>
    </row>
    <row r="16" spans="1:12">
      <c r="A16" s="44">
        <v>3</v>
      </c>
      <c r="B16" s="45" t="str">
        <f>PLAN!C21</f>
        <v>ESTRUTURA</v>
      </c>
      <c r="C16" s="46">
        <f>D16/D41</f>
        <v>2.7918573795415701E-2</v>
      </c>
      <c r="D16" s="45">
        <f>PLAN!H21</f>
        <v>12953.19</v>
      </c>
      <c r="E16" s="293">
        <v>1</v>
      </c>
      <c r="F16" s="4">
        <f>E16*$D16</f>
        <v>12953.19</v>
      </c>
      <c r="G16" s="107"/>
      <c r="H16" s="106"/>
      <c r="I16" s="107"/>
      <c r="J16" s="106"/>
      <c r="K16" s="107"/>
      <c r="L16" s="106"/>
    </row>
    <row r="17" spans="1:12" ht="4.5" customHeight="1">
      <c r="A17" s="40"/>
      <c r="B17" s="5"/>
      <c r="C17" s="6"/>
      <c r="D17" s="7"/>
      <c r="E17" s="294"/>
      <c r="F17" s="295"/>
      <c r="G17" s="296"/>
      <c r="H17" s="297"/>
      <c r="I17" s="296"/>
      <c r="J17" s="297"/>
      <c r="K17" s="296"/>
      <c r="L17" s="297"/>
    </row>
    <row r="18" spans="1:12">
      <c r="A18" s="47">
        <v>4</v>
      </c>
      <c r="B18" s="45" t="str">
        <f>PLAN!C24</f>
        <v>PISO</v>
      </c>
      <c r="C18" s="46">
        <f>D18/D41</f>
        <v>2.9740011475479826E-2</v>
      </c>
      <c r="D18" s="45">
        <f>PLAN!H24</f>
        <v>13798.269999999999</v>
      </c>
      <c r="E18" s="293"/>
      <c r="F18" s="4"/>
      <c r="G18" s="293">
        <v>0.5</v>
      </c>
      <c r="H18" s="4">
        <f>G18*$D18</f>
        <v>6899.1349999999993</v>
      </c>
      <c r="I18" s="293">
        <v>0.5</v>
      </c>
      <c r="J18" s="4">
        <f>I18*$D18</f>
        <v>6899.1349999999993</v>
      </c>
      <c r="K18" s="293"/>
      <c r="L18" s="4"/>
    </row>
    <row r="19" spans="1:12" ht="4.5" customHeight="1">
      <c r="A19" s="40"/>
      <c r="B19" s="5"/>
      <c r="C19" s="6"/>
      <c r="D19" s="7"/>
      <c r="E19" s="301"/>
      <c r="F19" s="302"/>
      <c r="G19" s="294"/>
      <c r="H19" s="295"/>
      <c r="I19" s="294"/>
      <c r="J19" s="295"/>
      <c r="K19" s="301"/>
      <c r="L19" s="302"/>
    </row>
    <row r="20" spans="1:12">
      <c r="A20" s="47">
        <v>5</v>
      </c>
      <c r="B20" s="45" t="str">
        <f>PLAN!C28</f>
        <v>PAREDE E REVESTIMENTOS</v>
      </c>
      <c r="C20" s="46">
        <f>D20/D41</f>
        <v>7.4857515091122429E-2</v>
      </c>
      <c r="D20" s="45">
        <f>PLAN!H28</f>
        <v>34731.130000000005</v>
      </c>
      <c r="E20" s="288"/>
      <c r="F20" s="106"/>
      <c r="G20" s="287">
        <v>0.7</v>
      </c>
      <c r="H20" s="4">
        <f>G20*$D20</f>
        <v>24311.791000000001</v>
      </c>
      <c r="I20" s="287">
        <v>0.3</v>
      </c>
      <c r="J20" s="4">
        <f>I20*$D20</f>
        <v>10419.339000000002</v>
      </c>
      <c r="K20" s="287"/>
      <c r="L20" s="4"/>
    </row>
    <row r="21" spans="1:12" ht="4.5" customHeight="1">
      <c r="A21" s="298"/>
      <c r="B21" s="299"/>
      <c r="C21" s="300"/>
      <c r="D21" s="299"/>
      <c r="E21" s="301"/>
      <c r="F21" s="302"/>
      <c r="G21" s="294"/>
      <c r="H21" s="295"/>
      <c r="I21" s="294"/>
      <c r="J21" s="295"/>
      <c r="K21" s="301"/>
      <c r="L21" s="302"/>
    </row>
    <row r="22" spans="1:12">
      <c r="A22" s="47">
        <v>6</v>
      </c>
      <c r="B22" s="45" t="str">
        <f>PLAN!C34</f>
        <v>COBERTURA</v>
      </c>
      <c r="C22" s="46">
        <f>D22/D41</f>
        <v>4.7772908353910924E-2</v>
      </c>
      <c r="D22" s="45">
        <f>PLAN!H34</f>
        <v>22164.869999999995</v>
      </c>
      <c r="F22" s="362"/>
      <c r="G22" s="363">
        <v>1</v>
      </c>
      <c r="H22" s="106">
        <f>G22*$D22</f>
        <v>22164.869999999995</v>
      </c>
      <c r="I22" s="293"/>
      <c r="J22" s="4"/>
      <c r="K22" s="293"/>
      <c r="L22" s="4"/>
    </row>
    <row r="23" spans="1:12" ht="4.5" customHeight="1">
      <c r="A23" s="40"/>
      <c r="B23" s="5"/>
      <c r="C23" s="6"/>
      <c r="D23" s="7"/>
      <c r="E23" s="107"/>
      <c r="F23" s="106"/>
      <c r="G23" s="294"/>
      <c r="H23" s="295"/>
      <c r="I23" s="301"/>
      <c r="J23" s="302"/>
      <c r="K23" s="301"/>
      <c r="L23" s="302"/>
    </row>
    <row r="24" spans="1:12">
      <c r="A24" s="47">
        <v>7</v>
      </c>
      <c r="B24" s="45" t="str">
        <f>PLAN!C39</f>
        <v>FORRO</v>
      </c>
      <c r="C24" s="46">
        <f>D24/D41</f>
        <v>3.3793695305599357E-2</v>
      </c>
      <c r="D24" s="45">
        <f>PLAN!H39</f>
        <v>15679.029999999999</v>
      </c>
      <c r="E24" s="107"/>
      <c r="F24" s="106"/>
      <c r="G24" s="293">
        <v>1</v>
      </c>
      <c r="H24" s="4">
        <f>G24*$D24</f>
        <v>15679.029999999999</v>
      </c>
      <c r="I24" s="293"/>
      <c r="J24" s="4"/>
      <c r="K24" s="293"/>
      <c r="L24" s="4"/>
    </row>
    <row r="25" spans="1:12" ht="4.5" customHeight="1">
      <c r="A25" s="100"/>
      <c r="B25" s="101"/>
      <c r="C25" s="102"/>
      <c r="D25" s="103"/>
      <c r="E25" s="303"/>
      <c r="F25" s="304"/>
      <c r="G25" s="305"/>
      <c r="H25" s="105"/>
      <c r="I25" s="360"/>
      <c r="J25" s="361"/>
      <c r="K25" s="360"/>
      <c r="L25" s="361"/>
    </row>
    <row r="26" spans="1:12">
      <c r="A26" s="47">
        <v>8</v>
      </c>
      <c r="B26" s="45" t="str">
        <f>PLAN!C42</f>
        <v>ESQUADRIAS / FERRAGENS</v>
      </c>
      <c r="C26" s="46">
        <f>D26/D41</f>
        <v>4.8672419407773261E-2</v>
      </c>
      <c r="D26" s="45">
        <f>PLAN!H42</f>
        <v>22582.210000000006</v>
      </c>
      <c r="E26" s="107"/>
      <c r="F26" s="106"/>
      <c r="G26" s="293"/>
      <c r="H26" s="4"/>
      <c r="I26" s="293">
        <v>1</v>
      </c>
      <c r="J26" s="4">
        <f>I26*$D26</f>
        <v>22582.210000000006</v>
      </c>
      <c r="K26" s="293"/>
      <c r="L26" s="4"/>
    </row>
    <row r="27" spans="1:12" ht="4.5" customHeight="1">
      <c r="A27" s="100"/>
      <c r="B27" s="101"/>
      <c r="C27" s="102"/>
      <c r="D27" s="103"/>
      <c r="E27" s="303"/>
      <c r="F27" s="304"/>
      <c r="G27" s="360"/>
      <c r="H27" s="361"/>
      <c r="I27" s="305"/>
      <c r="J27" s="105"/>
      <c r="K27" s="360"/>
      <c r="L27" s="361"/>
    </row>
    <row r="28" spans="1:12">
      <c r="A28" s="47">
        <v>9</v>
      </c>
      <c r="B28" s="45" t="str">
        <f>PLAN!C49</f>
        <v>INSTALAÇÕES HIDRÁULICAS</v>
      </c>
      <c r="C28" s="46">
        <f>D28/D41</f>
        <v>5.8045663409015839E-2</v>
      </c>
      <c r="D28" s="45">
        <f>PLAN!H49</f>
        <v>26931.05</v>
      </c>
      <c r="E28" s="293">
        <v>0.3</v>
      </c>
      <c r="F28" s="4">
        <f>E28*$D28</f>
        <v>8079.3149999999996</v>
      </c>
      <c r="G28" s="293">
        <v>0.3</v>
      </c>
      <c r="H28" s="4">
        <f>G28*$D28</f>
        <v>8079.3149999999996</v>
      </c>
      <c r="I28" s="293">
        <v>0.4</v>
      </c>
      <c r="J28" s="4">
        <f>I28*$D28</f>
        <v>10772.42</v>
      </c>
      <c r="K28" s="293"/>
      <c r="L28" s="4"/>
    </row>
    <row r="29" spans="1:12" ht="4.5" customHeight="1">
      <c r="A29" s="100"/>
      <c r="B29" s="101"/>
      <c r="C29" s="102"/>
      <c r="D29" s="103"/>
      <c r="E29" s="305"/>
      <c r="F29" s="105"/>
      <c r="G29" s="305"/>
      <c r="H29" s="105"/>
      <c r="I29" s="305"/>
      <c r="J29" s="105"/>
      <c r="K29" s="360"/>
      <c r="L29" s="361"/>
    </row>
    <row r="30" spans="1:12">
      <c r="A30" s="47">
        <v>10</v>
      </c>
      <c r="B30" s="45" t="str">
        <f>PLAN!C62</f>
        <v>INSTALAÇÕES ELÉTRICAS</v>
      </c>
      <c r="C30" s="46">
        <f>D30/D41</f>
        <v>3.4130209085346148E-2</v>
      </c>
      <c r="D30" s="45">
        <f>PLAN!H62</f>
        <v>15835.16</v>
      </c>
      <c r="E30" s="107"/>
      <c r="F30" s="106"/>
      <c r="G30" s="293">
        <v>0.5</v>
      </c>
      <c r="H30" s="4">
        <f>G30*$D30</f>
        <v>7917.58</v>
      </c>
      <c r="I30" s="293">
        <v>0.5</v>
      </c>
      <c r="J30" s="4">
        <f>I30*$D30</f>
        <v>7917.58</v>
      </c>
      <c r="K30" s="293"/>
      <c r="L30" s="4"/>
    </row>
    <row r="31" spans="1:12" ht="4.5" customHeight="1">
      <c r="A31" s="100"/>
      <c r="B31" s="101"/>
      <c r="C31" s="102"/>
      <c r="D31" s="103"/>
      <c r="E31" s="360"/>
      <c r="F31" s="361"/>
      <c r="G31" s="305"/>
      <c r="H31" s="105"/>
      <c r="I31" s="305"/>
      <c r="J31" s="105"/>
      <c r="K31" s="370"/>
      <c r="L31" s="371"/>
    </row>
    <row r="32" spans="1:12">
      <c r="A32" s="47">
        <v>11</v>
      </c>
      <c r="B32" s="45" t="str">
        <f>PLAN!C70</f>
        <v>PINTURA</v>
      </c>
      <c r="C32" s="46">
        <f>D32/D41</f>
        <v>4.2617412929565071E-2</v>
      </c>
      <c r="D32" s="45">
        <f>PLAN!H70</f>
        <v>19772.91</v>
      </c>
      <c r="E32" s="107"/>
      <c r="F32" s="106"/>
      <c r="G32" s="293"/>
      <c r="H32" s="4"/>
      <c r="I32" s="293"/>
      <c r="J32" s="4"/>
      <c r="K32" s="293">
        <v>1</v>
      </c>
      <c r="L32" s="4">
        <f>K32*$D32</f>
        <v>19772.91</v>
      </c>
    </row>
    <row r="33" spans="1:12" ht="4.5" customHeight="1">
      <c r="A33" s="40"/>
      <c r="B33" s="5"/>
      <c r="C33" s="6"/>
      <c r="D33" s="103"/>
      <c r="E33" s="291"/>
      <c r="F33" s="292"/>
      <c r="G33" s="358"/>
      <c r="H33" s="359"/>
      <c r="I33" s="358"/>
      <c r="J33" s="359"/>
      <c r="K33" s="289"/>
      <c r="L33" s="290"/>
    </row>
    <row r="34" spans="1:12">
      <c r="A34" s="323"/>
      <c r="B34" s="357" t="s">
        <v>166</v>
      </c>
      <c r="C34" s="324"/>
      <c r="D34" s="328">
        <f>SUM(D35:D39)</f>
        <v>254776.34</v>
      </c>
      <c r="E34" s="325"/>
      <c r="F34" s="326"/>
      <c r="G34" s="325"/>
      <c r="H34" s="326"/>
      <c r="I34" s="325"/>
      <c r="J34" s="326"/>
      <c r="K34" s="325"/>
      <c r="L34" s="326"/>
    </row>
    <row r="35" spans="1:12" ht="15" customHeight="1">
      <c r="A35" s="47">
        <v>12</v>
      </c>
      <c r="B35" s="45" t="str">
        <f>PLAN!C74</f>
        <v xml:space="preserve">CASA DE FORÇA </v>
      </c>
      <c r="C35" s="46">
        <f>D35/D41</f>
        <v>1.857007313748632E-2</v>
      </c>
      <c r="D35" s="45">
        <f>PLAN!H74</f>
        <v>8615.83</v>
      </c>
      <c r="E35" s="107">
        <v>0.25</v>
      </c>
      <c r="F35" s="106">
        <f>E35*$D35</f>
        <v>2153.9575</v>
      </c>
      <c r="G35" s="107">
        <v>0.25</v>
      </c>
      <c r="H35" s="106">
        <f>G35*$D35</f>
        <v>2153.9575</v>
      </c>
      <c r="I35" s="107">
        <v>0.25</v>
      </c>
      <c r="J35" s="106">
        <f>I35*$D35</f>
        <v>2153.9575</v>
      </c>
      <c r="K35" s="107">
        <v>0.25</v>
      </c>
      <c r="L35" s="106">
        <f>K35*$D35</f>
        <v>2153.9575</v>
      </c>
    </row>
    <row r="36" spans="1:12" ht="4.5" customHeight="1">
      <c r="A36" s="100"/>
      <c r="B36" s="101"/>
      <c r="C36" s="102"/>
      <c r="D36" s="103"/>
      <c r="E36" s="135"/>
      <c r="F36" s="136"/>
      <c r="G36" s="104"/>
      <c r="H36" s="105"/>
      <c r="I36" s="104"/>
      <c r="J36" s="105"/>
      <c r="K36" s="104"/>
      <c r="L36" s="105"/>
    </row>
    <row r="37" spans="1:12" ht="15" customHeight="1">
      <c r="A37" s="47">
        <v>13</v>
      </c>
      <c r="B37" s="45" t="str">
        <f>PLAN!C84</f>
        <v>PASSARELA DE ACESSO</v>
      </c>
      <c r="C37" s="46">
        <f>D37/D41</f>
        <v>0.52331211979606052</v>
      </c>
      <c r="D37" s="45">
        <f>PLAN!H84</f>
        <v>242797.55000000002</v>
      </c>
      <c r="E37" s="107">
        <v>0.25</v>
      </c>
      <c r="F37" s="106">
        <f>E37*$D37</f>
        <v>60699.387500000004</v>
      </c>
      <c r="G37" s="107">
        <v>0.25</v>
      </c>
      <c r="H37" s="106">
        <f>G37*$D37</f>
        <v>60699.387500000004</v>
      </c>
      <c r="I37" s="107">
        <v>0.25</v>
      </c>
      <c r="J37" s="106">
        <f>I37*$D37</f>
        <v>60699.387500000004</v>
      </c>
      <c r="K37" s="107">
        <v>0.25</v>
      </c>
      <c r="L37" s="106">
        <f>K37*$D37</f>
        <v>60699.387500000004</v>
      </c>
    </row>
    <row r="38" spans="1:12" ht="4.5" customHeight="1">
      <c r="A38" s="100"/>
      <c r="B38" s="101"/>
      <c r="C38" s="102"/>
      <c r="D38" s="103"/>
      <c r="E38" s="135"/>
      <c r="F38" s="136"/>
      <c r="G38" s="135"/>
      <c r="H38" s="136"/>
      <c r="I38" s="135"/>
      <c r="J38" s="136"/>
      <c r="K38" s="135"/>
      <c r="L38" s="136"/>
    </row>
    <row r="39" spans="1:12" ht="15" customHeight="1">
      <c r="A39" s="47">
        <v>14</v>
      </c>
      <c r="B39" s="45" t="str">
        <f>PLAN!C99</f>
        <v>LIMPEZA E ENTREGA DA OBRA</v>
      </c>
      <c r="C39" s="46">
        <f>D39/D41</f>
        <v>7.2483339571975071E-3</v>
      </c>
      <c r="D39" s="45">
        <f>PLAN!H99</f>
        <v>3362.96</v>
      </c>
      <c r="E39" s="107"/>
      <c r="F39" s="106"/>
      <c r="G39" s="107"/>
      <c r="H39" s="106"/>
      <c r="I39" s="107"/>
      <c r="J39" s="106"/>
      <c r="K39" s="107">
        <v>1</v>
      </c>
      <c r="L39" s="106">
        <f>K39*$D39</f>
        <v>3362.96</v>
      </c>
    </row>
    <row r="40" spans="1:12" ht="3.75" customHeight="1" thickBot="1">
      <c r="A40" s="41"/>
      <c r="B40" s="37"/>
      <c r="C40" s="38"/>
      <c r="D40" s="39"/>
      <c r="E40" s="108"/>
      <c r="F40" s="109"/>
      <c r="G40" s="355"/>
      <c r="H40" s="356"/>
      <c r="I40" s="355"/>
      <c r="J40" s="356"/>
      <c r="K40" s="137"/>
      <c r="L40" s="138"/>
    </row>
    <row r="41" spans="1:12" ht="9.75" customHeight="1">
      <c r="A41" s="415" t="s">
        <v>18</v>
      </c>
      <c r="B41" s="416"/>
      <c r="C41" s="419">
        <f>SUM(C12:C40)</f>
        <v>0.99999999999999989</v>
      </c>
      <c r="D41" s="421">
        <f>SUM(D11,D34)</f>
        <v>463963.17000000004</v>
      </c>
      <c r="E41" s="9"/>
      <c r="F41" s="10"/>
      <c r="H41" s="162"/>
      <c r="J41" s="162"/>
      <c r="L41" s="162"/>
    </row>
    <row r="42" spans="1:12" ht="8.25" customHeight="1">
      <c r="A42" s="417"/>
      <c r="B42" s="418"/>
      <c r="C42" s="420"/>
      <c r="D42" s="422"/>
      <c r="E42" s="11"/>
      <c r="F42" s="12"/>
      <c r="H42" s="163"/>
      <c r="J42" s="163"/>
      <c r="L42" s="163"/>
    </row>
    <row r="43" spans="1:12" hidden="1">
      <c r="A43" s="13"/>
      <c r="B43" s="14" t="s">
        <v>19</v>
      </c>
      <c r="C43" s="15"/>
      <c r="D43" s="15"/>
      <c r="E43" s="16"/>
      <c r="F43" s="17" t="e">
        <f>0.3*#REF!</f>
        <v>#REF!</v>
      </c>
    </row>
    <row r="44" spans="1:12">
      <c r="A44" s="411" t="s">
        <v>20</v>
      </c>
      <c r="B44" s="412"/>
      <c r="C44" s="18"/>
      <c r="D44" s="19"/>
      <c r="E44" s="20">
        <f>F44/D41</f>
        <v>0.2341238853075342</v>
      </c>
      <c r="F44" s="21">
        <f>SUM(F12:F40)</f>
        <v>108624.86</v>
      </c>
      <c r="G44" s="20">
        <f>H44/D41</f>
        <v>0.31878622175980048</v>
      </c>
      <c r="H44" s="21">
        <f>SUM(H12:H40)</f>
        <v>147905.06600000002</v>
      </c>
      <c r="I44" s="354">
        <f>J44/D41</f>
        <v>0.261753597812516</v>
      </c>
      <c r="J44" s="21">
        <f>SUM(J12:J40)</f>
        <v>121444.02900000001</v>
      </c>
      <c r="K44" s="20">
        <f>L44/D41</f>
        <v>0.18533629512014932</v>
      </c>
      <c r="L44" s="21">
        <f>SUM(L12:L40)</f>
        <v>85989.215000000011</v>
      </c>
    </row>
    <row r="45" spans="1:12" ht="15" thickBot="1">
      <c r="A45" s="413" t="s">
        <v>21</v>
      </c>
      <c r="B45" s="414"/>
      <c r="C45" s="48"/>
      <c r="D45" s="49"/>
      <c r="E45" s="50">
        <f>E44</f>
        <v>0.2341238853075342</v>
      </c>
      <c r="F45" s="51">
        <f>F44</f>
        <v>108624.86</v>
      </c>
      <c r="G45" s="50">
        <f t="shared" ref="G45:L45" si="0">E45+G44</f>
        <v>0.55291010706733468</v>
      </c>
      <c r="H45" s="51">
        <f t="shared" si="0"/>
        <v>256529.92600000004</v>
      </c>
      <c r="I45" s="50">
        <f t="shared" si="0"/>
        <v>0.81466370487985063</v>
      </c>
      <c r="J45" s="51">
        <f t="shared" si="0"/>
        <v>377973.95500000007</v>
      </c>
      <c r="K45" s="50">
        <f t="shared" si="0"/>
        <v>1</v>
      </c>
      <c r="L45" s="51">
        <f t="shared" si="0"/>
        <v>463963.1700000001</v>
      </c>
    </row>
    <row r="46" spans="1:12">
      <c r="F46" s="22"/>
    </row>
  </sheetData>
  <mergeCells count="18">
    <mergeCell ref="E9:F9"/>
    <mergeCell ref="K9:L9"/>
    <mergeCell ref="G9:H9"/>
    <mergeCell ref="I9:J9"/>
    <mergeCell ref="B1:L1"/>
    <mergeCell ref="A2:L2"/>
    <mergeCell ref="A7:F7"/>
    <mergeCell ref="A9:A10"/>
    <mergeCell ref="B9:B10"/>
    <mergeCell ref="A4:L4"/>
    <mergeCell ref="A8:D8"/>
    <mergeCell ref="C9:C10"/>
    <mergeCell ref="D9:D10"/>
    <mergeCell ref="A44:B44"/>
    <mergeCell ref="A45:B45"/>
    <mergeCell ref="A41:B42"/>
    <mergeCell ref="C41:C42"/>
    <mergeCell ref="D41:D42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8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40"/>
  <sheetViews>
    <sheetView showGridLines="0" view="pageBreakPreview" zoomScaleNormal="100" zoomScaleSheetLayoutView="100" workbookViewId="0">
      <selection activeCell="G40" sqref="G40"/>
    </sheetView>
  </sheetViews>
  <sheetFormatPr defaultColWidth="10.33203125" defaultRowHeight="17.25" customHeight="1"/>
  <cols>
    <col min="1" max="1" width="6.44140625" style="69" customWidth="1"/>
    <col min="2" max="2" width="14.44140625" style="71" customWidth="1"/>
    <col min="3" max="3" width="36.109375" style="71" customWidth="1"/>
    <col min="4" max="4" width="28.5546875" style="71" customWidth="1"/>
    <col min="5" max="5" width="15.5546875" style="70" customWidth="1"/>
    <col min="6" max="6" width="13" style="82" customWidth="1"/>
    <col min="7" max="7" width="14.109375" style="67" customWidth="1"/>
    <col min="8" max="8" width="10.33203125" style="68"/>
    <col min="9" max="256" width="10.33203125" style="69"/>
    <col min="257" max="257" width="6.44140625" style="69" customWidth="1"/>
    <col min="258" max="258" width="12" style="69" customWidth="1"/>
    <col min="259" max="259" width="37.33203125" style="69" customWidth="1"/>
    <col min="260" max="260" width="20.6640625" style="69" customWidth="1"/>
    <col min="261" max="261" width="15.5546875" style="69" customWidth="1"/>
    <col min="262" max="262" width="13" style="69" customWidth="1"/>
    <col min="263" max="263" width="14.109375" style="69" customWidth="1"/>
    <col min="264" max="512" width="10.33203125" style="69"/>
    <col min="513" max="513" width="6.44140625" style="69" customWidth="1"/>
    <col min="514" max="514" width="12" style="69" customWidth="1"/>
    <col min="515" max="515" width="37.33203125" style="69" customWidth="1"/>
    <col min="516" max="516" width="20.6640625" style="69" customWidth="1"/>
    <col min="517" max="517" width="15.5546875" style="69" customWidth="1"/>
    <col min="518" max="518" width="13" style="69" customWidth="1"/>
    <col min="519" max="519" width="14.109375" style="69" customWidth="1"/>
    <col min="520" max="768" width="10.33203125" style="69"/>
    <col min="769" max="769" width="6.44140625" style="69" customWidth="1"/>
    <col min="770" max="770" width="12" style="69" customWidth="1"/>
    <col min="771" max="771" width="37.33203125" style="69" customWidth="1"/>
    <col min="772" max="772" width="20.6640625" style="69" customWidth="1"/>
    <col min="773" max="773" width="15.5546875" style="69" customWidth="1"/>
    <col min="774" max="774" width="13" style="69" customWidth="1"/>
    <col min="775" max="775" width="14.109375" style="69" customWidth="1"/>
    <col min="776" max="1024" width="10.33203125" style="69"/>
    <col min="1025" max="1025" width="6.44140625" style="69" customWidth="1"/>
    <col min="1026" max="1026" width="12" style="69" customWidth="1"/>
    <col min="1027" max="1027" width="37.33203125" style="69" customWidth="1"/>
    <col min="1028" max="1028" width="20.6640625" style="69" customWidth="1"/>
    <col min="1029" max="1029" width="15.5546875" style="69" customWidth="1"/>
    <col min="1030" max="1030" width="13" style="69" customWidth="1"/>
    <col min="1031" max="1031" width="14.109375" style="69" customWidth="1"/>
    <col min="1032" max="1280" width="10.33203125" style="69"/>
    <col min="1281" max="1281" width="6.44140625" style="69" customWidth="1"/>
    <col min="1282" max="1282" width="12" style="69" customWidth="1"/>
    <col min="1283" max="1283" width="37.33203125" style="69" customWidth="1"/>
    <col min="1284" max="1284" width="20.6640625" style="69" customWidth="1"/>
    <col min="1285" max="1285" width="15.5546875" style="69" customWidth="1"/>
    <col min="1286" max="1286" width="13" style="69" customWidth="1"/>
    <col min="1287" max="1287" width="14.109375" style="69" customWidth="1"/>
    <col min="1288" max="1536" width="10.33203125" style="69"/>
    <col min="1537" max="1537" width="6.44140625" style="69" customWidth="1"/>
    <col min="1538" max="1538" width="12" style="69" customWidth="1"/>
    <col min="1539" max="1539" width="37.33203125" style="69" customWidth="1"/>
    <col min="1540" max="1540" width="20.6640625" style="69" customWidth="1"/>
    <col min="1541" max="1541" width="15.5546875" style="69" customWidth="1"/>
    <col min="1542" max="1542" width="13" style="69" customWidth="1"/>
    <col min="1543" max="1543" width="14.109375" style="69" customWidth="1"/>
    <col min="1544" max="1792" width="10.33203125" style="69"/>
    <col min="1793" max="1793" width="6.44140625" style="69" customWidth="1"/>
    <col min="1794" max="1794" width="12" style="69" customWidth="1"/>
    <col min="1795" max="1795" width="37.33203125" style="69" customWidth="1"/>
    <col min="1796" max="1796" width="20.6640625" style="69" customWidth="1"/>
    <col min="1797" max="1797" width="15.5546875" style="69" customWidth="1"/>
    <col min="1798" max="1798" width="13" style="69" customWidth="1"/>
    <col min="1799" max="1799" width="14.109375" style="69" customWidth="1"/>
    <col min="1800" max="2048" width="10.33203125" style="69"/>
    <col min="2049" max="2049" width="6.44140625" style="69" customWidth="1"/>
    <col min="2050" max="2050" width="12" style="69" customWidth="1"/>
    <col min="2051" max="2051" width="37.33203125" style="69" customWidth="1"/>
    <col min="2052" max="2052" width="20.6640625" style="69" customWidth="1"/>
    <col min="2053" max="2053" width="15.5546875" style="69" customWidth="1"/>
    <col min="2054" max="2054" width="13" style="69" customWidth="1"/>
    <col min="2055" max="2055" width="14.109375" style="69" customWidth="1"/>
    <col min="2056" max="2304" width="10.33203125" style="69"/>
    <col min="2305" max="2305" width="6.44140625" style="69" customWidth="1"/>
    <col min="2306" max="2306" width="12" style="69" customWidth="1"/>
    <col min="2307" max="2307" width="37.33203125" style="69" customWidth="1"/>
    <col min="2308" max="2308" width="20.6640625" style="69" customWidth="1"/>
    <col min="2309" max="2309" width="15.5546875" style="69" customWidth="1"/>
    <col min="2310" max="2310" width="13" style="69" customWidth="1"/>
    <col min="2311" max="2311" width="14.109375" style="69" customWidth="1"/>
    <col min="2312" max="2560" width="10.33203125" style="69"/>
    <col min="2561" max="2561" width="6.44140625" style="69" customWidth="1"/>
    <col min="2562" max="2562" width="12" style="69" customWidth="1"/>
    <col min="2563" max="2563" width="37.33203125" style="69" customWidth="1"/>
    <col min="2564" max="2564" width="20.6640625" style="69" customWidth="1"/>
    <col min="2565" max="2565" width="15.5546875" style="69" customWidth="1"/>
    <col min="2566" max="2566" width="13" style="69" customWidth="1"/>
    <col min="2567" max="2567" width="14.109375" style="69" customWidth="1"/>
    <col min="2568" max="2816" width="10.33203125" style="69"/>
    <col min="2817" max="2817" width="6.44140625" style="69" customWidth="1"/>
    <col min="2818" max="2818" width="12" style="69" customWidth="1"/>
    <col min="2819" max="2819" width="37.33203125" style="69" customWidth="1"/>
    <col min="2820" max="2820" width="20.6640625" style="69" customWidth="1"/>
    <col min="2821" max="2821" width="15.5546875" style="69" customWidth="1"/>
    <col min="2822" max="2822" width="13" style="69" customWidth="1"/>
    <col min="2823" max="2823" width="14.109375" style="69" customWidth="1"/>
    <col min="2824" max="3072" width="10.33203125" style="69"/>
    <col min="3073" max="3073" width="6.44140625" style="69" customWidth="1"/>
    <col min="3074" max="3074" width="12" style="69" customWidth="1"/>
    <col min="3075" max="3075" width="37.33203125" style="69" customWidth="1"/>
    <col min="3076" max="3076" width="20.6640625" style="69" customWidth="1"/>
    <col min="3077" max="3077" width="15.5546875" style="69" customWidth="1"/>
    <col min="3078" max="3078" width="13" style="69" customWidth="1"/>
    <col min="3079" max="3079" width="14.109375" style="69" customWidth="1"/>
    <col min="3080" max="3328" width="10.33203125" style="69"/>
    <col min="3329" max="3329" width="6.44140625" style="69" customWidth="1"/>
    <col min="3330" max="3330" width="12" style="69" customWidth="1"/>
    <col min="3331" max="3331" width="37.33203125" style="69" customWidth="1"/>
    <col min="3332" max="3332" width="20.6640625" style="69" customWidth="1"/>
    <col min="3333" max="3333" width="15.5546875" style="69" customWidth="1"/>
    <col min="3334" max="3334" width="13" style="69" customWidth="1"/>
    <col min="3335" max="3335" width="14.109375" style="69" customWidth="1"/>
    <col min="3336" max="3584" width="10.33203125" style="69"/>
    <col min="3585" max="3585" width="6.44140625" style="69" customWidth="1"/>
    <col min="3586" max="3586" width="12" style="69" customWidth="1"/>
    <col min="3587" max="3587" width="37.33203125" style="69" customWidth="1"/>
    <col min="3588" max="3588" width="20.6640625" style="69" customWidth="1"/>
    <col min="3589" max="3589" width="15.5546875" style="69" customWidth="1"/>
    <col min="3590" max="3590" width="13" style="69" customWidth="1"/>
    <col min="3591" max="3591" width="14.109375" style="69" customWidth="1"/>
    <col min="3592" max="3840" width="10.33203125" style="69"/>
    <col min="3841" max="3841" width="6.44140625" style="69" customWidth="1"/>
    <col min="3842" max="3842" width="12" style="69" customWidth="1"/>
    <col min="3843" max="3843" width="37.33203125" style="69" customWidth="1"/>
    <col min="3844" max="3844" width="20.6640625" style="69" customWidth="1"/>
    <col min="3845" max="3845" width="15.5546875" style="69" customWidth="1"/>
    <col min="3846" max="3846" width="13" style="69" customWidth="1"/>
    <col min="3847" max="3847" width="14.109375" style="69" customWidth="1"/>
    <col min="3848" max="4096" width="10.33203125" style="69"/>
    <col min="4097" max="4097" width="6.44140625" style="69" customWidth="1"/>
    <col min="4098" max="4098" width="12" style="69" customWidth="1"/>
    <col min="4099" max="4099" width="37.33203125" style="69" customWidth="1"/>
    <col min="4100" max="4100" width="20.6640625" style="69" customWidth="1"/>
    <col min="4101" max="4101" width="15.5546875" style="69" customWidth="1"/>
    <col min="4102" max="4102" width="13" style="69" customWidth="1"/>
    <col min="4103" max="4103" width="14.109375" style="69" customWidth="1"/>
    <col min="4104" max="4352" width="10.33203125" style="69"/>
    <col min="4353" max="4353" width="6.44140625" style="69" customWidth="1"/>
    <col min="4354" max="4354" width="12" style="69" customWidth="1"/>
    <col min="4355" max="4355" width="37.33203125" style="69" customWidth="1"/>
    <col min="4356" max="4356" width="20.6640625" style="69" customWidth="1"/>
    <col min="4357" max="4357" width="15.5546875" style="69" customWidth="1"/>
    <col min="4358" max="4358" width="13" style="69" customWidth="1"/>
    <col min="4359" max="4359" width="14.109375" style="69" customWidth="1"/>
    <col min="4360" max="4608" width="10.33203125" style="69"/>
    <col min="4609" max="4609" width="6.44140625" style="69" customWidth="1"/>
    <col min="4610" max="4610" width="12" style="69" customWidth="1"/>
    <col min="4611" max="4611" width="37.33203125" style="69" customWidth="1"/>
    <col min="4612" max="4612" width="20.6640625" style="69" customWidth="1"/>
    <col min="4613" max="4613" width="15.5546875" style="69" customWidth="1"/>
    <col min="4614" max="4614" width="13" style="69" customWidth="1"/>
    <col min="4615" max="4615" width="14.109375" style="69" customWidth="1"/>
    <col min="4616" max="4864" width="10.33203125" style="69"/>
    <col min="4865" max="4865" width="6.44140625" style="69" customWidth="1"/>
    <col min="4866" max="4866" width="12" style="69" customWidth="1"/>
    <col min="4867" max="4867" width="37.33203125" style="69" customWidth="1"/>
    <col min="4868" max="4868" width="20.6640625" style="69" customWidth="1"/>
    <col min="4869" max="4869" width="15.5546875" style="69" customWidth="1"/>
    <col min="4870" max="4870" width="13" style="69" customWidth="1"/>
    <col min="4871" max="4871" width="14.109375" style="69" customWidth="1"/>
    <col min="4872" max="5120" width="10.33203125" style="69"/>
    <col min="5121" max="5121" width="6.44140625" style="69" customWidth="1"/>
    <col min="5122" max="5122" width="12" style="69" customWidth="1"/>
    <col min="5123" max="5123" width="37.33203125" style="69" customWidth="1"/>
    <col min="5124" max="5124" width="20.6640625" style="69" customWidth="1"/>
    <col min="5125" max="5125" width="15.5546875" style="69" customWidth="1"/>
    <col min="5126" max="5126" width="13" style="69" customWidth="1"/>
    <col min="5127" max="5127" width="14.109375" style="69" customWidth="1"/>
    <col min="5128" max="5376" width="10.33203125" style="69"/>
    <col min="5377" max="5377" width="6.44140625" style="69" customWidth="1"/>
    <col min="5378" max="5378" width="12" style="69" customWidth="1"/>
    <col min="5379" max="5379" width="37.33203125" style="69" customWidth="1"/>
    <col min="5380" max="5380" width="20.6640625" style="69" customWidth="1"/>
    <col min="5381" max="5381" width="15.5546875" style="69" customWidth="1"/>
    <col min="5382" max="5382" width="13" style="69" customWidth="1"/>
    <col min="5383" max="5383" width="14.109375" style="69" customWidth="1"/>
    <col min="5384" max="5632" width="10.33203125" style="69"/>
    <col min="5633" max="5633" width="6.44140625" style="69" customWidth="1"/>
    <col min="5634" max="5634" width="12" style="69" customWidth="1"/>
    <col min="5635" max="5635" width="37.33203125" style="69" customWidth="1"/>
    <col min="5636" max="5636" width="20.6640625" style="69" customWidth="1"/>
    <col min="5637" max="5637" width="15.5546875" style="69" customWidth="1"/>
    <col min="5638" max="5638" width="13" style="69" customWidth="1"/>
    <col min="5639" max="5639" width="14.109375" style="69" customWidth="1"/>
    <col min="5640" max="5888" width="10.33203125" style="69"/>
    <col min="5889" max="5889" width="6.44140625" style="69" customWidth="1"/>
    <col min="5890" max="5890" width="12" style="69" customWidth="1"/>
    <col min="5891" max="5891" width="37.33203125" style="69" customWidth="1"/>
    <col min="5892" max="5892" width="20.6640625" style="69" customWidth="1"/>
    <col min="5893" max="5893" width="15.5546875" style="69" customWidth="1"/>
    <col min="5894" max="5894" width="13" style="69" customWidth="1"/>
    <col min="5895" max="5895" width="14.109375" style="69" customWidth="1"/>
    <col min="5896" max="6144" width="10.33203125" style="69"/>
    <col min="6145" max="6145" width="6.44140625" style="69" customWidth="1"/>
    <col min="6146" max="6146" width="12" style="69" customWidth="1"/>
    <col min="6147" max="6147" width="37.33203125" style="69" customWidth="1"/>
    <col min="6148" max="6148" width="20.6640625" style="69" customWidth="1"/>
    <col min="6149" max="6149" width="15.5546875" style="69" customWidth="1"/>
    <col min="6150" max="6150" width="13" style="69" customWidth="1"/>
    <col min="6151" max="6151" width="14.109375" style="69" customWidth="1"/>
    <col min="6152" max="6400" width="10.33203125" style="69"/>
    <col min="6401" max="6401" width="6.44140625" style="69" customWidth="1"/>
    <col min="6402" max="6402" width="12" style="69" customWidth="1"/>
    <col min="6403" max="6403" width="37.33203125" style="69" customWidth="1"/>
    <col min="6404" max="6404" width="20.6640625" style="69" customWidth="1"/>
    <col min="6405" max="6405" width="15.5546875" style="69" customWidth="1"/>
    <col min="6406" max="6406" width="13" style="69" customWidth="1"/>
    <col min="6407" max="6407" width="14.109375" style="69" customWidth="1"/>
    <col min="6408" max="6656" width="10.33203125" style="69"/>
    <col min="6657" max="6657" width="6.44140625" style="69" customWidth="1"/>
    <col min="6658" max="6658" width="12" style="69" customWidth="1"/>
    <col min="6659" max="6659" width="37.33203125" style="69" customWidth="1"/>
    <col min="6660" max="6660" width="20.6640625" style="69" customWidth="1"/>
    <col min="6661" max="6661" width="15.5546875" style="69" customWidth="1"/>
    <col min="6662" max="6662" width="13" style="69" customWidth="1"/>
    <col min="6663" max="6663" width="14.109375" style="69" customWidth="1"/>
    <col min="6664" max="6912" width="10.33203125" style="69"/>
    <col min="6913" max="6913" width="6.44140625" style="69" customWidth="1"/>
    <col min="6914" max="6914" width="12" style="69" customWidth="1"/>
    <col min="6915" max="6915" width="37.33203125" style="69" customWidth="1"/>
    <col min="6916" max="6916" width="20.6640625" style="69" customWidth="1"/>
    <col min="6917" max="6917" width="15.5546875" style="69" customWidth="1"/>
    <col min="6918" max="6918" width="13" style="69" customWidth="1"/>
    <col min="6919" max="6919" width="14.109375" style="69" customWidth="1"/>
    <col min="6920" max="7168" width="10.33203125" style="69"/>
    <col min="7169" max="7169" width="6.44140625" style="69" customWidth="1"/>
    <col min="7170" max="7170" width="12" style="69" customWidth="1"/>
    <col min="7171" max="7171" width="37.33203125" style="69" customWidth="1"/>
    <col min="7172" max="7172" width="20.6640625" style="69" customWidth="1"/>
    <col min="7173" max="7173" width="15.5546875" style="69" customWidth="1"/>
    <col min="7174" max="7174" width="13" style="69" customWidth="1"/>
    <col min="7175" max="7175" width="14.109375" style="69" customWidth="1"/>
    <col min="7176" max="7424" width="10.33203125" style="69"/>
    <col min="7425" max="7425" width="6.44140625" style="69" customWidth="1"/>
    <col min="7426" max="7426" width="12" style="69" customWidth="1"/>
    <col min="7427" max="7427" width="37.33203125" style="69" customWidth="1"/>
    <col min="7428" max="7428" width="20.6640625" style="69" customWidth="1"/>
    <col min="7429" max="7429" width="15.5546875" style="69" customWidth="1"/>
    <col min="7430" max="7430" width="13" style="69" customWidth="1"/>
    <col min="7431" max="7431" width="14.109375" style="69" customWidth="1"/>
    <col min="7432" max="7680" width="10.33203125" style="69"/>
    <col min="7681" max="7681" width="6.44140625" style="69" customWidth="1"/>
    <col min="7682" max="7682" width="12" style="69" customWidth="1"/>
    <col min="7683" max="7683" width="37.33203125" style="69" customWidth="1"/>
    <col min="7684" max="7684" width="20.6640625" style="69" customWidth="1"/>
    <col min="7685" max="7685" width="15.5546875" style="69" customWidth="1"/>
    <col min="7686" max="7686" width="13" style="69" customWidth="1"/>
    <col min="7687" max="7687" width="14.109375" style="69" customWidth="1"/>
    <col min="7688" max="7936" width="10.33203125" style="69"/>
    <col min="7937" max="7937" width="6.44140625" style="69" customWidth="1"/>
    <col min="7938" max="7938" width="12" style="69" customWidth="1"/>
    <col min="7939" max="7939" width="37.33203125" style="69" customWidth="1"/>
    <col min="7940" max="7940" width="20.6640625" style="69" customWidth="1"/>
    <col min="7941" max="7941" width="15.5546875" style="69" customWidth="1"/>
    <col min="7942" max="7942" width="13" style="69" customWidth="1"/>
    <col min="7943" max="7943" width="14.109375" style="69" customWidth="1"/>
    <col min="7944" max="8192" width="10.33203125" style="69"/>
    <col min="8193" max="8193" width="6.44140625" style="69" customWidth="1"/>
    <col min="8194" max="8194" width="12" style="69" customWidth="1"/>
    <col min="8195" max="8195" width="37.33203125" style="69" customWidth="1"/>
    <col min="8196" max="8196" width="20.6640625" style="69" customWidth="1"/>
    <col min="8197" max="8197" width="15.5546875" style="69" customWidth="1"/>
    <col min="8198" max="8198" width="13" style="69" customWidth="1"/>
    <col min="8199" max="8199" width="14.109375" style="69" customWidth="1"/>
    <col min="8200" max="8448" width="10.33203125" style="69"/>
    <col min="8449" max="8449" width="6.44140625" style="69" customWidth="1"/>
    <col min="8450" max="8450" width="12" style="69" customWidth="1"/>
    <col min="8451" max="8451" width="37.33203125" style="69" customWidth="1"/>
    <col min="8452" max="8452" width="20.6640625" style="69" customWidth="1"/>
    <col min="8453" max="8453" width="15.5546875" style="69" customWidth="1"/>
    <col min="8454" max="8454" width="13" style="69" customWidth="1"/>
    <col min="8455" max="8455" width="14.109375" style="69" customWidth="1"/>
    <col min="8456" max="8704" width="10.33203125" style="69"/>
    <col min="8705" max="8705" width="6.44140625" style="69" customWidth="1"/>
    <col min="8706" max="8706" width="12" style="69" customWidth="1"/>
    <col min="8707" max="8707" width="37.33203125" style="69" customWidth="1"/>
    <col min="8708" max="8708" width="20.6640625" style="69" customWidth="1"/>
    <col min="8709" max="8709" width="15.5546875" style="69" customWidth="1"/>
    <col min="8710" max="8710" width="13" style="69" customWidth="1"/>
    <col min="8711" max="8711" width="14.109375" style="69" customWidth="1"/>
    <col min="8712" max="8960" width="10.33203125" style="69"/>
    <col min="8961" max="8961" width="6.44140625" style="69" customWidth="1"/>
    <col min="8962" max="8962" width="12" style="69" customWidth="1"/>
    <col min="8963" max="8963" width="37.33203125" style="69" customWidth="1"/>
    <col min="8964" max="8964" width="20.6640625" style="69" customWidth="1"/>
    <col min="8965" max="8965" width="15.5546875" style="69" customWidth="1"/>
    <col min="8966" max="8966" width="13" style="69" customWidth="1"/>
    <col min="8967" max="8967" width="14.109375" style="69" customWidth="1"/>
    <col min="8968" max="9216" width="10.33203125" style="69"/>
    <col min="9217" max="9217" width="6.44140625" style="69" customWidth="1"/>
    <col min="9218" max="9218" width="12" style="69" customWidth="1"/>
    <col min="9219" max="9219" width="37.33203125" style="69" customWidth="1"/>
    <col min="9220" max="9220" width="20.6640625" style="69" customWidth="1"/>
    <col min="9221" max="9221" width="15.5546875" style="69" customWidth="1"/>
    <col min="9222" max="9222" width="13" style="69" customWidth="1"/>
    <col min="9223" max="9223" width="14.109375" style="69" customWidth="1"/>
    <col min="9224" max="9472" width="10.33203125" style="69"/>
    <col min="9473" max="9473" width="6.44140625" style="69" customWidth="1"/>
    <col min="9474" max="9474" width="12" style="69" customWidth="1"/>
    <col min="9475" max="9475" width="37.33203125" style="69" customWidth="1"/>
    <col min="9476" max="9476" width="20.6640625" style="69" customWidth="1"/>
    <col min="9477" max="9477" width="15.5546875" style="69" customWidth="1"/>
    <col min="9478" max="9478" width="13" style="69" customWidth="1"/>
    <col min="9479" max="9479" width="14.109375" style="69" customWidth="1"/>
    <col min="9480" max="9728" width="10.33203125" style="69"/>
    <col min="9729" max="9729" width="6.44140625" style="69" customWidth="1"/>
    <col min="9730" max="9730" width="12" style="69" customWidth="1"/>
    <col min="9731" max="9731" width="37.33203125" style="69" customWidth="1"/>
    <col min="9732" max="9732" width="20.6640625" style="69" customWidth="1"/>
    <col min="9733" max="9733" width="15.5546875" style="69" customWidth="1"/>
    <col min="9734" max="9734" width="13" style="69" customWidth="1"/>
    <col min="9735" max="9735" width="14.109375" style="69" customWidth="1"/>
    <col min="9736" max="9984" width="10.33203125" style="69"/>
    <col min="9985" max="9985" width="6.44140625" style="69" customWidth="1"/>
    <col min="9986" max="9986" width="12" style="69" customWidth="1"/>
    <col min="9987" max="9987" width="37.33203125" style="69" customWidth="1"/>
    <col min="9988" max="9988" width="20.6640625" style="69" customWidth="1"/>
    <col min="9989" max="9989" width="15.5546875" style="69" customWidth="1"/>
    <col min="9990" max="9990" width="13" style="69" customWidth="1"/>
    <col min="9991" max="9991" width="14.109375" style="69" customWidth="1"/>
    <col min="9992" max="10240" width="10.33203125" style="69"/>
    <col min="10241" max="10241" width="6.44140625" style="69" customWidth="1"/>
    <col min="10242" max="10242" width="12" style="69" customWidth="1"/>
    <col min="10243" max="10243" width="37.33203125" style="69" customWidth="1"/>
    <col min="10244" max="10244" width="20.6640625" style="69" customWidth="1"/>
    <col min="10245" max="10245" width="15.5546875" style="69" customWidth="1"/>
    <col min="10246" max="10246" width="13" style="69" customWidth="1"/>
    <col min="10247" max="10247" width="14.109375" style="69" customWidth="1"/>
    <col min="10248" max="10496" width="10.33203125" style="69"/>
    <col min="10497" max="10497" width="6.44140625" style="69" customWidth="1"/>
    <col min="10498" max="10498" width="12" style="69" customWidth="1"/>
    <col min="10499" max="10499" width="37.33203125" style="69" customWidth="1"/>
    <col min="10500" max="10500" width="20.6640625" style="69" customWidth="1"/>
    <col min="10501" max="10501" width="15.5546875" style="69" customWidth="1"/>
    <col min="10502" max="10502" width="13" style="69" customWidth="1"/>
    <col min="10503" max="10503" width="14.109375" style="69" customWidth="1"/>
    <col min="10504" max="10752" width="10.33203125" style="69"/>
    <col min="10753" max="10753" width="6.44140625" style="69" customWidth="1"/>
    <col min="10754" max="10754" width="12" style="69" customWidth="1"/>
    <col min="10755" max="10755" width="37.33203125" style="69" customWidth="1"/>
    <col min="10756" max="10756" width="20.6640625" style="69" customWidth="1"/>
    <col min="10757" max="10757" width="15.5546875" style="69" customWidth="1"/>
    <col min="10758" max="10758" width="13" style="69" customWidth="1"/>
    <col min="10759" max="10759" width="14.109375" style="69" customWidth="1"/>
    <col min="10760" max="11008" width="10.33203125" style="69"/>
    <col min="11009" max="11009" width="6.44140625" style="69" customWidth="1"/>
    <col min="11010" max="11010" width="12" style="69" customWidth="1"/>
    <col min="11011" max="11011" width="37.33203125" style="69" customWidth="1"/>
    <col min="11012" max="11012" width="20.6640625" style="69" customWidth="1"/>
    <col min="11013" max="11013" width="15.5546875" style="69" customWidth="1"/>
    <col min="11014" max="11014" width="13" style="69" customWidth="1"/>
    <col min="11015" max="11015" width="14.109375" style="69" customWidth="1"/>
    <col min="11016" max="11264" width="10.33203125" style="69"/>
    <col min="11265" max="11265" width="6.44140625" style="69" customWidth="1"/>
    <col min="11266" max="11266" width="12" style="69" customWidth="1"/>
    <col min="11267" max="11267" width="37.33203125" style="69" customWidth="1"/>
    <col min="11268" max="11268" width="20.6640625" style="69" customWidth="1"/>
    <col min="11269" max="11269" width="15.5546875" style="69" customWidth="1"/>
    <col min="11270" max="11270" width="13" style="69" customWidth="1"/>
    <col min="11271" max="11271" width="14.109375" style="69" customWidth="1"/>
    <col min="11272" max="11520" width="10.33203125" style="69"/>
    <col min="11521" max="11521" width="6.44140625" style="69" customWidth="1"/>
    <col min="11522" max="11522" width="12" style="69" customWidth="1"/>
    <col min="11523" max="11523" width="37.33203125" style="69" customWidth="1"/>
    <col min="11524" max="11524" width="20.6640625" style="69" customWidth="1"/>
    <col min="11525" max="11525" width="15.5546875" style="69" customWidth="1"/>
    <col min="11526" max="11526" width="13" style="69" customWidth="1"/>
    <col min="11527" max="11527" width="14.109375" style="69" customWidth="1"/>
    <col min="11528" max="11776" width="10.33203125" style="69"/>
    <col min="11777" max="11777" width="6.44140625" style="69" customWidth="1"/>
    <col min="11778" max="11778" width="12" style="69" customWidth="1"/>
    <col min="11779" max="11779" width="37.33203125" style="69" customWidth="1"/>
    <col min="11780" max="11780" width="20.6640625" style="69" customWidth="1"/>
    <col min="11781" max="11781" width="15.5546875" style="69" customWidth="1"/>
    <col min="11782" max="11782" width="13" style="69" customWidth="1"/>
    <col min="11783" max="11783" width="14.109375" style="69" customWidth="1"/>
    <col min="11784" max="12032" width="10.33203125" style="69"/>
    <col min="12033" max="12033" width="6.44140625" style="69" customWidth="1"/>
    <col min="12034" max="12034" width="12" style="69" customWidth="1"/>
    <col min="12035" max="12035" width="37.33203125" style="69" customWidth="1"/>
    <col min="12036" max="12036" width="20.6640625" style="69" customWidth="1"/>
    <col min="12037" max="12037" width="15.5546875" style="69" customWidth="1"/>
    <col min="12038" max="12038" width="13" style="69" customWidth="1"/>
    <col min="12039" max="12039" width="14.109375" style="69" customWidth="1"/>
    <col min="12040" max="12288" width="10.33203125" style="69"/>
    <col min="12289" max="12289" width="6.44140625" style="69" customWidth="1"/>
    <col min="12290" max="12290" width="12" style="69" customWidth="1"/>
    <col min="12291" max="12291" width="37.33203125" style="69" customWidth="1"/>
    <col min="12292" max="12292" width="20.6640625" style="69" customWidth="1"/>
    <col min="12293" max="12293" width="15.5546875" style="69" customWidth="1"/>
    <col min="12294" max="12294" width="13" style="69" customWidth="1"/>
    <col min="12295" max="12295" width="14.109375" style="69" customWidth="1"/>
    <col min="12296" max="12544" width="10.33203125" style="69"/>
    <col min="12545" max="12545" width="6.44140625" style="69" customWidth="1"/>
    <col min="12546" max="12546" width="12" style="69" customWidth="1"/>
    <col min="12547" max="12547" width="37.33203125" style="69" customWidth="1"/>
    <col min="12548" max="12548" width="20.6640625" style="69" customWidth="1"/>
    <col min="12549" max="12549" width="15.5546875" style="69" customWidth="1"/>
    <col min="12550" max="12550" width="13" style="69" customWidth="1"/>
    <col min="12551" max="12551" width="14.109375" style="69" customWidth="1"/>
    <col min="12552" max="12800" width="10.33203125" style="69"/>
    <col min="12801" max="12801" width="6.44140625" style="69" customWidth="1"/>
    <col min="12802" max="12802" width="12" style="69" customWidth="1"/>
    <col min="12803" max="12803" width="37.33203125" style="69" customWidth="1"/>
    <col min="12804" max="12804" width="20.6640625" style="69" customWidth="1"/>
    <col min="12805" max="12805" width="15.5546875" style="69" customWidth="1"/>
    <col min="12806" max="12806" width="13" style="69" customWidth="1"/>
    <col min="12807" max="12807" width="14.109375" style="69" customWidth="1"/>
    <col min="12808" max="13056" width="10.33203125" style="69"/>
    <col min="13057" max="13057" width="6.44140625" style="69" customWidth="1"/>
    <col min="13058" max="13058" width="12" style="69" customWidth="1"/>
    <col min="13059" max="13059" width="37.33203125" style="69" customWidth="1"/>
    <col min="13060" max="13060" width="20.6640625" style="69" customWidth="1"/>
    <col min="13061" max="13061" width="15.5546875" style="69" customWidth="1"/>
    <col min="13062" max="13062" width="13" style="69" customWidth="1"/>
    <col min="13063" max="13063" width="14.109375" style="69" customWidth="1"/>
    <col min="13064" max="13312" width="10.33203125" style="69"/>
    <col min="13313" max="13313" width="6.44140625" style="69" customWidth="1"/>
    <col min="13314" max="13314" width="12" style="69" customWidth="1"/>
    <col min="13315" max="13315" width="37.33203125" style="69" customWidth="1"/>
    <col min="13316" max="13316" width="20.6640625" style="69" customWidth="1"/>
    <col min="13317" max="13317" width="15.5546875" style="69" customWidth="1"/>
    <col min="13318" max="13318" width="13" style="69" customWidth="1"/>
    <col min="13319" max="13319" width="14.109375" style="69" customWidth="1"/>
    <col min="13320" max="13568" width="10.33203125" style="69"/>
    <col min="13569" max="13569" width="6.44140625" style="69" customWidth="1"/>
    <col min="13570" max="13570" width="12" style="69" customWidth="1"/>
    <col min="13571" max="13571" width="37.33203125" style="69" customWidth="1"/>
    <col min="13572" max="13572" width="20.6640625" style="69" customWidth="1"/>
    <col min="13573" max="13573" width="15.5546875" style="69" customWidth="1"/>
    <col min="13574" max="13574" width="13" style="69" customWidth="1"/>
    <col min="13575" max="13575" width="14.109375" style="69" customWidth="1"/>
    <col min="13576" max="13824" width="10.33203125" style="69"/>
    <col min="13825" max="13825" width="6.44140625" style="69" customWidth="1"/>
    <col min="13826" max="13826" width="12" style="69" customWidth="1"/>
    <col min="13827" max="13827" width="37.33203125" style="69" customWidth="1"/>
    <col min="13828" max="13828" width="20.6640625" style="69" customWidth="1"/>
    <col min="13829" max="13829" width="15.5546875" style="69" customWidth="1"/>
    <col min="13830" max="13830" width="13" style="69" customWidth="1"/>
    <col min="13831" max="13831" width="14.109375" style="69" customWidth="1"/>
    <col min="13832" max="14080" width="10.33203125" style="69"/>
    <col min="14081" max="14081" width="6.44140625" style="69" customWidth="1"/>
    <col min="14082" max="14082" width="12" style="69" customWidth="1"/>
    <col min="14083" max="14083" width="37.33203125" style="69" customWidth="1"/>
    <col min="14084" max="14084" width="20.6640625" style="69" customWidth="1"/>
    <col min="14085" max="14085" width="15.5546875" style="69" customWidth="1"/>
    <col min="14086" max="14086" width="13" style="69" customWidth="1"/>
    <col min="14087" max="14087" width="14.109375" style="69" customWidth="1"/>
    <col min="14088" max="14336" width="10.33203125" style="69"/>
    <col min="14337" max="14337" width="6.44140625" style="69" customWidth="1"/>
    <col min="14338" max="14338" width="12" style="69" customWidth="1"/>
    <col min="14339" max="14339" width="37.33203125" style="69" customWidth="1"/>
    <col min="14340" max="14340" width="20.6640625" style="69" customWidth="1"/>
    <col min="14341" max="14341" width="15.5546875" style="69" customWidth="1"/>
    <col min="14342" max="14342" width="13" style="69" customWidth="1"/>
    <col min="14343" max="14343" width="14.109375" style="69" customWidth="1"/>
    <col min="14344" max="14592" width="10.33203125" style="69"/>
    <col min="14593" max="14593" width="6.44140625" style="69" customWidth="1"/>
    <col min="14594" max="14594" width="12" style="69" customWidth="1"/>
    <col min="14595" max="14595" width="37.33203125" style="69" customWidth="1"/>
    <col min="14596" max="14596" width="20.6640625" style="69" customWidth="1"/>
    <col min="14597" max="14597" width="15.5546875" style="69" customWidth="1"/>
    <col min="14598" max="14598" width="13" style="69" customWidth="1"/>
    <col min="14599" max="14599" width="14.109375" style="69" customWidth="1"/>
    <col min="14600" max="14848" width="10.33203125" style="69"/>
    <col min="14849" max="14849" width="6.44140625" style="69" customWidth="1"/>
    <col min="14850" max="14850" width="12" style="69" customWidth="1"/>
    <col min="14851" max="14851" width="37.33203125" style="69" customWidth="1"/>
    <col min="14852" max="14852" width="20.6640625" style="69" customWidth="1"/>
    <col min="14853" max="14853" width="15.5546875" style="69" customWidth="1"/>
    <col min="14854" max="14854" width="13" style="69" customWidth="1"/>
    <col min="14855" max="14855" width="14.109375" style="69" customWidth="1"/>
    <col min="14856" max="15104" width="10.33203125" style="69"/>
    <col min="15105" max="15105" width="6.44140625" style="69" customWidth="1"/>
    <col min="15106" max="15106" width="12" style="69" customWidth="1"/>
    <col min="15107" max="15107" width="37.33203125" style="69" customWidth="1"/>
    <col min="15108" max="15108" width="20.6640625" style="69" customWidth="1"/>
    <col min="15109" max="15109" width="15.5546875" style="69" customWidth="1"/>
    <col min="15110" max="15110" width="13" style="69" customWidth="1"/>
    <col min="15111" max="15111" width="14.109375" style="69" customWidth="1"/>
    <col min="15112" max="15360" width="10.33203125" style="69"/>
    <col min="15361" max="15361" width="6.44140625" style="69" customWidth="1"/>
    <col min="15362" max="15362" width="12" style="69" customWidth="1"/>
    <col min="15363" max="15363" width="37.33203125" style="69" customWidth="1"/>
    <col min="15364" max="15364" width="20.6640625" style="69" customWidth="1"/>
    <col min="15365" max="15365" width="15.5546875" style="69" customWidth="1"/>
    <col min="15366" max="15366" width="13" style="69" customWidth="1"/>
    <col min="15367" max="15367" width="14.109375" style="69" customWidth="1"/>
    <col min="15368" max="15616" width="10.33203125" style="69"/>
    <col min="15617" max="15617" width="6.44140625" style="69" customWidth="1"/>
    <col min="15618" max="15618" width="12" style="69" customWidth="1"/>
    <col min="15619" max="15619" width="37.33203125" style="69" customWidth="1"/>
    <col min="15620" max="15620" width="20.6640625" style="69" customWidth="1"/>
    <col min="15621" max="15621" width="15.5546875" style="69" customWidth="1"/>
    <col min="15622" max="15622" width="13" style="69" customWidth="1"/>
    <col min="15623" max="15623" width="14.109375" style="69" customWidth="1"/>
    <col min="15624" max="15872" width="10.33203125" style="69"/>
    <col min="15873" max="15873" width="6.44140625" style="69" customWidth="1"/>
    <col min="15874" max="15874" width="12" style="69" customWidth="1"/>
    <col min="15875" max="15875" width="37.33203125" style="69" customWidth="1"/>
    <col min="15876" max="15876" width="20.6640625" style="69" customWidth="1"/>
    <col min="15877" max="15877" width="15.5546875" style="69" customWidth="1"/>
    <col min="15878" max="15878" width="13" style="69" customWidth="1"/>
    <col min="15879" max="15879" width="14.109375" style="69" customWidth="1"/>
    <col min="15880" max="16128" width="10.33203125" style="69"/>
    <col min="16129" max="16129" width="6.44140625" style="69" customWidth="1"/>
    <col min="16130" max="16130" width="12" style="69" customWidth="1"/>
    <col min="16131" max="16131" width="37.33203125" style="69" customWidth="1"/>
    <col min="16132" max="16132" width="20.6640625" style="69" customWidth="1"/>
    <col min="16133" max="16133" width="15.5546875" style="69" customWidth="1"/>
    <col min="16134" max="16134" width="13" style="69" customWidth="1"/>
    <col min="16135" max="16135" width="14.109375" style="69" customWidth="1"/>
    <col min="16136" max="16384" width="10.33203125" style="69"/>
  </cols>
  <sheetData>
    <row r="1" spans="2:20" s="58" customFormat="1" ht="63" customHeight="1">
      <c r="B1" s="656" t="s">
        <v>28</v>
      </c>
      <c r="C1" s="657"/>
      <c r="D1" s="657"/>
      <c r="E1" s="658"/>
      <c r="F1" s="57"/>
      <c r="G1" s="56"/>
      <c r="H1" s="56"/>
      <c r="I1" s="56"/>
    </row>
    <row r="2" spans="2:20" s="58" customFormat="1" ht="13.8">
      <c r="B2" s="659" t="s">
        <v>292</v>
      </c>
      <c r="C2" s="660"/>
      <c r="D2" s="660"/>
      <c r="E2" s="661"/>
      <c r="F2" s="57"/>
      <c r="G2" s="56"/>
      <c r="H2" s="56"/>
      <c r="I2" s="56"/>
    </row>
    <row r="3" spans="2:20" s="58" customFormat="1" ht="21">
      <c r="B3" s="662"/>
      <c r="C3" s="663"/>
      <c r="D3" s="663"/>
      <c r="E3" s="664"/>
      <c r="F3" s="57"/>
      <c r="G3" s="56"/>
      <c r="H3" s="56"/>
      <c r="I3" s="56"/>
    </row>
    <row r="4" spans="2:20" s="62" customFormat="1" ht="30" customHeight="1">
      <c r="B4" s="379" t="s">
        <v>792</v>
      </c>
      <c r="C4" s="577"/>
      <c r="D4" s="577"/>
      <c r="E4" s="380"/>
      <c r="F4" s="59"/>
      <c r="G4" s="59"/>
      <c r="H4" s="60"/>
      <c r="I4" s="61"/>
      <c r="J4" s="61"/>
      <c r="L4" s="63"/>
      <c r="O4" s="59"/>
      <c r="P4" s="59"/>
      <c r="Q4" s="59"/>
      <c r="R4" s="59"/>
      <c r="S4" s="59"/>
      <c r="T4" s="59"/>
    </row>
    <row r="5" spans="2:20" s="62" customFormat="1" ht="15.6">
      <c r="B5" s="609" t="s">
        <v>791</v>
      </c>
      <c r="C5" s="665"/>
      <c r="D5" s="666"/>
      <c r="E5" s="667"/>
      <c r="F5" s="59"/>
      <c r="G5" s="59"/>
      <c r="H5" s="60"/>
      <c r="I5" s="61"/>
      <c r="J5" s="61"/>
      <c r="L5" s="63"/>
      <c r="O5" s="59"/>
      <c r="P5" s="59"/>
      <c r="Q5" s="59"/>
      <c r="R5" s="59"/>
      <c r="S5" s="59"/>
      <c r="T5" s="59"/>
    </row>
    <row r="6" spans="2:20" s="62" customFormat="1" ht="15.6">
      <c r="B6" s="231" t="s">
        <v>248</v>
      </c>
      <c r="C6" s="665"/>
      <c r="D6" s="666"/>
      <c r="E6" s="667"/>
      <c r="F6" s="59"/>
      <c r="G6" s="59"/>
      <c r="H6" s="60"/>
      <c r="I6" s="61"/>
      <c r="J6" s="61"/>
      <c r="L6" s="63"/>
      <c r="O6" s="59"/>
      <c r="P6" s="59"/>
      <c r="Q6" s="59"/>
      <c r="R6" s="59"/>
      <c r="S6" s="59"/>
      <c r="T6" s="59"/>
    </row>
    <row r="7" spans="2:20" s="62" customFormat="1" ht="15.6">
      <c r="B7" s="231" t="s">
        <v>250</v>
      </c>
      <c r="C7" s="665"/>
      <c r="D7" s="666"/>
      <c r="E7" s="667"/>
      <c r="F7" s="64"/>
      <c r="G7" s="59"/>
      <c r="H7" s="60"/>
      <c r="I7" s="61"/>
      <c r="J7" s="61"/>
      <c r="L7" s="63"/>
      <c r="O7" s="59"/>
      <c r="P7" s="59"/>
      <c r="Q7" s="59"/>
      <c r="R7" s="59"/>
      <c r="S7" s="59"/>
      <c r="T7" s="59"/>
    </row>
    <row r="8" spans="2:20" s="62" customFormat="1" ht="15.6">
      <c r="B8" s="640" t="s">
        <v>249</v>
      </c>
      <c r="C8" s="668"/>
      <c r="D8" s="669"/>
      <c r="E8" s="670"/>
      <c r="F8" s="59"/>
      <c r="G8" s="59"/>
      <c r="H8" s="65"/>
      <c r="I8" s="61"/>
      <c r="J8" s="61"/>
      <c r="L8" s="63"/>
      <c r="O8" s="59"/>
      <c r="P8" s="59"/>
      <c r="Q8" s="59"/>
      <c r="R8" s="59"/>
      <c r="S8" s="59"/>
      <c r="T8" s="59"/>
    </row>
    <row r="9" spans="2:20" s="62" customFormat="1" ht="15.6">
      <c r="B9" s="671"/>
      <c r="C9" s="672"/>
      <c r="D9" s="672"/>
      <c r="E9" s="673"/>
      <c r="F9" s="66"/>
      <c r="G9" s="66"/>
      <c r="H9" s="66"/>
      <c r="I9" s="66"/>
      <c r="J9" s="66"/>
      <c r="L9" s="63"/>
      <c r="O9" s="59"/>
      <c r="P9" s="59"/>
      <c r="Q9" s="59"/>
      <c r="R9" s="59"/>
      <c r="S9" s="59"/>
      <c r="T9" s="59"/>
    </row>
    <row r="10" spans="2:20" ht="21.75" customHeight="1">
      <c r="B10" s="674" t="s">
        <v>29</v>
      </c>
      <c r="C10" s="434"/>
      <c r="D10" s="434"/>
      <c r="E10" s="675"/>
      <c r="F10" s="139"/>
    </row>
    <row r="11" spans="2:20" ht="15.75" customHeight="1">
      <c r="B11" s="676" t="s">
        <v>30</v>
      </c>
      <c r="C11" s="677"/>
      <c r="D11" s="677"/>
      <c r="E11" s="678"/>
      <c r="F11" s="139"/>
    </row>
    <row r="12" spans="2:20" ht="15.75" customHeight="1">
      <c r="B12" s="679" t="s">
        <v>0</v>
      </c>
      <c r="C12" s="680" t="s">
        <v>31</v>
      </c>
      <c r="D12" s="680"/>
      <c r="E12" s="681" t="s">
        <v>32</v>
      </c>
      <c r="F12" s="140"/>
    </row>
    <row r="13" spans="2:20" ht="15.75" customHeight="1">
      <c r="B13" s="682" t="s">
        <v>3</v>
      </c>
      <c r="C13" s="683" t="s">
        <v>33</v>
      </c>
      <c r="D13" s="683"/>
      <c r="E13" s="684">
        <v>3.95</v>
      </c>
      <c r="F13" s="141"/>
    </row>
    <row r="14" spans="2:20" ht="15.75" customHeight="1">
      <c r="B14" s="682" t="s">
        <v>4</v>
      </c>
      <c r="C14" s="685" t="s">
        <v>34</v>
      </c>
      <c r="D14" s="685"/>
      <c r="E14" s="684">
        <v>1</v>
      </c>
      <c r="F14" s="141"/>
    </row>
    <row r="15" spans="2:20" ht="15.75" customHeight="1">
      <c r="B15" s="682" t="s">
        <v>35</v>
      </c>
      <c r="C15" s="683" t="s">
        <v>36</v>
      </c>
      <c r="D15" s="683"/>
      <c r="E15" s="684">
        <v>0.5</v>
      </c>
      <c r="F15" s="141"/>
    </row>
    <row r="16" spans="2:20" ht="15.75" customHeight="1">
      <c r="B16" s="682" t="s">
        <v>37</v>
      </c>
      <c r="C16" s="683" t="s">
        <v>38</v>
      </c>
      <c r="D16" s="683"/>
      <c r="E16" s="684">
        <v>0.3</v>
      </c>
      <c r="F16" s="141"/>
      <c r="G16" s="142"/>
    </row>
    <row r="17" spans="2:11" ht="15.75" customHeight="1">
      <c r="B17" s="682"/>
      <c r="C17" s="686"/>
      <c r="D17" s="686" t="s">
        <v>39</v>
      </c>
      <c r="E17" s="687">
        <v>3</v>
      </c>
      <c r="F17" s="141"/>
    </row>
    <row r="18" spans="2:11" ht="15.75" customHeight="1">
      <c r="B18" s="676" t="s">
        <v>40</v>
      </c>
      <c r="C18" s="677"/>
      <c r="D18" s="677"/>
      <c r="E18" s="688"/>
      <c r="F18" s="139"/>
    </row>
    <row r="19" spans="2:11" ht="15.75" customHeight="1">
      <c r="B19" s="679" t="s">
        <v>0</v>
      </c>
      <c r="C19" s="680" t="s">
        <v>31</v>
      </c>
      <c r="D19" s="680"/>
      <c r="E19" s="681" t="s">
        <v>32</v>
      </c>
      <c r="F19" s="140"/>
      <c r="K19" s="72"/>
    </row>
    <row r="20" spans="2:11" ht="15.75" customHeight="1">
      <c r="B20" s="682" t="s">
        <v>7</v>
      </c>
      <c r="C20" s="689" t="s">
        <v>41</v>
      </c>
      <c r="D20" s="689"/>
      <c r="E20" s="684">
        <v>5</v>
      </c>
      <c r="F20" s="141"/>
      <c r="K20" s="73"/>
    </row>
    <row r="21" spans="2:11" ht="15.75" customHeight="1">
      <c r="B21" s="682" t="s">
        <v>23</v>
      </c>
      <c r="C21" s="689" t="s">
        <v>229</v>
      </c>
      <c r="D21" s="689"/>
      <c r="E21" s="684">
        <v>0</v>
      </c>
      <c r="F21" s="141"/>
      <c r="K21" s="73"/>
    </row>
    <row r="22" spans="2:11" ht="15.75" customHeight="1">
      <c r="B22" s="682" t="s">
        <v>43</v>
      </c>
      <c r="C22" s="689" t="s">
        <v>42</v>
      </c>
      <c r="D22" s="689"/>
      <c r="E22" s="684">
        <v>3</v>
      </c>
      <c r="F22" s="141"/>
      <c r="K22" s="73"/>
    </row>
    <row r="23" spans="2:11" ht="15.75" customHeight="1">
      <c r="B23" s="682" t="s">
        <v>230</v>
      </c>
      <c r="C23" s="689" t="s">
        <v>44</v>
      </c>
      <c r="D23" s="689"/>
      <c r="E23" s="684">
        <v>0.65</v>
      </c>
      <c r="F23" s="141"/>
      <c r="K23" s="73"/>
    </row>
    <row r="24" spans="2:11" ht="15.75" customHeight="1">
      <c r="B24" s="682"/>
      <c r="C24" s="689"/>
      <c r="D24" s="690" t="s">
        <v>45</v>
      </c>
      <c r="E24" s="687">
        <f>SUM(E20:E23)</f>
        <v>8.65</v>
      </c>
      <c r="F24" s="141"/>
      <c r="K24" s="74"/>
    </row>
    <row r="25" spans="2:11" ht="15.75" customHeight="1">
      <c r="B25" s="676" t="s">
        <v>46</v>
      </c>
      <c r="C25" s="691"/>
      <c r="D25" s="691"/>
      <c r="E25" s="692"/>
      <c r="F25" s="143"/>
    </row>
    <row r="26" spans="2:11" ht="15.75" customHeight="1">
      <c r="B26" s="679" t="s">
        <v>0</v>
      </c>
      <c r="C26" s="680" t="s">
        <v>31</v>
      </c>
      <c r="D26" s="680"/>
      <c r="E26" s="681" t="s">
        <v>32</v>
      </c>
      <c r="F26" s="140"/>
    </row>
    <row r="27" spans="2:11" ht="15.75" customHeight="1">
      <c r="B27" s="682" t="s">
        <v>8</v>
      </c>
      <c r="C27" s="689" t="s">
        <v>47</v>
      </c>
      <c r="D27" s="689"/>
      <c r="E27" s="684">
        <v>6.16</v>
      </c>
      <c r="F27" s="141"/>
    </row>
    <row r="28" spans="2:11" ht="15.75" customHeight="1">
      <c r="B28" s="682" t="s">
        <v>10</v>
      </c>
      <c r="C28" s="689" t="s">
        <v>48</v>
      </c>
      <c r="D28" s="689"/>
      <c r="E28" s="684">
        <v>0.59</v>
      </c>
      <c r="F28" s="141"/>
    </row>
    <row r="29" spans="2:11" ht="15.75" customHeight="1">
      <c r="B29" s="682" t="s">
        <v>24</v>
      </c>
      <c r="C29" s="689" t="s">
        <v>49</v>
      </c>
      <c r="D29" s="689"/>
      <c r="E29" s="684">
        <v>0.8</v>
      </c>
      <c r="F29" s="141"/>
    </row>
    <row r="30" spans="2:11" ht="15.75" customHeight="1">
      <c r="B30" s="682" t="s">
        <v>50</v>
      </c>
      <c r="C30" s="689" t="s">
        <v>51</v>
      </c>
      <c r="D30" s="689"/>
      <c r="E30" s="684">
        <v>0.97</v>
      </c>
      <c r="F30" s="141"/>
    </row>
    <row r="31" spans="2:11" s="75" customFormat="1" ht="15.75" customHeight="1">
      <c r="B31" s="682"/>
      <c r="C31" s="689"/>
      <c r="D31" s="690" t="s">
        <v>52</v>
      </c>
      <c r="E31" s="687">
        <f>SUM(E27:E30)</f>
        <v>8.52</v>
      </c>
      <c r="F31" s="141"/>
      <c r="G31" s="67"/>
      <c r="H31" s="68"/>
      <c r="I31" s="69"/>
      <c r="J31" s="69"/>
    </row>
    <row r="32" spans="2:11" s="75" customFormat="1" ht="15.75" customHeight="1">
      <c r="B32" s="693"/>
      <c r="C32" s="694"/>
      <c r="D32" s="695" t="s">
        <v>53</v>
      </c>
      <c r="E32" s="696">
        <f>ROUND(((1+E17/100+E29/100+E30/100)*(1+E28/100)*(1+(E27/100)))/(1-E24/100)-1,4)</f>
        <v>0.22470000000000001</v>
      </c>
      <c r="F32" s="145"/>
      <c r="G32" s="144"/>
      <c r="H32" s="146"/>
    </row>
    <row r="33" spans="2:10" s="71" customFormat="1" ht="21" customHeight="1">
      <c r="B33" s="693"/>
      <c r="C33" s="694"/>
      <c r="D33" s="695"/>
      <c r="E33" s="696"/>
      <c r="F33" s="145"/>
      <c r="G33" s="67"/>
      <c r="H33" s="146"/>
      <c r="I33" s="75"/>
      <c r="J33" s="75"/>
    </row>
    <row r="34" spans="2:10" s="77" customFormat="1" ht="15.6">
      <c r="B34" s="674" t="s">
        <v>54</v>
      </c>
      <c r="C34" s="434"/>
      <c r="D34" s="434"/>
      <c r="E34" s="675"/>
      <c r="F34" s="76"/>
      <c r="G34" s="67"/>
      <c r="H34" s="147"/>
      <c r="I34" s="71"/>
      <c r="J34" s="71"/>
    </row>
    <row r="35" spans="2:10" s="77" customFormat="1" ht="30.75" customHeight="1">
      <c r="B35" s="697" t="s">
        <v>55</v>
      </c>
      <c r="C35" s="698"/>
      <c r="D35" s="698"/>
      <c r="E35" s="699"/>
      <c r="F35" s="148"/>
      <c r="G35" s="149"/>
      <c r="H35" s="150"/>
    </row>
    <row r="36" spans="2:10" s="77" customFormat="1" ht="13.2">
      <c r="B36" s="700" t="s">
        <v>56</v>
      </c>
      <c r="C36" s="151" t="s">
        <v>57</v>
      </c>
      <c r="D36" s="701" t="s">
        <v>58</v>
      </c>
      <c r="E36" s="702"/>
      <c r="F36" s="148"/>
      <c r="G36" s="149"/>
      <c r="H36" s="150"/>
    </row>
    <row r="37" spans="2:10" s="77" customFormat="1" ht="13.2">
      <c r="B37" s="703"/>
      <c r="C37" s="704" t="s">
        <v>59</v>
      </c>
      <c r="D37" s="705"/>
      <c r="E37" s="706"/>
      <c r="F37" s="148"/>
      <c r="G37" s="149"/>
      <c r="H37" s="150"/>
    </row>
    <row r="38" spans="2:10" s="77" customFormat="1" ht="16.5" customHeight="1">
      <c r="B38" s="707" t="s">
        <v>60</v>
      </c>
      <c r="C38" s="708"/>
      <c r="D38" s="708"/>
      <c r="E38" s="709"/>
      <c r="F38" s="148"/>
      <c r="G38" s="149"/>
      <c r="H38" s="150"/>
    </row>
    <row r="39" spans="2:10" s="77" customFormat="1" ht="16.5" customHeight="1">
      <c r="B39" s="710" t="s">
        <v>61</v>
      </c>
      <c r="C39" s="711"/>
      <c r="D39" s="711"/>
      <c r="E39" s="712"/>
      <c r="F39" s="152"/>
      <c r="G39" s="153"/>
      <c r="H39" s="150"/>
    </row>
    <row r="40" spans="2:10" s="77" customFormat="1" ht="16.5" customHeight="1">
      <c r="B40" s="710" t="s">
        <v>62</v>
      </c>
      <c r="C40" s="713"/>
      <c r="D40" s="713"/>
      <c r="E40" s="714"/>
      <c r="F40" s="154"/>
      <c r="G40" s="155"/>
      <c r="H40" s="150"/>
    </row>
    <row r="41" spans="2:10" s="77" customFormat="1" ht="16.5" customHeight="1">
      <c r="B41" s="710" t="s">
        <v>63</v>
      </c>
      <c r="C41" s="713"/>
      <c r="D41" s="713"/>
      <c r="E41" s="714"/>
      <c r="F41" s="154"/>
      <c r="G41" s="155"/>
      <c r="H41" s="150"/>
    </row>
    <row r="42" spans="2:10" s="77" customFormat="1" ht="12.75" customHeight="1" thickBot="1">
      <c r="B42" s="715" t="s">
        <v>64</v>
      </c>
      <c r="C42" s="716"/>
      <c r="D42" s="716"/>
      <c r="E42" s="717"/>
      <c r="F42" s="154"/>
      <c r="G42" s="155"/>
      <c r="H42" s="150"/>
    </row>
    <row r="43" spans="2:10" s="71" customFormat="1" ht="13.2">
      <c r="B43" s="433"/>
      <c r="C43" s="433"/>
      <c r="D43" s="433"/>
      <c r="E43" s="433"/>
      <c r="F43" s="152"/>
      <c r="G43" s="153"/>
      <c r="H43" s="150"/>
      <c r="I43" s="77"/>
      <c r="J43" s="77"/>
    </row>
    <row r="44" spans="2:10" s="71" customFormat="1" ht="11.4">
      <c r="B44" s="76"/>
      <c r="C44" s="76"/>
      <c r="D44" s="76"/>
      <c r="E44" s="78"/>
      <c r="F44" s="76"/>
      <c r="G44" s="156"/>
      <c r="H44" s="147"/>
    </row>
    <row r="45" spans="2:10" s="71" customFormat="1" ht="11.4">
      <c r="B45" s="76"/>
      <c r="C45" s="76"/>
      <c r="D45" s="76"/>
      <c r="E45" s="78"/>
      <c r="F45" s="76"/>
      <c r="G45" s="156"/>
      <c r="H45" s="147"/>
    </row>
    <row r="46" spans="2:10" s="71" customFormat="1" ht="12">
      <c r="B46" s="76"/>
      <c r="C46" s="76"/>
      <c r="D46" s="76"/>
      <c r="E46" s="78"/>
      <c r="F46" s="157"/>
      <c r="G46" s="156"/>
      <c r="H46" s="147"/>
    </row>
    <row r="47" spans="2:10" s="71" customFormat="1" ht="12">
      <c r="B47" s="76"/>
      <c r="C47" s="76"/>
      <c r="D47" s="76"/>
      <c r="E47" s="78"/>
      <c r="F47" s="157"/>
      <c r="G47" s="156"/>
      <c r="H47" s="147"/>
    </row>
    <row r="48" spans="2:10" ht="12">
      <c r="B48" s="76"/>
      <c r="C48" s="76"/>
      <c r="D48" s="76"/>
      <c r="E48" s="78"/>
      <c r="F48" s="157"/>
      <c r="G48" s="156"/>
      <c r="H48" s="147"/>
      <c r="I48" s="71"/>
      <c r="J48" s="71"/>
    </row>
    <row r="49" spans="2:8" ht="12">
      <c r="B49" s="76"/>
      <c r="C49" s="76"/>
      <c r="D49" s="78"/>
      <c r="E49" s="78"/>
      <c r="F49" s="79"/>
      <c r="G49" s="80"/>
    </row>
    <row r="50" spans="2:8" ht="12">
      <c r="B50" s="76"/>
      <c r="C50" s="76"/>
      <c r="D50" s="70"/>
      <c r="E50" s="78"/>
      <c r="F50" s="79"/>
      <c r="G50" s="80"/>
    </row>
    <row r="51" spans="2:8" ht="12">
      <c r="B51" s="76"/>
      <c r="C51" s="76"/>
      <c r="D51" s="78"/>
      <c r="E51" s="78"/>
      <c r="F51" s="79"/>
      <c r="G51" s="80"/>
    </row>
    <row r="52" spans="2:8" ht="12">
      <c r="B52" s="76"/>
      <c r="C52" s="76"/>
      <c r="D52" s="78"/>
      <c r="E52" s="78"/>
      <c r="F52" s="79"/>
      <c r="G52" s="80"/>
    </row>
    <row r="53" spans="2:8" ht="12">
      <c r="B53" s="76"/>
      <c r="C53" s="76"/>
      <c r="D53" s="78"/>
      <c r="E53" s="78"/>
      <c r="F53" s="79"/>
      <c r="G53" s="80"/>
    </row>
    <row r="54" spans="2:8" ht="12">
      <c r="B54" s="76"/>
      <c r="C54" s="76"/>
      <c r="D54" s="78"/>
      <c r="E54" s="78"/>
      <c r="F54" s="79"/>
      <c r="G54" s="80"/>
      <c r="H54" s="69"/>
    </row>
    <row r="55" spans="2:8" ht="12">
      <c r="B55" s="76"/>
      <c r="C55" s="76"/>
      <c r="D55" s="78"/>
      <c r="E55" s="78"/>
      <c r="F55" s="79"/>
      <c r="G55" s="80"/>
      <c r="H55" s="69"/>
    </row>
    <row r="56" spans="2:8" ht="12">
      <c r="B56" s="76"/>
      <c r="C56" s="76"/>
      <c r="D56" s="76"/>
      <c r="E56" s="78"/>
      <c r="F56" s="81"/>
      <c r="H56" s="69"/>
    </row>
    <row r="57" spans="2:8" ht="12">
      <c r="B57" s="76"/>
      <c r="C57" s="76"/>
      <c r="D57" s="76"/>
      <c r="E57" s="78"/>
      <c r="F57" s="81"/>
      <c r="H57" s="69"/>
    </row>
    <row r="58" spans="2:8" ht="12">
      <c r="B58" s="76"/>
      <c r="C58" s="76"/>
      <c r="D58" s="76"/>
      <c r="E58" s="78"/>
      <c r="F58" s="81"/>
      <c r="H58" s="69"/>
    </row>
    <row r="59" spans="2:8" ht="12">
      <c r="B59" s="76"/>
      <c r="C59" s="76"/>
      <c r="D59" s="76"/>
      <c r="E59" s="78"/>
      <c r="F59" s="81"/>
      <c r="H59" s="69"/>
    </row>
    <row r="60" spans="2:8" ht="12">
      <c r="B60" s="76"/>
      <c r="C60" s="76"/>
      <c r="D60" s="76"/>
      <c r="E60" s="78"/>
      <c r="F60" s="81"/>
      <c r="H60" s="69"/>
    </row>
    <row r="61" spans="2:8" ht="12">
      <c r="B61" s="76"/>
      <c r="C61" s="76"/>
      <c r="D61" s="76"/>
      <c r="E61" s="78"/>
      <c r="F61" s="81"/>
      <c r="H61" s="69"/>
    </row>
    <row r="62" spans="2:8" ht="12">
      <c r="B62" s="76"/>
      <c r="C62" s="76"/>
      <c r="D62" s="76"/>
      <c r="E62" s="78"/>
      <c r="F62" s="81"/>
      <c r="H62" s="69"/>
    </row>
    <row r="63" spans="2:8" ht="12">
      <c r="B63" s="76"/>
      <c r="C63" s="76"/>
      <c r="D63" s="76"/>
      <c r="E63" s="78"/>
      <c r="F63" s="81"/>
      <c r="H63" s="69"/>
    </row>
    <row r="64" spans="2:8" ht="12">
      <c r="B64" s="76"/>
      <c r="C64" s="76"/>
      <c r="D64" s="76"/>
      <c r="E64" s="78"/>
      <c r="F64" s="81"/>
      <c r="H64" s="69"/>
    </row>
    <row r="65" spans="2:8" ht="12">
      <c r="B65" s="76"/>
      <c r="C65" s="76"/>
      <c r="D65" s="76"/>
      <c r="E65" s="78"/>
      <c r="F65" s="81"/>
      <c r="H65" s="69"/>
    </row>
    <row r="66" spans="2:8" ht="12">
      <c r="B66" s="76"/>
      <c r="C66" s="76"/>
      <c r="D66" s="76"/>
      <c r="E66" s="78"/>
      <c r="F66" s="81"/>
      <c r="H66" s="69"/>
    </row>
    <row r="67" spans="2:8" ht="12">
      <c r="B67" s="76"/>
      <c r="C67" s="76"/>
      <c r="D67" s="76"/>
      <c r="E67" s="78"/>
      <c r="F67" s="81"/>
      <c r="H67" s="69"/>
    </row>
    <row r="68" spans="2:8" ht="12">
      <c r="B68" s="76"/>
      <c r="C68" s="76"/>
      <c r="D68" s="76"/>
      <c r="E68" s="78"/>
      <c r="F68" s="81"/>
      <c r="H68" s="69"/>
    </row>
    <row r="69" spans="2:8" ht="12">
      <c r="B69" s="76"/>
      <c r="C69" s="76"/>
      <c r="D69" s="76"/>
      <c r="E69" s="78"/>
      <c r="F69" s="81"/>
      <c r="G69" s="69"/>
      <c r="H69" s="69"/>
    </row>
    <row r="70" spans="2:8" ht="12">
      <c r="B70" s="76"/>
      <c r="C70" s="76"/>
      <c r="D70" s="76"/>
      <c r="E70" s="78"/>
      <c r="F70" s="81"/>
      <c r="G70" s="69"/>
      <c r="H70" s="69"/>
    </row>
    <row r="71" spans="2:8" ht="12">
      <c r="B71" s="76"/>
      <c r="C71" s="76"/>
      <c r="D71" s="76"/>
      <c r="E71" s="78"/>
      <c r="F71" s="81"/>
      <c r="G71" s="69"/>
      <c r="H71" s="69"/>
    </row>
    <row r="72" spans="2:8" ht="12">
      <c r="B72" s="76"/>
      <c r="C72" s="76"/>
      <c r="D72" s="76"/>
      <c r="E72" s="78"/>
      <c r="F72" s="81"/>
      <c r="G72" s="69"/>
      <c r="H72" s="69"/>
    </row>
    <row r="73" spans="2:8" ht="12">
      <c r="B73" s="76"/>
      <c r="C73" s="76"/>
      <c r="D73" s="76"/>
      <c r="E73" s="78"/>
      <c r="F73" s="81"/>
      <c r="G73" s="69"/>
      <c r="H73" s="69"/>
    </row>
    <row r="74" spans="2:8" ht="12">
      <c r="B74" s="76"/>
      <c r="C74" s="76"/>
      <c r="D74" s="76"/>
      <c r="E74" s="78"/>
      <c r="F74" s="81"/>
      <c r="G74" s="69"/>
      <c r="H74" s="69"/>
    </row>
    <row r="75" spans="2:8" ht="12">
      <c r="B75" s="76"/>
      <c r="C75" s="76"/>
      <c r="D75" s="76"/>
      <c r="E75" s="78"/>
      <c r="F75" s="81"/>
      <c r="G75" s="69"/>
      <c r="H75" s="69"/>
    </row>
    <row r="76" spans="2:8" ht="12">
      <c r="B76" s="76"/>
      <c r="C76" s="76"/>
      <c r="D76" s="76"/>
      <c r="E76" s="78"/>
      <c r="F76" s="81"/>
      <c r="G76" s="69"/>
      <c r="H76" s="69"/>
    </row>
    <row r="77" spans="2:8" ht="12">
      <c r="B77" s="76"/>
      <c r="C77" s="76"/>
      <c r="D77" s="76"/>
      <c r="E77" s="78"/>
      <c r="F77" s="81"/>
      <c r="G77" s="69"/>
      <c r="H77" s="69"/>
    </row>
    <row r="78" spans="2:8" ht="12">
      <c r="B78" s="76"/>
      <c r="C78" s="76"/>
      <c r="D78" s="76"/>
      <c r="E78" s="78"/>
      <c r="F78" s="81"/>
      <c r="G78" s="69"/>
      <c r="H78" s="69"/>
    </row>
    <row r="79" spans="2:8" ht="12">
      <c r="B79" s="76"/>
      <c r="C79" s="76"/>
      <c r="D79" s="76"/>
      <c r="E79" s="78"/>
      <c r="F79" s="81"/>
      <c r="G79" s="69"/>
      <c r="H79" s="69"/>
    </row>
    <row r="80" spans="2:8" ht="12">
      <c r="B80" s="76"/>
      <c r="C80" s="76"/>
      <c r="D80" s="76"/>
      <c r="E80" s="78"/>
      <c r="F80" s="81"/>
      <c r="G80" s="69"/>
      <c r="H80" s="69"/>
    </row>
    <row r="81" spans="2:8" ht="12">
      <c r="B81" s="76"/>
      <c r="C81" s="76"/>
      <c r="D81" s="76"/>
      <c r="E81" s="78"/>
      <c r="F81" s="81"/>
      <c r="G81" s="69"/>
      <c r="H81" s="69"/>
    </row>
    <row r="82" spans="2:8" ht="12">
      <c r="B82" s="76"/>
      <c r="C82" s="76"/>
      <c r="D82" s="76"/>
      <c r="E82" s="78"/>
      <c r="F82" s="81"/>
      <c r="G82" s="69"/>
      <c r="H82" s="69"/>
    </row>
    <row r="83" spans="2:8" ht="12">
      <c r="B83" s="76"/>
      <c r="C83" s="76"/>
      <c r="D83" s="76"/>
      <c r="E83" s="78"/>
      <c r="F83" s="81"/>
      <c r="G83" s="69"/>
      <c r="H83" s="69"/>
    </row>
    <row r="84" spans="2:8" ht="12">
      <c r="B84" s="76"/>
      <c r="C84" s="76"/>
      <c r="D84" s="76"/>
      <c r="E84" s="78"/>
      <c r="F84" s="81"/>
      <c r="G84" s="69"/>
      <c r="H84" s="69"/>
    </row>
    <row r="85" spans="2:8" ht="12">
      <c r="B85" s="76"/>
      <c r="C85" s="76"/>
      <c r="D85" s="76"/>
      <c r="E85" s="78"/>
      <c r="F85" s="81"/>
      <c r="G85" s="69"/>
      <c r="H85" s="69"/>
    </row>
    <row r="86" spans="2:8" ht="12">
      <c r="B86" s="76"/>
      <c r="C86" s="76"/>
      <c r="D86" s="76"/>
      <c r="E86" s="78"/>
      <c r="F86" s="81"/>
      <c r="G86" s="69"/>
      <c r="H86" s="69"/>
    </row>
    <row r="87" spans="2:8" ht="12">
      <c r="B87" s="76"/>
      <c r="C87" s="76"/>
      <c r="D87" s="76"/>
      <c r="E87" s="78"/>
      <c r="F87" s="81"/>
      <c r="G87" s="69"/>
      <c r="H87" s="69"/>
    </row>
    <row r="88" spans="2:8" ht="12">
      <c r="B88" s="76"/>
      <c r="C88" s="76"/>
      <c r="D88" s="76"/>
      <c r="E88" s="78"/>
      <c r="F88" s="81"/>
      <c r="G88" s="69"/>
      <c r="H88" s="69"/>
    </row>
    <row r="89" spans="2:8" ht="12">
      <c r="B89" s="76"/>
      <c r="C89" s="76"/>
      <c r="D89" s="76"/>
      <c r="E89" s="78"/>
      <c r="F89" s="81"/>
      <c r="G89" s="69"/>
      <c r="H89" s="69"/>
    </row>
    <row r="90" spans="2:8" ht="12">
      <c r="B90" s="76"/>
      <c r="C90" s="76"/>
      <c r="D90" s="76"/>
      <c r="E90" s="78"/>
      <c r="F90" s="81"/>
      <c r="G90" s="69"/>
      <c r="H90" s="69"/>
    </row>
    <row r="91" spans="2:8" ht="12">
      <c r="B91" s="76"/>
      <c r="C91" s="76"/>
      <c r="D91" s="76"/>
      <c r="E91" s="78"/>
      <c r="F91" s="81"/>
      <c r="G91" s="69"/>
      <c r="H91" s="69"/>
    </row>
    <row r="92" spans="2:8" ht="12">
      <c r="B92" s="76"/>
      <c r="C92" s="76"/>
      <c r="D92" s="76"/>
      <c r="E92" s="78"/>
      <c r="F92" s="81"/>
      <c r="G92" s="69"/>
      <c r="H92" s="69"/>
    </row>
    <row r="93" spans="2:8" ht="12">
      <c r="B93" s="76"/>
      <c r="C93" s="76"/>
      <c r="D93" s="76"/>
      <c r="E93" s="78"/>
      <c r="F93" s="81"/>
      <c r="G93" s="69"/>
      <c r="H93" s="69"/>
    </row>
    <row r="94" spans="2:8" ht="12">
      <c r="B94" s="76"/>
      <c r="C94" s="76"/>
      <c r="D94" s="76"/>
      <c r="E94" s="78"/>
      <c r="F94" s="81"/>
      <c r="G94" s="69"/>
      <c r="H94" s="69"/>
    </row>
    <row r="95" spans="2:8" ht="12">
      <c r="B95" s="76"/>
      <c r="C95" s="76"/>
      <c r="D95" s="76"/>
      <c r="E95" s="78"/>
      <c r="F95" s="81"/>
      <c r="G95" s="69"/>
      <c r="H95" s="69"/>
    </row>
    <row r="96" spans="2:8" ht="12">
      <c r="B96" s="76"/>
      <c r="C96" s="76"/>
      <c r="D96" s="76"/>
      <c r="E96" s="78"/>
      <c r="F96" s="81"/>
      <c r="G96" s="69"/>
      <c r="H96" s="69"/>
    </row>
    <row r="97" spans="2:8" ht="12">
      <c r="B97" s="76"/>
      <c r="C97" s="76"/>
      <c r="D97" s="76"/>
      <c r="E97" s="78"/>
      <c r="F97" s="81"/>
      <c r="G97" s="69"/>
      <c r="H97" s="69"/>
    </row>
    <row r="98" spans="2:8" ht="12">
      <c r="B98" s="76"/>
      <c r="C98" s="76"/>
      <c r="D98" s="76"/>
      <c r="E98" s="78"/>
      <c r="F98" s="81"/>
      <c r="G98" s="69"/>
      <c r="H98" s="69"/>
    </row>
    <row r="99" spans="2:8" ht="12">
      <c r="B99" s="76"/>
      <c r="C99" s="76"/>
      <c r="D99" s="76"/>
      <c r="E99" s="78"/>
      <c r="F99" s="81"/>
      <c r="G99" s="69"/>
      <c r="H99" s="69"/>
    </row>
    <row r="100" spans="2:8" ht="12">
      <c r="B100" s="76"/>
      <c r="C100" s="76"/>
      <c r="D100" s="76"/>
      <c r="E100" s="78"/>
      <c r="F100" s="81"/>
      <c r="G100" s="69"/>
      <c r="H100" s="69"/>
    </row>
    <row r="101" spans="2:8" ht="12">
      <c r="B101" s="76"/>
      <c r="C101" s="76"/>
      <c r="D101" s="76"/>
      <c r="E101" s="78"/>
      <c r="F101" s="81"/>
      <c r="G101" s="69"/>
      <c r="H101" s="69"/>
    </row>
    <row r="102" spans="2:8" ht="12">
      <c r="B102" s="76"/>
      <c r="C102" s="76"/>
      <c r="D102" s="76"/>
      <c r="E102" s="78"/>
      <c r="F102" s="81"/>
      <c r="G102" s="69"/>
      <c r="H102" s="69"/>
    </row>
    <row r="103" spans="2:8" ht="12">
      <c r="B103" s="76"/>
      <c r="C103" s="76"/>
      <c r="D103" s="76"/>
      <c r="E103" s="78"/>
      <c r="F103" s="81"/>
      <c r="G103" s="69"/>
      <c r="H103" s="69"/>
    </row>
    <row r="104" spans="2:8" ht="12">
      <c r="B104" s="76"/>
      <c r="C104" s="76"/>
      <c r="D104" s="76"/>
      <c r="E104" s="78"/>
      <c r="F104" s="81"/>
      <c r="G104" s="69"/>
      <c r="H104" s="69"/>
    </row>
    <row r="105" spans="2:8" ht="12">
      <c r="B105" s="76"/>
      <c r="C105" s="76"/>
      <c r="D105" s="76"/>
      <c r="E105" s="78"/>
      <c r="F105" s="81"/>
      <c r="G105" s="69"/>
      <c r="H105" s="69"/>
    </row>
    <row r="106" spans="2:8" ht="12">
      <c r="B106" s="76"/>
      <c r="C106" s="76"/>
      <c r="D106" s="76"/>
      <c r="E106" s="78"/>
      <c r="F106" s="81"/>
      <c r="G106" s="69"/>
      <c r="H106" s="69"/>
    </row>
    <row r="107" spans="2:8" ht="12">
      <c r="B107" s="76"/>
      <c r="C107" s="76"/>
      <c r="D107" s="76"/>
      <c r="E107" s="78"/>
      <c r="F107" s="81"/>
      <c r="G107" s="69"/>
      <c r="H107" s="69"/>
    </row>
    <row r="108" spans="2:8" ht="12">
      <c r="B108" s="76"/>
      <c r="C108" s="76"/>
      <c r="D108" s="76"/>
      <c r="E108" s="78"/>
      <c r="F108" s="81"/>
      <c r="G108" s="69"/>
      <c r="H108" s="69"/>
    </row>
    <row r="109" spans="2:8" ht="12">
      <c r="B109" s="76"/>
      <c r="C109" s="76"/>
      <c r="D109" s="76"/>
      <c r="E109" s="78"/>
      <c r="F109" s="81"/>
      <c r="G109" s="69"/>
      <c r="H109" s="69"/>
    </row>
    <row r="110" spans="2:8" ht="12">
      <c r="B110" s="76"/>
      <c r="C110" s="76"/>
      <c r="D110" s="76"/>
      <c r="E110" s="78"/>
      <c r="F110" s="81"/>
      <c r="G110" s="69"/>
      <c r="H110" s="69"/>
    </row>
    <row r="111" spans="2:8" ht="12">
      <c r="B111" s="76"/>
      <c r="C111" s="76"/>
      <c r="D111" s="76"/>
      <c r="E111" s="78"/>
      <c r="F111" s="81"/>
      <c r="G111" s="69"/>
      <c r="H111" s="69"/>
    </row>
    <row r="112" spans="2:8" ht="12">
      <c r="B112" s="76"/>
      <c r="C112" s="76"/>
      <c r="D112" s="76"/>
      <c r="E112" s="78"/>
      <c r="F112" s="81"/>
      <c r="G112" s="69"/>
      <c r="H112" s="69"/>
    </row>
    <row r="113" spans="2:8" ht="12">
      <c r="B113" s="76"/>
      <c r="C113" s="76"/>
      <c r="D113" s="76"/>
      <c r="E113" s="78"/>
      <c r="F113" s="81"/>
      <c r="G113" s="69"/>
      <c r="H113" s="69"/>
    </row>
    <row r="114" spans="2:8" ht="12">
      <c r="B114" s="76"/>
      <c r="C114" s="76"/>
      <c r="D114" s="76"/>
      <c r="E114" s="78"/>
      <c r="F114" s="81"/>
      <c r="G114" s="69"/>
      <c r="H114" s="69"/>
    </row>
    <row r="115" spans="2:8" ht="12">
      <c r="B115" s="76"/>
      <c r="C115" s="76"/>
      <c r="D115" s="76"/>
      <c r="E115" s="78"/>
      <c r="F115" s="81"/>
      <c r="G115" s="69"/>
      <c r="H115" s="69"/>
    </row>
    <row r="116" spans="2:8" ht="12">
      <c r="B116" s="76"/>
      <c r="C116" s="76"/>
      <c r="D116" s="76"/>
      <c r="E116" s="78"/>
      <c r="F116" s="81"/>
      <c r="G116" s="69"/>
      <c r="H116" s="69"/>
    </row>
    <row r="117" spans="2:8" ht="12">
      <c r="B117" s="76"/>
      <c r="C117" s="76"/>
      <c r="D117" s="76"/>
      <c r="E117" s="78"/>
      <c r="F117" s="81"/>
      <c r="G117" s="69"/>
      <c r="H117" s="69"/>
    </row>
    <row r="118" spans="2:8" ht="12">
      <c r="B118" s="76"/>
      <c r="C118" s="76"/>
      <c r="D118" s="76"/>
      <c r="E118" s="78"/>
      <c r="F118" s="81"/>
      <c r="G118" s="69"/>
      <c r="H118" s="69"/>
    </row>
    <row r="119" spans="2:8" ht="12">
      <c r="B119" s="76"/>
      <c r="C119" s="76"/>
      <c r="D119" s="76"/>
      <c r="E119" s="78"/>
      <c r="F119" s="81"/>
      <c r="G119" s="69"/>
      <c r="H119" s="69"/>
    </row>
    <row r="120" spans="2:8" ht="12">
      <c r="B120" s="76"/>
      <c r="C120" s="76"/>
      <c r="D120" s="76"/>
      <c r="E120" s="78"/>
      <c r="F120" s="81"/>
      <c r="G120" s="69"/>
      <c r="H120" s="69"/>
    </row>
    <row r="121" spans="2:8" ht="12">
      <c r="B121" s="76"/>
      <c r="C121" s="76"/>
      <c r="D121" s="76"/>
      <c r="E121" s="78"/>
      <c r="F121" s="81"/>
      <c r="G121" s="69"/>
      <c r="H121" s="69"/>
    </row>
    <row r="122" spans="2:8" ht="12">
      <c r="B122" s="76"/>
      <c r="C122" s="76"/>
      <c r="D122" s="76"/>
      <c r="E122" s="78"/>
      <c r="F122" s="81"/>
      <c r="G122" s="69"/>
      <c r="H122" s="69"/>
    </row>
    <row r="123" spans="2:8" ht="12">
      <c r="B123" s="76"/>
      <c r="C123" s="76"/>
      <c r="D123" s="76"/>
      <c r="E123" s="78"/>
      <c r="F123" s="81"/>
      <c r="G123" s="69"/>
      <c r="H123" s="69"/>
    </row>
    <row r="124" spans="2:8" ht="12">
      <c r="B124" s="76"/>
      <c r="C124" s="76"/>
      <c r="D124" s="76"/>
      <c r="E124" s="78"/>
      <c r="F124" s="81"/>
      <c r="G124" s="69"/>
      <c r="H124" s="69"/>
    </row>
    <row r="125" spans="2:8" ht="12">
      <c r="B125" s="76"/>
      <c r="C125" s="76"/>
      <c r="D125" s="76"/>
      <c r="E125" s="78"/>
      <c r="F125" s="81"/>
      <c r="G125" s="69"/>
      <c r="H125" s="69"/>
    </row>
    <row r="126" spans="2:8" ht="12">
      <c r="B126" s="76"/>
      <c r="C126" s="76"/>
      <c r="D126" s="76"/>
      <c r="E126" s="78"/>
      <c r="F126" s="81"/>
      <c r="G126" s="69"/>
      <c r="H126" s="69"/>
    </row>
    <row r="127" spans="2:8" ht="12">
      <c r="B127" s="76"/>
      <c r="C127" s="76"/>
      <c r="D127" s="76"/>
      <c r="E127" s="78"/>
      <c r="F127" s="81"/>
      <c r="G127" s="69"/>
      <c r="H127" s="69"/>
    </row>
    <row r="128" spans="2:8" ht="12">
      <c r="B128" s="76"/>
      <c r="C128" s="76"/>
      <c r="D128" s="76"/>
      <c r="E128" s="78"/>
      <c r="F128" s="81"/>
      <c r="G128" s="69"/>
      <c r="H128" s="69"/>
    </row>
    <row r="129" spans="2:8" ht="12">
      <c r="B129" s="76"/>
      <c r="C129" s="76"/>
      <c r="D129" s="76"/>
      <c r="E129" s="78"/>
      <c r="F129" s="81"/>
      <c r="G129" s="69"/>
      <c r="H129" s="69"/>
    </row>
    <row r="130" spans="2:8" ht="12">
      <c r="B130" s="76"/>
      <c r="C130" s="76"/>
      <c r="D130" s="76"/>
      <c r="E130" s="78"/>
      <c r="F130" s="81"/>
      <c r="G130" s="69"/>
      <c r="H130" s="69"/>
    </row>
    <row r="131" spans="2:8" ht="12">
      <c r="B131" s="76"/>
      <c r="C131" s="76"/>
      <c r="D131" s="76"/>
      <c r="E131" s="78"/>
      <c r="F131" s="81"/>
      <c r="G131" s="69"/>
      <c r="H131" s="69"/>
    </row>
    <row r="132" spans="2:8" ht="12">
      <c r="B132" s="76"/>
      <c r="C132" s="76"/>
      <c r="D132" s="76"/>
      <c r="E132" s="78"/>
      <c r="F132" s="81"/>
      <c r="G132" s="69"/>
      <c r="H132" s="69"/>
    </row>
    <row r="133" spans="2:8" ht="12">
      <c r="B133" s="76"/>
      <c r="C133" s="76"/>
      <c r="D133" s="76"/>
      <c r="E133" s="78"/>
      <c r="F133" s="81"/>
      <c r="G133" s="69"/>
      <c r="H133" s="69"/>
    </row>
    <row r="134" spans="2:8" ht="12">
      <c r="B134" s="76"/>
      <c r="C134" s="76"/>
      <c r="D134" s="76"/>
      <c r="E134" s="78"/>
      <c r="F134" s="81"/>
      <c r="G134" s="69"/>
      <c r="H134" s="69"/>
    </row>
    <row r="135" spans="2:8" ht="12">
      <c r="B135" s="76"/>
      <c r="C135" s="76"/>
      <c r="D135" s="76"/>
      <c r="E135" s="78"/>
      <c r="F135" s="81"/>
      <c r="G135" s="69"/>
      <c r="H135" s="69"/>
    </row>
    <row r="136" spans="2:8" ht="12">
      <c r="B136" s="76"/>
      <c r="C136" s="76"/>
      <c r="D136" s="76"/>
      <c r="E136" s="78"/>
      <c r="F136" s="81"/>
      <c r="G136" s="69"/>
      <c r="H136" s="69"/>
    </row>
    <row r="137" spans="2:8" ht="12">
      <c r="B137" s="76"/>
      <c r="C137" s="76"/>
      <c r="D137" s="76"/>
      <c r="E137" s="78"/>
      <c r="F137" s="81"/>
      <c r="G137" s="69"/>
      <c r="H137" s="69"/>
    </row>
    <row r="138" spans="2:8" ht="12">
      <c r="B138" s="76"/>
      <c r="C138" s="76"/>
      <c r="D138" s="76"/>
      <c r="E138" s="78"/>
      <c r="F138" s="81"/>
      <c r="G138" s="69"/>
      <c r="H138" s="69"/>
    </row>
    <row r="139" spans="2:8" ht="12">
      <c r="B139" s="76"/>
      <c r="C139" s="76"/>
      <c r="D139" s="76"/>
      <c r="E139" s="78"/>
      <c r="F139" s="81"/>
      <c r="G139" s="69"/>
      <c r="H139" s="69"/>
    </row>
    <row r="140" spans="2:8" ht="12">
      <c r="B140" s="76"/>
      <c r="C140" s="76"/>
      <c r="D140" s="76"/>
      <c r="E140" s="78"/>
      <c r="F140" s="81"/>
      <c r="G140" s="69"/>
      <c r="H140" s="69"/>
    </row>
  </sheetData>
  <sheetProtection formatCells="0" formatColumns="0" formatRows="0"/>
  <mergeCells count="12">
    <mergeCell ref="B43:E43"/>
    <mergeCell ref="B40:E40"/>
    <mergeCell ref="B41:E41"/>
    <mergeCell ref="B42:E42"/>
    <mergeCell ref="B1:E1"/>
    <mergeCell ref="B10:E10"/>
    <mergeCell ref="B34:E34"/>
    <mergeCell ref="B38:E38"/>
    <mergeCell ref="B39:E39"/>
    <mergeCell ref="B35:E35"/>
    <mergeCell ref="B4:E4"/>
    <mergeCell ref="B2:E2"/>
  </mergeCells>
  <pageMargins left="1.1811023622047245" right="0.78740157480314965" top="0.78740157480314965" bottom="0.78740157480314965" header="0.31496062992125984" footer="0.31496062992125984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76"/>
  <sheetViews>
    <sheetView view="pageBreakPreview" zoomScaleNormal="100" zoomScaleSheetLayoutView="100" workbookViewId="0">
      <selection activeCell="K1" sqref="K1"/>
    </sheetView>
  </sheetViews>
  <sheetFormatPr defaultRowHeight="14.4"/>
  <cols>
    <col min="2" max="2" width="10.88671875" customWidth="1"/>
    <col min="3" max="3" width="11.5546875" customWidth="1"/>
    <col min="4" max="4" width="13" customWidth="1"/>
    <col min="5" max="5" width="13.6640625" customWidth="1"/>
    <col min="6" max="6" width="18.88671875" customWidth="1"/>
    <col min="7" max="7" width="12.33203125" customWidth="1"/>
    <col min="8" max="8" width="10.6640625" customWidth="1"/>
    <col min="9" max="9" width="8.33203125" bestFit="1" customWidth="1"/>
    <col min="10" max="10" width="13.109375" customWidth="1"/>
  </cols>
  <sheetData>
    <row r="1" spans="1:10">
      <c r="A1" s="545"/>
      <c r="B1" s="546"/>
      <c r="C1" s="546"/>
      <c r="D1" s="546"/>
      <c r="E1" s="546"/>
      <c r="F1" s="546"/>
      <c r="G1" s="546"/>
      <c r="H1" s="546"/>
      <c r="I1" s="546"/>
      <c r="J1" s="547"/>
    </row>
    <row r="2" spans="1:10">
      <c r="A2" s="381"/>
      <c r="B2" s="549"/>
      <c r="C2" s="549"/>
      <c r="D2" s="549"/>
      <c r="E2" s="549"/>
      <c r="F2" s="549"/>
      <c r="G2" s="549"/>
      <c r="H2" s="549"/>
      <c r="I2" s="549"/>
      <c r="J2" s="382"/>
    </row>
    <row r="3" spans="1:10">
      <c r="A3" s="381"/>
      <c r="B3" s="549"/>
      <c r="C3" s="549"/>
      <c r="D3" s="549"/>
      <c r="E3" s="549"/>
      <c r="F3" s="549"/>
      <c r="G3" s="549"/>
      <c r="H3" s="549"/>
      <c r="I3" s="549"/>
      <c r="J3" s="382"/>
    </row>
    <row r="4" spans="1:10" ht="27" customHeight="1">
      <c r="A4" s="381"/>
      <c r="B4" s="549"/>
      <c r="C4" s="549"/>
      <c r="D4" s="549"/>
      <c r="E4" s="549"/>
      <c r="F4" s="549"/>
      <c r="G4" s="549"/>
      <c r="H4" s="549"/>
      <c r="I4" s="549"/>
      <c r="J4" s="382"/>
    </row>
    <row r="5" spans="1:10" ht="18">
      <c r="A5" s="718" t="s">
        <v>28</v>
      </c>
      <c r="B5" s="719"/>
      <c r="C5" s="719"/>
      <c r="D5" s="719"/>
      <c r="E5" s="719"/>
      <c r="F5" s="719"/>
      <c r="G5" s="719"/>
      <c r="H5" s="719"/>
      <c r="I5" s="719"/>
      <c r="J5" s="720"/>
    </row>
    <row r="6" spans="1:10" ht="15.6">
      <c r="A6" s="603" t="s">
        <v>292</v>
      </c>
      <c r="B6" s="604"/>
      <c r="C6" s="604"/>
      <c r="D6" s="604"/>
      <c r="E6" s="604"/>
      <c r="F6" s="604"/>
      <c r="G6" s="604"/>
      <c r="H6" s="604"/>
      <c r="I6" s="604"/>
      <c r="J6" s="605"/>
    </row>
    <row r="7" spans="1:10" ht="30" customHeight="1">
      <c r="A7" s="637" t="s">
        <v>793</v>
      </c>
      <c r="B7" s="721"/>
      <c r="C7" s="721"/>
      <c r="D7" s="721"/>
      <c r="E7" s="721"/>
      <c r="F7" s="721"/>
      <c r="G7" s="721"/>
      <c r="H7" s="721"/>
      <c r="I7" s="721"/>
      <c r="J7" s="722"/>
    </row>
    <row r="8" spans="1:10">
      <c r="A8" s="609" t="s">
        <v>787</v>
      </c>
      <c r="B8" s="723"/>
      <c r="C8" s="723"/>
      <c r="D8" s="723"/>
      <c r="E8" s="724"/>
      <c r="F8" s="556"/>
      <c r="G8" s="556"/>
      <c r="H8" s="556"/>
      <c r="I8" s="725" t="s">
        <v>71</v>
      </c>
      <c r="J8" s="726">
        <v>0.22470000000000001</v>
      </c>
    </row>
    <row r="9" spans="1:10">
      <c r="A9" s="231" t="s">
        <v>248</v>
      </c>
      <c r="B9" s="727"/>
      <c r="C9" s="727"/>
      <c r="D9" s="727"/>
      <c r="E9" s="613"/>
      <c r="F9" s="728"/>
      <c r="G9" s="556"/>
      <c r="H9" s="556"/>
      <c r="I9" s="556"/>
      <c r="J9" s="729" t="s">
        <v>761</v>
      </c>
    </row>
    <row r="10" spans="1:10">
      <c r="A10" s="372"/>
      <c r="B10" s="556"/>
      <c r="C10" s="556"/>
      <c r="D10" s="556"/>
      <c r="E10" s="556"/>
      <c r="F10" s="556"/>
      <c r="G10" s="556"/>
      <c r="H10" s="556"/>
      <c r="I10" s="556"/>
      <c r="J10" s="163"/>
    </row>
    <row r="11" spans="1:10">
      <c r="A11" s="730" t="s">
        <v>251</v>
      </c>
      <c r="B11" s="731"/>
      <c r="C11" s="731"/>
      <c r="D11" s="731"/>
      <c r="E11" s="731"/>
      <c r="F11" s="731"/>
      <c r="G11" s="731"/>
      <c r="H11" s="731"/>
      <c r="I11" s="731"/>
      <c r="J11" s="732"/>
    </row>
    <row r="12" spans="1:10" ht="15" thickBot="1">
      <c r="A12" s="733"/>
      <c r="B12" s="734"/>
      <c r="C12" s="734"/>
      <c r="D12" s="734"/>
      <c r="E12" s="734"/>
      <c r="F12" s="734"/>
      <c r="G12" s="734"/>
      <c r="H12" s="734"/>
      <c r="I12" s="734"/>
      <c r="J12" s="735"/>
    </row>
    <row r="13" spans="1:10" ht="15" thickBot="1">
      <c r="A13" s="538" t="s">
        <v>760</v>
      </c>
      <c r="B13" s="539"/>
      <c r="C13" s="539"/>
      <c r="D13" s="539"/>
      <c r="E13" s="539"/>
      <c r="F13" s="539"/>
      <c r="G13" s="539"/>
      <c r="H13" s="539"/>
      <c r="I13" s="539"/>
      <c r="J13" s="540"/>
    </row>
    <row r="14" spans="1:10" ht="29.4" thickBot="1">
      <c r="A14" s="87" t="s">
        <v>72</v>
      </c>
      <c r="B14" s="541" t="s">
        <v>73</v>
      </c>
      <c r="C14" s="541"/>
      <c r="D14" s="541"/>
      <c r="E14" s="541"/>
      <c r="F14" s="541"/>
      <c r="G14" s="88" t="s">
        <v>74</v>
      </c>
      <c r="H14" s="88" t="s">
        <v>75</v>
      </c>
      <c r="I14" s="89" t="s">
        <v>76</v>
      </c>
      <c r="J14" s="90" t="s">
        <v>77</v>
      </c>
    </row>
    <row r="15" spans="1:10" ht="15" thickBot="1">
      <c r="A15" s="353"/>
      <c r="B15" s="435" t="s">
        <v>465</v>
      </c>
      <c r="C15" s="436"/>
      <c r="D15" s="436"/>
      <c r="E15" s="436"/>
      <c r="F15" s="436"/>
      <c r="G15" s="160"/>
      <c r="H15" s="437"/>
      <c r="I15" s="438"/>
      <c r="J15" s="439"/>
    </row>
    <row r="16" spans="1:10" ht="15" thickBot="1">
      <c r="A16" s="467" t="s">
        <v>25</v>
      </c>
      <c r="B16" s="468"/>
      <c r="C16" s="468"/>
      <c r="D16" s="468"/>
      <c r="E16" s="468"/>
      <c r="F16" s="468"/>
      <c r="G16" s="468"/>
      <c r="H16" s="468"/>
      <c r="I16" s="468"/>
      <c r="J16" s="469"/>
    </row>
    <row r="17" spans="1:10">
      <c r="A17" s="195" t="s">
        <v>333</v>
      </c>
      <c r="B17" s="448" t="s">
        <v>334</v>
      </c>
      <c r="C17" s="449"/>
      <c r="D17" s="449"/>
      <c r="E17" s="449"/>
      <c r="F17" s="449"/>
      <c r="G17" s="92" t="s">
        <v>68</v>
      </c>
      <c r="H17" s="450" t="s">
        <v>511</v>
      </c>
      <c r="I17" s="451"/>
      <c r="J17" s="452"/>
    </row>
    <row r="18" spans="1:10">
      <c r="A18" s="93">
        <v>280026</v>
      </c>
      <c r="B18" s="453" t="s">
        <v>213</v>
      </c>
      <c r="C18" s="454"/>
      <c r="D18" s="454"/>
      <c r="E18" s="454"/>
      <c r="F18" s="455"/>
      <c r="G18" s="94" t="s">
        <v>92</v>
      </c>
      <c r="H18" s="95">
        <v>0.25</v>
      </c>
      <c r="I18" s="96">
        <v>26.88</v>
      </c>
      <c r="J18" s="97">
        <f>ROUND(H18*I18,2)</f>
        <v>6.72</v>
      </c>
    </row>
    <row r="19" spans="1:10">
      <c r="A19" s="456" t="s">
        <v>84</v>
      </c>
      <c r="B19" s="457"/>
      <c r="C19" s="457"/>
      <c r="D19" s="457"/>
      <c r="E19" s="457"/>
      <c r="F19" s="457"/>
      <c r="G19" s="458"/>
      <c r="H19" s="459">
        <f>SUM(J18)</f>
        <v>6.72</v>
      </c>
      <c r="I19" s="460"/>
      <c r="J19" s="461"/>
    </row>
    <row r="20" spans="1:10">
      <c r="A20" s="462" t="s">
        <v>259</v>
      </c>
      <c r="B20" s="460"/>
      <c r="C20" s="460"/>
      <c r="D20" s="460"/>
      <c r="E20" s="460"/>
      <c r="F20" s="460"/>
      <c r="G20" s="463"/>
      <c r="H20" s="464">
        <f>H19*J8</f>
        <v>1.509984</v>
      </c>
      <c r="I20" s="465"/>
      <c r="J20" s="466"/>
    </row>
    <row r="21" spans="1:10" ht="15" thickBot="1">
      <c r="A21" s="440" t="s">
        <v>85</v>
      </c>
      <c r="B21" s="441"/>
      <c r="C21" s="441"/>
      <c r="D21" s="441"/>
      <c r="E21" s="441"/>
      <c r="F21" s="441"/>
      <c r="G21" s="442"/>
      <c r="H21" s="443">
        <f>SUM(H19:H20)</f>
        <v>8.229984</v>
      </c>
      <c r="I21" s="444"/>
      <c r="J21" s="445"/>
    </row>
    <row r="22" spans="1:10">
      <c r="A22" s="195" t="s">
        <v>89</v>
      </c>
      <c r="B22" s="448" t="s">
        <v>90</v>
      </c>
      <c r="C22" s="449"/>
      <c r="D22" s="449"/>
      <c r="E22" s="449"/>
      <c r="F22" s="449"/>
      <c r="G22" s="92" t="s">
        <v>68</v>
      </c>
      <c r="H22" s="450" t="s">
        <v>272</v>
      </c>
      <c r="I22" s="451"/>
      <c r="J22" s="452"/>
    </row>
    <row r="23" spans="1:10">
      <c r="A23" s="93">
        <v>280013</v>
      </c>
      <c r="B23" s="453" t="s">
        <v>212</v>
      </c>
      <c r="C23" s="454"/>
      <c r="D23" s="454"/>
      <c r="E23" s="454"/>
      <c r="F23" s="455"/>
      <c r="G23" s="94" t="s">
        <v>92</v>
      </c>
      <c r="H23" s="95">
        <v>0.4</v>
      </c>
      <c r="I23" s="96">
        <v>32.21</v>
      </c>
      <c r="J23" s="97">
        <f>ROUND(H23*I23,2)</f>
        <v>12.88</v>
      </c>
    </row>
    <row r="24" spans="1:10">
      <c r="A24" s="93">
        <v>280026</v>
      </c>
      <c r="B24" s="453" t="s">
        <v>213</v>
      </c>
      <c r="C24" s="454"/>
      <c r="D24" s="454"/>
      <c r="E24" s="454"/>
      <c r="F24" s="455"/>
      <c r="G24" s="94" t="s">
        <v>92</v>
      </c>
      <c r="H24" s="95">
        <v>0.4</v>
      </c>
      <c r="I24" s="96">
        <v>26.88</v>
      </c>
      <c r="J24" s="97">
        <f t="shared" ref="J24:J27" si="0">ROUND(H24*I24,2)</f>
        <v>10.75</v>
      </c>
    </row>
    <row r="25" spans="1:10">
      <c r="A25" s="93" t="s">
        <v>83</v>
      </c>
      <c r="B25" s="453" t="s">
        <v>86</v>
      </c>
      <c r="C25" s="454"/>
      <c r="D25" s="454"/>
      <c r="E25" s="454"/>
      <c r="F25" s="455"/>
      <c r="G25" s="94" t="s">
        <v>78</v>
      </c>
      <c r="H25" s="95">
        <v>0.41</v>
      </c>
      <c r="I25" s="96">
        <v>225.02</v>
      </c>
      <c r="J25" s="97">
        <f>ROUND(H25*I25,2)-0.01</f>
        <v>92.25</v>
      </c>
    </row>
    <row r="26" spans="1:10">
      <c r="A26" s="93" t="s">
        <v>87</v>
      </c>
      <c r="B26" s="453" t="s">
        <v>88</v>
      </c>
      <c r="C26" s="454"/>
      <c r="D26" s="454"/>
      <c r="E26" s="454"/>
      <c r="F26" s="455"/>
      <c r="G26" s="94" t="s">
        <v>68</v>
      </c>
      <c r="H26" s="95">
        <v>1</v>
      </c>
      <c r="I26" s="96">
        <v>90</v>
      </c>
      <c r="J26" s="97">
        <f t="shared" si="0"/>
        <v>90</v>
      </c>
    </row>
    <row r="27" spans="1:10">
      <c r="A27" s="93" t="s">
        <v>93</v>
      </c>
      <c r="B27" s="453" t="s">
        <v>94</v>
      </c>
      <c r="C27" s="454"/>
      <c r="D27" s="454"/>
      <c r="E27" s="454"/>
      <c r="F27" s="455"/>
      <c r="G27" s="94" t="s">
        <v>81</v>
      </c>
      <c r="H27" s="95">
        <v>0.1</v>
      </c>
      <c r="I27" s="96">
        <v>20.53</v>
      </c>
      <c r="J27" s="97">
        <f t="shared" si="0"/>
        <v>2.0499999999999998</v>
      </c>
    </row>
    <row r="28" spans="1:10">
      <c r="A28" s="456" t="s">
        <v>84</v>
      </c>
      <c r="B28" s="457"/>
      <c r="C28" s="457"/>
      <c r="D28" s="457"/>
      <c r="E28" s="457"/>
      <c r="F28" s="457"/>
      <c r="G28" s="458"/>
      <c r="H28" s="459">
        <f>SUM(J23:J27)</f>
        <v>207.93</v>
      </c>
      <c r="I28" s="460"/>
      <c r="J28" s="461"/>
    </row>
    <row r="29" spans="1:10">
      <c r="A29" s="462" t="s">
        <v>259</v>
      </c>
      <c r="B29" s="460"/>
      <c r="C29" s="460"/>
      <c r="D29" s="460"/>
      <c r="E29" s="460"/>
      <c r="F29" s="460"/>
      <c r="G29" s="463"/>
      <c r="H29" s="464">
        <f>H28*J$8</f>
        <v>46.721871000000007</v>
      </c>
      <c r="I29" s="465"/>
      <c r="J29" s="466"/>
    </row>
    <row r="30" spans="1:10" ht="15" thickBot="1">
      <c r="A30" s="440" t="s">
        <v>85</v>
      </c>
      <c r="B30" s="441"/>
      <c r="C30" s="441"/>
      <c r="D30" s="441"/>
      <c r="E30" s="441"/>
      <c r="F30" s="441"/>
      <c r="G30" s="442"/>
      <c r="H30" s="443">
        <f>SUM(H28:H29)</f>
        <v>254.65187100000003</v>
      </c>
      <c r="I30" s="444"/>
      <c r="J30" s="445"/>
    </row>
    <row r="31" spans="1:10">
      <c r="A31" s="195" t="s">
        <v>102</v>
      </c>
      <c r="B31" s="448" t="s">
        <v>118</v>
      </c>
      <c r="C31" s="449"/>
      <c r="D31" s="449"/>
      <c r="E31" s="449"/>
      <c r="F31" s="449"/>
      <c r="G31" s="92" t="s">
        <v>68</v>
      </c>
      <c r="H31" s="450" t="s">
        <v>273</v>
      </c>
      <c r="I31" s="451"/>
      <c r="J31" s="452"/>
    </row>
    <row r="32" spans="1:10">
      <c r="A32" s="93">
        <v>280013</v>
      </c>
      <c r="B32" s="453" t="s">
        <v>212</v>
      </c>
      <c r="C32" s="454"/>
      <c r="D32" s="454"/>
      <c r="E32" s="454"/>
      <c r="F32" s="455"/>
      <c r="G32" s="94" t="s">
        <v>92</v>
      </c>
      <c r="H32" s="95">
        <v>7.0000000000000007E-2</v>
      </c>
      <c r="I32" s="96">
        <v>32.21</v>
      </c>
      <c r="J32" s="97">
        <f>ROUND(H32*I32,2)</f>
        <v>2.25</v>
      </c>
    </row>
    <row r="33" spans="1:10">
      <c r="A33" s="93">
        <v>280026</v>
      </c>
      <c r="B33" s="453" t="s">
        <v>213</v>
      </c>
      <c r="C33" s="454"/>
      <c r="D33" s="454"/>
      <c r="E33" s="454"/>
      <c r="F33" s="455"/>
      <c r="G33" s="94" t="s">
        <v>92</v>
      </c>
      <c r="H33" s="95">
        <v>0.05</v>
      </c>
      <c r="I33" s="96">
        <v>26.88</v>
      </c>
      <c r="J33" s="97">
        <f t="shared" ref="J33:J37" si="1">ROUND(H33*I33,2)</f>
        <v>1.34</v>
      </c>
    </row>
    <row r="34" spans="1:10">
      <c r="A34" s="93" t="s">
        <v>83</v>
      </c>
      <c r="B34" s="453" t="s">
        <v>86</v>
      </c>
      <c r="C34" s="454"/>
      <c r="D34" s="454"/>
      <c r="E34" s="454"/>
      <c r="F34" s="455"/>
      <c r="G34" s="94" t="s">
        <v>78</v>
      </c>
      <c r="H34" s="95">
        <v>0.01</v>
      </c>
      <c r="I34" s="96">
        <v>225.02</v>
      </c>
      <c r="J34" s="97">
        <f t="shared" si="1"/>
        <v>2.25</v>
      </c>
    </row>
    <row r="35" spans="1:10">
      <c r="A35" s="93" t="s">
        <v>113</v>
      </c>
      <c r="B35" s="453" t="s">
        <v>115</v>
      </c>
      <c r="C35" s="454"/>
      <c r="D35" s="454"/>
      <c r="E35" s="454"/>
      <c r="F35" s="455"/>
      <c r="G35" s="94" t="s">
        <v>117</v>
      </c>
      <c r="H35" s="95">
        <v>0.01</v>
      </c>
      <c r="I35" s="96">
        <v>16.95</v>
      </c>
      <c r="J35" s="97">
        <f>ROUND(H35*I35,2)-0.01</f>
        <v>0.16</v>
      </c>
    </row>
    <row r="36" spans="1:10">
      <c r="A36" s="93" t="s">
        <v>95</v>
      </c>
      <c r="B36" s="453" t="s">
        <v>96</v>
      </c>
      <c r="C36" s="454"/>
      <c r="D36" s="454"/>
      <c r="E36" s="454"/>
      <c r="F36" s="455"/>
      <c r="G36" s="94" t="s">
        <v>78</v>
      </c>
      <c r="H36" s="95">
        <v>0.01</v>
      </c>
      <c r="I36" s="96">
        <v>150</v>
      </c>
      <c r="J36" s="97">
        <f t="shared" si="1"/>
        <v>1.5</v>
      </c>
    </row>
    <row r="37" spans="1:10">
      <c r="A37" s="93" t="s">
        <v>114</v>
      </c>
      <c r="B37" s="453" t="s">
        <v>116</v>
      </c>
      <c r="C37" s="454"/>
      <c r="D37" s="454"/>
      <c r="E37" s="454"/>
      <c r="F37" s="455"/>
      <c r="G37" s="94" t="s">
        <v>81</v>
      </c>
      <c r="H37" s="95">
        <v>2E-3</v>
      </c>
      <c r="I37" s="96">
        <v>12.25</v>
      </c>
      <c r="J37" s="97">
        <f t="shared" si="1"/>
        <v>0.02</v>
      </c>
    </row>
    <row r="38" spans="1:10">
      <c r="A38" s="93" t="s">
        <v>79</v>
      </c>
      <c r="B38" s="453" t="s">
        <v>80</v>
      </c>
      <c r="C38" s="454"/>
      <c r="D38" s="454"/>
      <c r="E38" s="454"/>
      <c r="F38" s="455"/>
      <c r="G38" s="94" t="s">
        <v>81</v>
      </c>
      <c r="H38" s="95">
        <v>3.0000000000000001E-3</v>
      </c>
      <c r="I38" s="96">
        <v>20.6</v>
      </c>
      <c r="J38" s="97">
        <f>ROUND(H38*I38,2)</f>
        <v>0.06</v>
      </c>
    </row>
    <row r="39" spans="1:10">
      <c r="A39" s="456" t="s">
        <v>84</v>
      </c>
      <c r="B39" s="457"/>
      <c r="C39" s="457"/>
      <c r="D39" s="457"/>
      <c r="E39" s="457"/>
      <c r="F39" s="457"/>
      <c r="G39" s="458"/>
      <c r="H39" s="459">
        <f>SUM(J32:J38)</f>
        <v>7.5799999999999992</v>
      </c>
      <c r="I39" s="460"/>
      <c r="J39" s="461"/>
    </row>
    <row r="40" spans="1:10">
      <c r="A40" s="462" t="s">
        <v>259</v>
      </c>
      <c r="B40" s="460"/>
      <c r="C40" s="460"/>
      <c r="D40" s="460"/>
      <c r="E40" s="460"/>
      <c r="F40" s="460"/>
      <c r="G40" s="463"/>
      <c r="H40" s="464">
        <f>H39*J$8</f>
        <v>1.7032259999999999</v>
      </c>
      <c r="I40" s="465"/>
      <c r="J40" s="466"/>
    </row>
    <row r="41" spans="1:10" ht="15" thickBot="1">
      <c r="A41" s="440" t="s">
        <v>85</v>
      </c>
      <c r="B41" s="441"/>
      <c r="C41" s="441"/>
      <c r="D41" s="441"/>
      <c r="E41" s="441"/>
      <c r="F41" s="441"/>
      <c r="G41" s="442"/>
      <c r="H41" s="443">
        <f>SUM(H39:H40)</f>
        <v>9.2832259999999991</v>
      </c>
      <c r="I41" s="444"/>
      <c r="J41" s="445"/>
    </row>
    <row r="42" spans="1:10">
      <c r="A42" s="195" t="s">
        <v>111</v>
      </c>
      <c r="B42" s="448" t="s">
        <v>91</v>
      </c>
      <c r="C42" s="449"/>
      <c r="D42" s="449"/>
      <c r="E42" s="449"/>
      <c r="F42" s="449"/>
      <c r="G42" s="92" t="s">
        <v>68</v>
      </c>
      <c r="H42" s="450" t="s">
        <v>35</v>
      </c>
      <c r="I42" s="451"/>
      <c r="J42" s="452"/>
    </row>
    <row r="43" spans="1:10">
      <c r="A43" s="93">
        <v>280013</v>
      </c>
      <c r="B43" s="453" t="s">
        <v>212</v>
      </c>
      <c r="C43" s="454"/>
      <c r="D43" s="454"/>
      <c r="E43" s="454"/>
      <c r="F43" s="455"/>
      <c r="G43" s="94" t="s">
        <v>92</v>
      </c>
      <c r="H43" s="95">
        <v>0.15</v>
      </c>
      <c r="I43" s="96">
        <v>32.21</v>
      </c>
      <c r="J43" s="97">
        <f>ROUND(H43*I43,2)</f>
        <v>4.83</v>
      </c>
    </row>
    <row r="44" spans="1:10">
      <c r="A44" s="93">
        <v>280026</v>
      </c>
      <c r="B44" s="453" t="s">
        <v>213</v>
      </c>
      <c r="C44" s="454"/>
      <c r="D44" s="454"/>
      <c r="E44" s="454"/>
      <c r="F44" s="455"/>
      <c r="G44" s="94" t="s">
        <v>92</v>
      </c>
      <c r="H44" s="95">
        <v>0.15</v>
      </c>
      <c r="I44" s="96">
        <v>26.88</v>
      </c>
      <c r="J44" s="97">
        <f t="shared" ref="J44:J47" si="2">ROUND(H44*I44,2)</f>
        <v>4.03</v>
      </c>
    </row>
    <row r="45" spans="1:10">
      <c r="A45" s="93" t="s">
        <v>83</v>
      </c>
      <c r="B45" s="453" t="s">
        <v>86</v>
      </c>
      <c r="C45" s="454"/>
      <c r="D45" s="454"/>
      <c r="E45" s="454"/>
      <c r="F45" s="455"/>
      <c r="G45" s="94" t="s">
        <v>78</v>
      </c>
      <c r="H45" s="95">
        <v>4.8000000000000001E-2</v>
      </c>
      <c r="I45" s="96">
        <v>225.02</v>
      </c>
      <c r="J45" s="97">
        <f t="shared" si="2"/>
        <v>10.8</v>
      </c>
    </row>
    <row r="46" spans="1:10">
      <c r="A46" s="93" t="s">
        <v>82</v>
      </c>
      <c r="B46" s="453" t="s">
        <v>97</v>
      </c>
      <c r="C46" s="454"/>
      <c r="D46" s="454"/>
      <c r="E46" s="454"/>
      <c r="F46" s="455"/>
      <c r="G46" s="94" t="s">
        <v>78</v>
      </c>
      <c r="H46" s="95">
        <v>2.8000000000000001E-2</v>
      </c>
      <c r="I46" s="96">
        <v>270.02</v>
      </c>
      <c r="J46" s="97">
        <f t="shared" si="2"/>
        <v>7.56</v>
      </c>
    </row>
    <row r="47" spans="1:10">
      <c r="A47" s="93" t="s">
        <v>95</v>
      </c>
      <c r="B47" s="453" t="s">
        <v>96</v>
      </c>
      <c r="C47" s="454"/>
      <c r="D47" s="454"/>
      <c r="E47" s="454"/>
      <c r="F47" s="455"/>
      <c r="G47" s="94" t="s">
        <v>78</v>
      </c>
      <c r="H47" s="95">
        <v>2.5000000000000001E-2</v>
      </c>
      <c r="I47" s="96">
        <v>150</v>
      </c>
      <c r="J47" s="97">
        <f t="shared" si="2"/>
        <v>3.75</v>
      </c>
    </row>
    <row r="48" spans="1:10">
      <c r="A48" s="93" t="s">
        <v>79</v>
      </c>
      <c r="B48" s="453" t="s">
        <v>80</v>
      </c>
      <c r="C48" s="454"/>
      <c r="D48" s="454"/>
      <c r="E48" s="454"/>
      <c r="F48" s="455"/>
      <c r="G48" s="94" t="s">
        <v>81</v>
      </c>
      <c r="H48" s="95">
        <v>0.03</v>
      </c>
      <c r="I48" s="96">
        <v>20.6</v>
      </c>
      <c r="J48" s="97">
        <f>ROUND(H48*I48,2)-0.01</f>
        <v>0.61</v>
      </c>
    </row>
    <row r="49" spans="1:10">
      <c r="A49" s="456" t="s">
        <v>84</v>
      </c>
      <c r="B49" s="457"/>
      <c r="C49" s="457"/>
      <c r="D49" s="457"/>
      <c r="E49" s="457"/>
      <c r="F49" s="457"/>
      <c r="G49" s="458"/>
      <c r="H49" s="459">
        <f>SUM(J43:J48)</f>
        <v>31.58</v>
      </c>
      <c r="I49" s="460"/>
      <c r="J49" s="461"/>
    </row>
    <row r="50" spans="1:10">
      <c r="A50" s="462" t="s">
        <v>259</v>
      </c>
      <c r="B50" s="460"/>
      <c r="C50" s="460"/>
      <c r="D50" s="460"/>
      <c r="E50" s="460"/>
      <c r="F50" s="460"/>
      <c r="G50" s="463"/>
      <c r="H50" s="464">
        <f>H49*J8</f>
        <v>7.0960260000000002</v>
      </c>
      <c r="I50" s="465"/>
      <c r="J50" s="466"/>
    </row>
    <row r="51" spans="1:10" ht="15" thickBot="1">
      <c r="A51" s="440" t="s">
        <v>85</v>
      </c>
      <c r="B51" s="441"/>
      <c r="C51" s="441"/>
      <c r="D51" s="441"/>
      <c r="E51" s="441"/>
      <c r="F51" s="441"/>
      <c r="G51" s="442"/>
      <c r="H51" s="443">
        <f>SUM(H49:H50)</f>
        <v>38.676026</v>
      </c>
      <c r="I51" s="444"/>
      <c r="J51" s="445"/>
    </row>
    <row r="52" spans="1:10" ht="15" thickBot="1">
      <c r="A52" s="467" t="s">
        <v>335</v>
      </c>
      <c r="B52" s="468"/>
      <c r="C52" s="468"/>
      <c r="D52" s="468"/>
      <c r="E52" s="468"/>
      <c r="F52" s="468"/>
      <c r="G52" s="468"/>
      <c r="H52" s="468"/>
      <c r="I52" s="468"/>
      <c r="J52" s="469"/>
    </row>
    <row r="53" spans="1:10">
      <c r="A53" s="159" t="s">
        <v>140</v>
      </c>
      <c r="B53" s="435" t="s">
        <v>182</v>
      </c>
      <c r="C53" s="436"/>
      <c r="D53" s="436"/>
      <c r="E53" s="436"/>
      <c r="F53" s="436"/>
      <c r="G53" s="160" t="s">
        <v>70</v>
      </c>
      <c r="H53" s="437"/>
      <c r="I53" s="438"/>
      <c r="J53" s="439"/>
    </row>
    <row r="54" spans="1:10" ht="28.8">
      <c r="A54" s="129" t="s">
        <v>512</v>
      </c>
      <c r="B54" s="525" t="s">
        <v>183</v>
      </c>
      <c r="C54" s="526"/>
      <c r="D54" s="526"/>
      <c r="E54" s="526"/>
      <c r="F54" s="527"/>
      <c r="G54" s="94" t="s">
        <v>70</v>
      </c>
      <c r="H54" s="95">
        <v>1</v>
      </c>
      <c r="I54" s="96">
        <v>214.87</v>
      </c>
      <c r="J54" s="97">
        <f t="shared" ref="J54" si="3">ROUND(H54*I54,2)</f>
        <v>214.87</v>
      </c>
    </row>
    <row r="55" spans="1:10" ht="28.8">
      <c r="A55" s="129" t="s">
        <v>513</v>
      </c>
      <c r="B55" s="453" t="s">
        <v>98</v>
      </c>
      <c r="C55" s="454"/>
      <c r="D55" s="454"/>
      <c r="E55" s="454"/>
      <c r="F55" s="455"/>
      <c r="G55" s="94" t="s">
        <v>67</v>
      </c>
      <c r="H55" s="95">
        <v>0.216</v>
      </c>
      <c r="I55" s="96">
        <v>107.52</v>
      </c>
      <c r="J55" s="97">
        <f>ROUND(H55*I55,2)</f>
        <v>23.22</v>
      </c>
    </row>
    <row r="56" spans="1:10">
      <c r="A56" s="456" t="s">
        <v>84</v>
      </c>
      <c r="B56" s="457"/>
      <c r="C56" s="457"/>
      <c r="D56" s="457"/>
      <c r="E56" s="457"/>
      <c r="F56" s="457"/>
      <c r="G56" s="458"/>
      <c r="H56" s="459">
        <f>SUM(J54:J55)</f>
        <v>238.09</v>
      </c>
      <c r="I56" s="460"/>
      <c r="J56" s="461"/>
    </row>
    <row r="57" spans="1:10">
      <c r="A57" s="462" t="s">
        <v>259</v>
      </c>
      <c r="B57" s="460"/>
      <c r="C57" s="460"/>
      <c r="D57" s="460"/>
      <c r="E57" s="460"/>
      <c r="F57" s="460"/>
      <c r="G57" s="463"/>
      <c r="H57" s="464">
        <f>H56*J$8</f>
        <v>53.498823000000002</v>
      </c>
      <c r="I57" s="465"/>
      <c r="J57" s="466"/>
    </row>
    <row r="58" spans="1:10" ht="15" thickBot="1">
      <c r="A58" s="440" t="s">
        <v>85</v>
      </c>
      <c r="B58" s="441"/>
      <c r="C58" s="441"/>
      <c r="D58" s="441"/>
      <c r="E58" s="441"/>
      <c r="F58" s="441"/>
      <c r="G58" s="442"/>
      <c r="H58" s="443">
        <f>SUM(H56:H57)</f>
        <v>291.58882299999999</v>
      </c>
      <c r="I58" s="444"/>
      <c r="J58" s="445"/>
    </row>
    <row r="59" spans="1:10">
      <c r="A59" s="159" t="s">
        <v>142</v>
      </c>
      <c r="B59" s="435" t="s">
        <v>514</v>
      </c>
      <c r="C59" s="436"/>
      <c r="D59" s="436"/>
      <c r="E59" s="436"/>
      <c r="F59" s="436"/>
      <c r="G59" s="160" t="s">
        <v>70</v>
      </c>
      <c r="H59" s="437"/>
      <c r="I59" s="438"/>
      <c r="J59" s="439"/>
    </row>
    <row r="60" spans="1:10" ht="28.8">
      <c r="A60" s="129" t="s">
        <v>515</v>
      </c>
      <c r="B60" s="453" t="s">
        <v>212</v>
      </c>
      <c r="C60" s="454"/>
      <c r="D60" s="454"/>
      <c r="E60" s="454"/>
      <c r="F60" s="455"/>
      <c r="G60" s="94" t="s">
        <v>92</v>
      </c>
      <c r="H60" s="95">
        <v>0.216</v>
      </c>
      <c r="I60" s="96">
        <v>32.21</v>
      </c>
      <c r="J60" s="97">
        <f t="shared" ref="J60:J62" si="4">ROUND(H60*I60,2)</f>
        <v>6.96</v>
      </c>
    </row>
    <row r="61" spans="1:10" ht="28.8">
      <c r="A61" s="129" t="s">
        <v>516</v>
      </c>
      <c r="B61" s="493" t="s">
        <v>240</v>
      </c>
      <c r="C61" s="494"/>
      <c r="D61" s="494"/>
      <c r="E61" s="494"/>
      <c r="F61" s="495"/>
      <c r="G61" s="94" t="s">
        <v>92</v>
      </c>
      <c r="H61" s="95">
        <v>0.11600000000000001</v>
      </c>
      <c r="I61" s="96">
        <v>26.37</v>
      </c>
      <c r="J61" s="97">
        <f t="shared" si="4"/>
        <v>3.06</v>
      </c>
    </row>
    <row r="62" spans="1:10" ht="28.8">
      <c r="A62" s="129" t="s">
        <v>517</v>
      </c>
      <c r="B62" s="525" t="s">
        <v>518</v>
      </c>
      <c r="C62" s="526"/>
      <c r="D62" s="526"/>
      <c r="E62" s="526"/>
      <c r="F62" s="527"/>
      <c r="G62" s="94" t="s">
        <v>70</v>
      </c>
      <c r="H62" s="95">
        <v>1.05</v>
      </c>
      <c r="I62" s="96">
        <v>800</v>
      </c>
      <c r="J62" s="97">
        <f t="shared" si="4"/>
        <v>840</v>
      </c>
    </row>
    <row r="63" spans="1:10">
      <c r="A63" s="456" t="s">
        <v>84</v>
      </c>
      <c r="B63" s="457"/>
      <c r="C63" s="457"/>
      <c r="D63" s="457"/>
      <c r="E63" s="457"/>
      <c r="F63" s="457"/>
      <c r="G63" s="458"/>
      <c r="H63" s="459">
        <f>SUM(J60:J62)</f>
        <v>850.02</v>
      </c>
      <c r="I63" s="460"/>
      <c r="J63" s="461"/>
    </row>
    <row r="64" spans="1:10">
      <c r="A64" s="462" t="s">
        <v>259</v>
      </c>
      <c r="B64" s="460"/>
      <c r="C64" s="460"/>
      <c r="D64" s="460"/>
      <c r="E64" s="460"/>
      <c r="F64" s="460"/>
      <c r="G64" s="463"/>
      <c r="H64" s="464">
        <f>H63*J$8</f>
        <v>190.999494</v>
      </c>
      <c r="I64" s="465"/>
      <c r="J64" s="466"/>
    </row>
    <row r="65" spans="1:10" ht="15" thickBot="1">
      <c r="A65" s="440" t="s">
        <v>85</v>
      </c>
      <c r="B65" s="441"/>
      <c r="C65" s="441"/>
      <c r="D65" s="441"/>
      <c r="E65" s="441"/>
      <c r="F65" s="441"/>
      <c r="G65" s="442"/>
      <c r="H65" s="443">
        <f>SUM(H63:H64)</f>
        <v>1041.0194939999999</v>
      </c>
      <c r="I65" s="444"/>
      <c r="J65" s="445"/>
    </row>
    <row r="66" spans="1:10" ht="15" thickBot="1">
      <c r="A66" s="467" t="s">
        <v>337</v>
      </c>
      <c r="B66" s="468"/>
      <c r="C66" s="468"/>
      <c r="D66" s="468"/>
      <c r="E66" s="468"/>
      <c r="F66" s="468"/>
      <c r="G66" s="468"/>
      <c r="H66" s="468"/>
      <c r="I66" s="468"/>
      <c r="J66" s="469"/>
    </row>
    <row r="67" spans="1:10">
      <c r="A67" s="161" t="s">
        <v>145</v>
      </c>
      <c r="B67" s="524" t="s">
        <v>338</v>
      </c>
      <c r="C67" s="528"/>
      <c r="D67" s="528"/>
      <c r="E67" s="528"/>
      <c r="F67" s="528"/>
      <c r="G67" s="308" t="s">
        <v>70</v>
      </c>
      <c r="H67" s="437"/>
      <c r="I67" s="438"/>
      <c r="J67" s="439"/>
    </row>
    <row r="68" spans="1:10" ht="28.8">
      <c r="A68" s="129" t="s">
        <v>519</v>
      </c>
      <c r="B68" s="453" t="s">
        <v>212</v>
      </c>
      <c r="C68" s="454"/>
      <c r="D68" s="454"/>
      <c r="E68" s="454"/>
      <c r="F68" s="455"/>
      <c r="G68" s="94" t="s">
        <v>92</v>
      </c>
      <c r="H68" s="95">
        <v>0.125</v>
      </c>
      <c r="I68" s="96">
        <v>32.21</v>
      </c>
      <c r="J68" s="97">
        <f>ROUND(H68*I68,2)</f>
        <v>4.03</v>
      </c>
    </row>
    <row r="69" spans="1:10" ht="28.8">
      <c r="A69" s="129" t="s">
        <v>520</v>
      </c>
      <c r="B69" s="493" t="s">
        <v>240</v>
      </c>
      <c r="C69" s="494"/>
      <c r="D69" s="494"/>
      <c r="E69" s="494"/>
      <c r="F69" s="495"/>
      <c r="G69" s="94" t="s">
        <v>92</v>
      </c>
      <c r="H69" s="95">
        <v>7.4999999999999997E-2</v>
      </c>
      <c r="I69" s="96">
        <v>26.37</v>
      </c>
      <c r="J69" s="97">
        <f>ROUND(H69*I69,2)</f>
        <v>1.98</v>
      </c>
    </row>
    <row r="70" spans="1:10" ht="28.8">
      <c r="A70" s="129" t="s">
        <v>146</v>
      </c>
      <c r="B70" s="525" t="s">
        <v>521</v>
      </c>
      <c r="C70" s="526"/>
      <c r="D70" s="526"/>
      <c r="E70" s="526"/>
      <c r="F70" s="527"/>
      <c r="G70" s="94" t="s">
        <v>70</v>
      </c>
      <c r="H70" s="95">
        <v>1</v>
      </c>
      <c r="I70" s="96">
        <v>214.87</v>
      </c>
      <c r="J70" s="97">
        <f t="shared" ref="J70:J71" si="5">ROUND(H70*I70,2)</f>
        <v>214.87</v>
      </c>
    </row>
    <row r="71" spans="1:10" ht="28.8">
      <c r="A71" s="129" t="s">
        <v>149</v>
      </c>
      <c r="B71" s="453" t="s">
        <v>141</v>
      </c>
      <c r="C71" s="454"/>
      <c r="D71" s="454"/>
      <c r="E71" s="454"/>
      <c r="F71" s="455"/>
      <c r="G71" s="94" t="s">
        <v>70</v>
      </c>
      <c r="H71" s="95">
        <v>2</v>
      </c>
      <c r="I71" s="96">
        <v>7.54</v>
      </c>
      <c r="J71" s="97">
        <f t="shared" si="5"/>
        <v>15.08</v>
      </c>
    </row>
    <row r="72" spans="1:10">
      <c r="A72" s="456" t="s">
        <v>84</v>
      </c>
      <c r="B72" s="457"/>
      <c r="C72" s="457"/>
      <c r="D72" s="457"/>
      <c r="E72" s="457"/>
      <c r="F72" s="457"/>
      <c r="G72" s="458"/>
      <c r="H72" s="459">
        <f>SUM(J68:J71)</f>
        <v>235.96</v>
      </c>
      <c r="I72" s="460"/>
      <c r="J72" s="461"/>
    </row>
    <row r="73" spans="1:10">
      <c r="A73" s="462" t="s">
        <v>259</v>
      </c>
      <c r="B73" s="460"/>
      <c r="C73" s="460"/>
      <c r="D73" s="460"/>
      <c r="E73" s="460"/>
      <c r="F73" s="460"/>
      <c r="G73" s="463"/>
      <c r="H73" s="464">
        <f>H72*J$8</f>
        <v>53.020212000000008</v>
      </c>
      <c r="I73" s="465"/>
      <c r="J73" s="466"/>
    </row>
    <row r="74" spans="1:10" ht="15" thickBot="1">
      <c r="A74" s="440" t="s">
        <v>85</v>
      </c>
      <c r="B74" s="441"/>
      <c r="C74" s="441"/>
      <c r="D74" s="441"/>
      <c r="E74" s="441"/>
      <c r="F74" s="441"/>
      <c r="G74" s="442"/>
      <c r="H74" s="443">
        <f>SUM(H72:H73)</f>
        <v>288.98021199999999</v>
      </c>
      <c r="I74" s="444"/>
      <c r="J74" s="445"/>
    </row>
    <row r="75" spans="1:10">
      <c r="A75" s="161" t="s">
        <v>287</v>
      </c>
      <c r="B75" s="524" t="s">
        <v>522</v>
      </c>
      <c r="C75" s="524"/>
      <c r="D75" s="524"/>
      <c r="E75" s="524"/>
      <c r="F75" s="524"/>
      <c r="G75" s="308" t="s">
        <v>70</v>
      </c>
      <c r="H75" s="437"/>
      <c r="I75" s="438"/>
      <c r="J75" s="439"/>
    </row>
    <row r="76" spans="1:10" ht="28.8">
      <c r="A76" s="129" t="s">
        <v>235</v>
      </c>
      <c r="B76" s="453" t="s">
        <v>212</v>
      </c>
      <c r="C76" s="454"/>
      <c r="D76" s="454"/>
      <c r="E76" s="454"/>
      <c r="F76" s="455"/>
      <c r="G76" s="94" t="s">
        <v>92</v>
      </c>
      <c r="H76" s="95">
        <v>0.125</v>
      </c>
      <c r="I76" s="96">
        <v>32.21</v>
      </c>
      <c r="J76" s="97">
        <f t="shared" ref="J76" si="6">ROUND(H76*I76,2)</f>
        <v>4.03</v>
      </c>
    </row>
    <row r="77" spans="1:10" ht="28.8">
      <c r="A77" s="129" t="s">
        <v>520</v>
      </c>
      <c r="B77" s="493" t="s">
        <v>240</v>
      </c>
      <c r="C77" s="494"/>
      <c r="D77" s="494"/>
      <c r="E77" s="494"/>
      <c r="F77" s="495"/>
      <c r="G77" s="94" t="s">
        <v>92</v>
      </c>
      <c r="H77" s="95">
        <v>7.4999999999999997E-2</v>
      </c>
      <c r="I77" s="96">
        <v>26.37</v>
      </c>
      <c r="J77" s="97">
        <f>ROUND(H77*I77,2)</f>
        <v>1.98</v>
      </c>
    </row>
    <row r="78" spans="1:10" ht="28.8">
      <c r="A78" s="129" t="s">
        <v>523</v>
      </c>
      <c r="B78" s="525" t="s">
        <v>522</v>
      </c>
      <c r="C78" s="526"/>
      <c r="D78" s="526"/>
      <c r="E78" s="526"/>
      <c r="F78" s="527"/>
      <c r="G78" s="94" t="s">
        <v>70</v>
      </c>
      <c r="H78" s="95">
        <v>1.1000000000000001</v>
      </c>
      <c r="I78" s="96">
        <v>166.44</v>
      </c>
      <c r="J78" s="97">
        <f t="shared" ref="J78:J79" si="7">ROUND(H78*I78,2)</f>
        <v>183.08</v>
      </c>
    </row>
    <row r="79" spans="1:10" ht="28.8">
      <c r="A79" s="129" t="s">
        <v>149</v>
      </c>
      <c r="B79" s="453" t="s">
        <v>141</v>
      </c>
      <c r="C79" s="454"/>
      <c r="D79" s="454"/>
      <c r="E79" s="454"/>
      <c r="F79" s="455"/>
      <c r="G79" s="94" t="s">
        <v>70</v>
      </c>
      <c r="H79" s="95">
        <v>2</v>
      </c>
      <c r="I79" s="96">
        <v>7.54</v>
      </c>
      <c r="J79" s="97">
        <f t="shared" si="7"/>
        <v>15.08</v>
      </c>
    </row>
    <row r="80" spans="1:10">
      <c r="A80" s="456" t="s">
        <v>84</v>
      </c>
      <c r="B80" s="457"/>
      <c r="C80" s="457"/>
      <c r="D80" s="457"/>
      <c r="E80" s="457"/>
      <c r="F80" s="457"/>
      <c r="G80" s="458"/>
      <c r="H80" s="459">
        <f>SUM(J76:J79)</f>
        <v>204.17000000000002</v>
      </c>
      <c r="I80" s="460"/>
      <c r="J80" s="461"/>
    </row>
    <row r="81" spans="1:10">
      <c r="A81" s="462" t="s">
        <v>259</v>
      </c>
      <c r="B81" s="460"/>
      <c r="C81" s="460"/>
      <c r="D81" s="460"/>
      <c r="E81" s="460"/>
      <c r="F81" s="460"/>
      <c r="G81" s="463"/>
      <c r="H81" s="464">
        <f>H80*J$8</f>
        <v>45.876999000000005</v>
      </c>
      <c r="I81" s="465"/>
      <c r="J81" s="466"/>
    </row>
    <row r="82" spans="1:10" ht="15" thickBot="1">
      <c r="A82" s="440" t="s">
        <v>85</v>
      </c>
      <c r="B82" s="441"/>
      <c r="C82" s="441"/>
      <c r="D82" s="441"/>
      <c r="E82" s="441"/>
      <c r="F82" s="441"/>
      <c r="G82" s="442"/>
      <c r="H82" s="443">
        <f>SUM(H80:H81)</f>
        <v>250.04699900000003</v>
      </c>
      <c r="I82" s="444"/>
      <c r="J82" s="445"/>
    </row>
    <row r="83" spans="1:10" ht="15" thickBot="1">
      <c r="A83" s="467" t="s">
        <v>340</v>
      </c>
      <c r="B83" s="468"/>
      <c r="C83" s="468"/>
      <c r="D83" s="468"/>
      <c r="E83" s="468"/>
      <c r="F83" s="468"/>
      <c r="G83" s="468"/>
      <c r="H83" s="468"/>
      <c r="I83" s="468"/>
      <c r="J83" s="469"/>
    </row>
    <row r="84" spans="1:10">
      <c r="A84" s="159" t="s">
        <v>311</v>
      </c>
      <c r="B84" s="521" t="s">
        <v>524</v>
      </c>
      <c r="C84" s="522"/>
      <c r="D84" s="522"/>
      <c r="E84" s="522"/>
      <c r="F84" s="523"/>
      <c r="G84" s="160" t="s">
        <v>68</v>
      </c>
      <c r="H84" s="437"/>
      <c r="I84" s="438"/>
      <c r="J84" s="439"/>
    </row>
    <row r="85" spans="1:10" ht="28.8">
      <c r="A85" s="129" t="s">
        <v>235</v>
      </c>
      <c r="B85" s="453" t="s">
        <v>212</v>
      </c>
      <c r="C85" s="454"/>
      <c r="D85" s="454"/>
      <c r="E85" s="454"/>
      <c r="F85" s="455"/>
      <c r="G85" s="94" t="s">
        <v>92</v>
      </c>
      <c r="H85" s="95">
        <v>0.9</v>
      </c>
      <c r="I85" s="96">
        <v>32.21</v>
      </c>
      <c r="J85" s="97">
        <f t="shared" ref="J85:J88" si="8">ROUND(H85*I85,2)</f>
        <v>28.99</v>
      </c>
    </row>
    <row r="86" spans="1:10" ht="28.8">
      <c r="A86" s="129" t="s">
        <v>520</v>
      </c>
      <c r="B86" s="453" t="s">
        <v>240</v>
      </c>
      <c r="C86" s="454"/>
      <c r="D86" s="454"/>
      <c r="E86" s="454"/>
      <c r="F86" s="455"/>
      <c r="G86" s="94" t="s">
        <v>92</v>
      </c>
      <c r="H86" s="95">
        <v>0.9</v>
      </c>
      <c r="I86" s="96">
        <v>26.37</v>
      </c>
      <c r="J86" s="97">
        <f t="shared" si="8"/>
        <v>23.73</v>
      </c>
    </row>
    <row r="87" spans="1:10" ht="28.8">
      <c r="A87" s="129" t="s">
        <v>241</v>
      </c>
      <c r="B87" s="453" t="s">
        <v>198</v>
      </c>
      <c r="C87" s="454"/>
      <c r="D87" s="454"/>
      <c r="E87" s="454"/>
      <c r="F87" s="455"/>
      <c r="G87" s="94" t="s">
        <v>81</v>
      </c>
      <c r="H87" s="95">
        <v>0.26</v>
      </c>
      <c r="I87" s="96">
        <v>22.45</v>
      </c>
      <c r="J87" s="97">
        <f>ROUND(H87*I87,2)</f>
        <v>5.84</v>
      </c>
    </row>
    <row r="88" spans="1:10" ht="28.8">
      <c r="A88" s="129" t="s">
        <v>517</v>
      </c>
      <c r="B88" s="453" t="s">
        <v>525</v>
      </c>
      <c r="C88" s="454"/>
      <c r="D88" s="454"/>
      <c r="E88" s="454"/>
      <c r="F88" s="455"/>
      <c r="G88" s="94" t="s">
        <v>78</v>
      </c>
      <c r="H88" s="95">
        <v>0.11</v>
      </c>
      <c r="I88" s="96">
        <v>150</v>
      </c>
      <c r="J88" s="97">
        <f t="shared" si="8"/>
        <v>16.5</v>
      </c>
    </row>
    <row r="89" spans="1:10">
      <c r="A89" s="456" t="s">
        <v>84</v>
      </c>
      <c r="B89" s="457"/>
      <c r="C89" s="457"/>
      <c r="D89" s="457"/>
      <c r="E89" s="457"/>
      <c r="F89" s="457"/>
      <c r="G89" s="458"/>
      <c r="H89" s="459">
        <f>SUM(J85:J88)</f>
        <v>75.06</v>
      </c>
      <c r="I89" s="502"/>
      <c r="J89" s="503"/>
    </row>
    <row r="90" spans="1:10">
      <c r="A90" s="462" t="s">
        <v>259</v>
      </c>
      <c r="B90" s="460"/>
      <c r="C90" s="460"/>
      <c r="D90" s="460"/>
      <c r="E90" s="460"/>
      <c r="F90" s="460"/>
      <c r="G90" s="463"/>
      <c r="H90" s="464">
        <f>H89*J$8</f>
        <v>16.865982000000002</v>
      </c>
      <c r="I90" s="465"/>
      <c r="J90" s="466"/>
    </row>
    <row r="91" spans="1:10" ht="15" thickBot="1">
      <c r="A91" s="440" t="s">
        <v>85</v>
      </c>
      <c r="B91" s="441"/>
      <c r="C91" s="441"/>
      <c r="D91" s="441"/>
      <c r="E91" s="441"/>
      <c r="F91" s="441"/>
      <c r="G91" s="442"/>
      <c r="H91" s="443">
        <f>SUM(H89:H90)</f>
        <v>91.925982000000005</v>
      </c>
      <c r="I91" s="444"/>
      <c r="J91" s="445"/>
    </row>
    <row r="92" spans="1:10">
      <c r="A92" s="309" t="s">
        <v>343</v>
      </c>
      <c r="B92" s="488" t="s">
        <v>344</v>
      </c>
      <c r="C92" s="489"/>
      <c r="D92" s="489"/>
      <c r="E92" s="489"/>
      <c r="F92" s="489"/>
      <c r="G92" s="310" t="s">
        <v>67</v>
      </c>
      <c r="H92" s="518" t="s">
        <v>526</v>
      </c>
      <c r="I92" s="519"/>
      <c r="J92" s="520"/>
    </row>
    <row r="93" spans="1:10">
      <c r="A93" s="311" t="s">
        <v>527</v>
      </c>
      <c r="B93" s="470" t="s">
        <v>528</v>
      </c>
      <c r="C93" s="471"/>
      <c r="D93" s="471"/>
      <c r="E93" s="471"/>
      <c r="F93" s="472"/>
      <c r="G93" s="312" t="s">
        <v>67</v>
      </c>
      <c r="H93" s="313">
        <v>1</v>
      </c>
      <c r="I93" s="314">
        <v>931.05</v>
      </c>
      <c r="J93" s="315">
        <f t="shared" ref="J93:J95" si="9">ROUND(H93*I93,2)</f>
        <v>931.05</v>
      </c>
    </row>
    <row r="94" spans="1:10">
      <c r="A94" s="311" t="s">
        <v>529</v>
      </c>
      <c r="B94" s="470" t="s">
        <v>530</v>
      </c>
      <c r="C94" s="471"/>
      <c r="D94" s="471"/>
      <c r="E94" s="471"/>
      <c r="F94" s="472"/>
      <c r="G94" s="312" t="s">
        <v>68</v>
      </c>
      <c r="H94" s="313">
        <v>9</v>
      </c>
      <c r="I94" s="314">
        <v>190.84</v>
      </c>
      <c r="J94" s="315">
        <f t="shared" si="9"/>
        <v>1717.56</v>
      </c>
    </row>
    <row r="95" spans="1:10">
      <c r="A95" s="311" t="s">
        <v>531</v>
      </c>
      <c r="B95" s="470" t="s">
        <v>532</v>
      </c>
      <c r="C95" s="471"/>
      <c r="D95" s="471"/>
      <c r="E95" s="471"/>
      <c r="F95" s="472"/>
      <c r="G95" s="312" t="s">
        <v>143</v>
      </c>
      <c r="H95" s="313">
        <v>80</v>
      </c>
      <c r="I95" s="314">
        <v>14.11</v>
      </c>
      <c r="J95" s="315">
        <f t="shared" si="9"/>
        <v>1128.8</v>
      </c>
    </row>
    <row r="96" spans="1:10">
      <c r="A96" s="473" t="s">
        <v>84</v>
      </c>
      <c r="B96" s="474"/>
      <c r="C96" s="474"/>
      <c r="D96" s="474"/>
      <c r="E96" s="474"/>
      <c r="F96" s="474"/>
      <c r="G96" s="475"/>
      <c r="H96" s="476">
        <f>SUM(J93:J95)</f>
        <v>3777.41</v>
      </c>
      <c r="I96" s="477"/>
      <c r="J96" s="478"/>
    </row>
    <row r="97" spans="1:10">
      <c r="A97" s="462" t="s">
        <v>259</v>
      </c>
      <c r="B97" s="460"/>
      <c r="C97" s="460"/>
      <c r="D97" s="460"/>
      <c r="E97" s="460"/>
      <c r="F97" s="460"/>
      <c r="G97" s="463"/>
      <c r="H97" s="479">
        <f>H96*J$8</f>
        <v>848.78402700000004</v>
      </c>
      <c r="I97" s="480"/>
      <c r="J97" s="481"/>
    </row>
    <row r="98" spans="1:10" ht="15" thickBot="1">
      <c r="A98" s="482" t="s">
        <v>85</v>
      </c>
      <c r="B98" s="483"/>
      <c r="C98" s="483"/>
      <c r="D98" s="483"/>
      <c r="E98" s="483"/>
      <c r="F98" s="483"/>
      <c r="G98" s="484"/>
      <c r="H98" s="485">
        <f>SUM(H96:H97)</f>
        <v>4626.1940269999996</v>
      </c>
      <c r="I98" s="486"/>
      <c r="J98" s="487"/>
    </row>
    <row r="99" spans="1:10">
      <c r="A99" s="91">
        <v>130119</v>
      </c>
      <c r="B99" s="448" t="s">
        <v>347</v>
      </c>
      <c r="C99" s="449"/>
      <c r="D99" s="449"/>
      <c r="E99" s="449"/>
      <c r="F99" s="449"/>
      <c r="G99" s="92" t="s">
        <v>68</v>
      </c>
      <c r="H99" s="450" t="s">
        <v>533</v>
      </c>
      <c r="I99" s="451"/>
      <c r="J99" s="452"/>
    </row>
    <row r="100" spans="1:10">
      <c r="A100" s="93" t="s">
        <v>534</v>
      </c>
      <c r="B100" s="453" t="s">
        <v>535</v>
      </c>
      <c r="C100" s="454"/>
      <c r="D100" s="454"/>
      <c r="E100" s="454"/>
      <c r="F100" s="455"/>
      <c r="G100" s="94" t="s">
        <v>143</v>
      </c>
      <c r="H100" s="95">
        <v>5</v>
      </c>
      <c r="I100" s="96">
        <v>1.37</v>
      </c>
      <c r="J100" s="97">
        <f t="shared" ref="J100:J104" si="10">ROUND(H100*I100,2)</f>
        <v>6.85</v>
      </c>
    </row>
    <row r="101" spans="1:10">
      <c r="A101" s="93" t="s">
        <v>536</v>
      </c>
      <c r="B101" s="453" t="s">
        <v>537</v>
      </c>
      <c r="C101" s="454"/>
      <c r="D101" s="454"/>
      <c r="E101" s="454"/>
      <c r="F101" s="455"/>
      <c r="G101" s="94" t="s">
        <v>68</v>
      </c>
      <c r="H101" s="95">
        <v>1.05</v>
      </c>
      <c r="I101" s="96">
        <v>40.4</v>
      </c>
      <c r="J101" s="97">
        <f t="shared" si="10"/>
        <v>42.42</v>
      </c>
    </row>
    <row r="102" spans="1:10">
      <c r="A102" s="93" t="s">
        <v>538</v>
      </c>
      <c r="B102" s="453" t="s">
        <v>539</v>
      </c>
      <c r="C102" s="454"/>
      <c r="D102" s="454"/>
      <c r="E102" s="454"/>
      <c r="F102" s="455"/>
      <c r="G102" s="94" t="s">
        <v>143</v>
      </c>
      <c r="H102" s="95">
        <v>0.34</v>
      </c>
      <c r="I102" s="96">
        <v>5.66</v>
      </c>
      <c r="J102" s="97">
        <f t="shared" si="10"/>
        <v>1.92</v>
      </c>
    </row>
    <row r="103" spans="1:10">
      <c r="A103" s="93">
        <v>280023</v>
      </c>
      <c r="B103" s="453" t="s">
        <v>227</v>
      </c>
      <c r="C103" s="454"/>
      <c r="D103" s="454"/>
      <c r="E103" s="454"/>
      <c r="F103" s="455"/>
      <c r="G103" s="94" t="s">
        <v>92</v>
      </c>
      <c r="H103" s="95">
        <v>0.65</v>
      </c>
      <c r="I103" s="96">
        <v>32.75</v>
      </c>
      <c r="J103" s="97">
        <f>ROUND(H103*I103,2)-0.01</f>
        <v>21.279999999999998</v>
      </c>
    </row>
    <row r="104" spans="1:10">
      <c r="A104" s="93">
        <v>280026</v>
      </c>
      <c r="B104" s="453" t="s">
        <v>540</v>
      </c>
      <c r="C104" s="454"/>
      <c r="D104" s="454"/>
      <c r="E104" s="454"/>
      <c r="F104" s="455"/>
      <c r="G104" s="94" t="s">
        <v>92</v>
      </c>
      <c r="H104" s="95">
        <v>0.25</v>
      </c>
      <c r="I104" s="96">
        <v>26.77</v>
      </c>
      <c r="J104" s="97">
        <f t="shared" si="10"/>
        <v>6.69</v>
      </c>
    </row>
    <row r="105" spans="1:10">
      <c r="A105" s="456" t="s">
        <v>84</v>
      </c>
      <c r="B105" s="457"/>
      <c r="C105" s="457"/>
      <c r="D105" s="457"/>
      <c r="E105" s="457"/>
      <c r="F105" s="457"/>
      <c r="G105" s="458"/>
      <c r="H105" s="459">
        <f>SUM(J100:J104)</f>
        <v>79.16</v>
      </c>
      <c r="I105" s="460"/>
      <c r="J105" s="461"/>
    </row>
    <row r="106" spans="1:10">
      <c r="A106" s="462" t="s">
        <v>259</v>
      </c>
      <c r="B106" s="460"/>
      <c r="C106" s="460"/>
      <c r="D106" s="460"/>
      <c r="E106" s="460"/>
      <c r="F106" s="460"/>
      <c r="G106" s="463"/>
      <c r="H106" s="464">
        <f>H105*J$8</f>
        <v>17.787251999999999</v>
      </c>
      <c r="I106" s="465"/>
      <c r="J106" s="466"/>
    </row>
    <row r="107" spans="1:10" ht="15" thickBot="1">
      <c r="A107" s="440" t="s">
        <v>85</v>
      </c>
      <c r="B107" s="441"/>
      <c r="C107" s="441"/>
      <c r="D107" s="441"/>
      <c r="E107" s="441"/>
      <c r="F107" s="441"/>
      <c r="G107" s="442"/>
      <c r="H107" s="443">
        <f>SUM(H105:H106)</f>
        <v>96.947251999999992</v>
      </c>
      <c r="I107" s="444"/>
      <c r="J107" s="445"/>
    </row>
    <row r="108" spans="1:10" ht="15" thickBot="1">
      <c r="A108" s="467" t="s">
        <v>478</v>
      </c>
      <c r="B108" s="468"/>
      <c r="C108" s="468"/>
      <c r="D108" s="468"/>
      <c r="E108" s="468"/>
      <c r="F108" s="468"/>
      <c r="G108" s="468"/>
      <c r="H108" s="468"/>
      <c r="I108" s="468"/>
      <c r="J108" s="469"/>
    </row>
    <row r="109" spans="1:10">
      <c r="A109" s="161" t="s">
        <v>350</v>
      </c>
      <c r="B109" s="435" t="s">
        <v>541</v>
      </c>
      <c r="C109" s="436"/>
      <c r="D109" s="436"/>
      <c r="E109" s="436"/>
      <c r="F109" s="436"/>
      <c r="G109" s="308" t="s">
        <v>68</v>
      </c>
      <c r="H109" s="515"/>
      <c r="I109" s="516"/>
      <c r="J109" s="517"/>
    </row>
    <row r="110" spans="1:10">
      <c r="A110" s="93">
        <v>280002</v>
      </c>
      <c r="B110" s="453" t="s">
        <v>240</v>
      </c>
      <c r="C110" s="454"/>
      <c r="D110" s="454"/>
      <c r="E110" s="454"/>
      <c r="F110" s="455"/>
      <c r="G110" s="94" t="s">
        <v>92</v>
      </c>
      <c r="H110" s="95">
        <v>0.9</v>
      </c>
      <c r="I110" s="96">
        <v>26.37</v>
      </c>
      <c r="J110" s="97">
        <f t="shared" ref="J110:J114" si="11">ROUND(H110*I110,2)</f>
        <v>23.73</v>
      </c>
    </row>
    <row r="111" spans="1:10">
      <c r="A111" s="93">
        <v>280013</v>
      </c>
      <c r="B111" s="453" t="s">
        <v>212</v>
      </c>
      <c r="C111" s="454"/>
      <c r="D111" s="454"/>
      <c r="E111" s="454"/>
      <c r="F111" s="455"/>
      <c r="G111" s="94" t="s">
        <v>92</v>
      </c>
      <c r="H111" s="95">
        <v>0.9</v>
      </c>
      <c r="I111" s="96">
        <v>32.21</v>
      </c>
      <c r="J111" s="97">
        <f t="shared" si="11"/>
        <v>28.99</v>
      </c>
    </row>
    <row r="112" spans="1:10">
      <c r="A112" s="93" t="s">
        <v>199</v>
      </c>
      <c r="B112" s="453" t="s">
        <v>542</v>
      </c>
      <c r="C112" s="454"/>
      <c r="D112" s="454"/>
      <c r="E112" s="454"/>
      <c r="F112" s="455"/>
      <c r="G112" s="94" t="s">
        <v>143</v>
      </c>
      <c r="H112" s="95">
        <v>0.26</v>
      </c>
      <c r="I112" s="96">
        <v>22.45</v>
      </c>
      <c r="J112" s="97">
        <f t="shared" si="11"/>
        <v>5.84</v>
      </c>
    </row>
    <row r="113" spans="1:10">
      <c r="A113" s="93" t="s">
        <v>83</v>
      </c>
      <c r="B113" s="453" t="s">
        <v>86</v>
      </c>
      <c r="C113" s="454"/>
      <c r="D113" s="454"/>
      <c r="E113" s="454"/>
      <c r="F113" s="455"/>
      <c r="G113" s="94" t="s">
        <v>78</v>
      </c>
      <c r="H113" s="95">
        <v>0.05</v>
      </c>
      <c r="I113" s="96">
        <v>225.02</v>
      </c>
      <c r="J113" s="97">
        <f t="shared" si="11"/>
        <v>11.25</v>
      </c>
    </row>
    <row r="114" spans="1:10">
      <c r="A114" s="93" t="s">
        <v>517</v>
      </c>
      <c r="B114" s="453" t="s">
        <v>543</v>
      </c>
      <c r="C114" s="454"/>
      <c r="D114" s="454"/>
      <c r="E114" s="454"/>
      <c r="F114" s="455"/>
      <c r="G114" s="94" t="s">
        <v>78</v>
      </c>
      <c r="H114" s="95">
        <v>0.11</v>
      </c>
      <c r="I114" s="96">
        <v>150</v>
      </c>
      <c r="J114" s="97">
        <f t="shared" si="11"/>
        <v>16.5</v>
      </c>
    </row>
    <row r="115" spans="1:10">
      <c r="A115" s="456" t="s">
        <v>84</v>
      </c>
      <c r="B115" s="457"/>
      <c r="C115" s="457"/>
      <c r="D115" s="457"/>
      <c r="E115" s="457"/>
      <c r="F115" s="457"/>
      <c r="G115" s="458"/>
      <c r="H115" s="459">
        <f>SUM(J110:J114)</f>
        <v>86.31</v>
      </c>
      <c r="I115" s="460"/>
      <c r="J115" s="461"/>
    </row>
    <row r="116" spans="1:10">
      <c r="A116" s="462" t="s">
        <v>259</v>
      </c>
      <c r="B116" s="460"/>
      <c r="C116" s="460"/>
      <c r="D116" s="460"/>
      <c r="E116" s="460"/>
      <c r="F116" s="460"/>
      <c r="G116" s="463"/>
      <c r="H116" s="464">
        <f>H115*J$8</f>
        <v>19.393857000000001</v>
      </c>
      <c r="I116" s="465"/>
      <c r="J116" s="466"/>
    </row>
    <row r="117" spans="1:10" ht="15" thickBot="1">
      <c r="A117" s="440" t="s">
        <v>85</v>
      </c>
      <c r="B117" s="441"/>
      <c r="C117" s="441"/>
      <c r="D117" s="441"/>
      <c r="E117" s="441"/>
      <c r="F117" s="441"/>
      <c r="G117" s="442"/>
      <c r="H117" s="443">
        <f>SUM(H115:H116)</f>
        <v>105.703857</v>
      </c>
      <c r="I117" s="444"/>
      <c r="J117" s="445"/>
    </row>
    <row r="118" spans="1:10">
      <c r="A118" s="195" t="s">
        <v>353</v>
      </c>
      <c r="B118" s="448" t="s">
        <v>544</v>
      </c>
      <c r="C118" s="449"/>
      <c r="D118" s="449"/>
      <c r="E118" s="449"/>
      <c r="F118" s="449"/>
      <c r="G118" s="92" t="s">
        <v>67</v>
      </c>
      <c r="H118" s="450" t="s">
        <v>388</v>
      </c>
      <c r="I118" s="451"/>
      <c r="J118" s="452"/>
    </row>
    <row r="119" spans="1:10">
      <c r="A119" s="93">
        <v>280023</v>
      </c>
      <c r="B119" s="453" t="s">
        <v>227</v>
      </c>
      <c r="C119" s="454"/>
      <c r="D119" s="454"/>
      <c r="E119" s="454"/>
      <c r="F119" s="455"/>
      <c r="G119" s="94" t="s">
        <v>92</v>
      </c>
      <c r="H119" s="95">
        <v>2</v>
      </c>
      <c r="I119" s="96">
        <v>32.75</v>
      </c>
      <c r="J119" s="97">
        <f t="shared" ref="J119:J122" si="12">ROUND(H119*I119,2)</f>
        <v>65.5</v>
      </c>
    </row>
    <row r="120" spans="1:10">
      <c r="A120" s="93">
        <v>280026</v>
      </c>
      <c r="B120" s="453" t="s">
        <v>213</v>
      </c>
      <c r="C120" s="454"/>
      <c r="D120" s="454"/>
      <c r="E120" s="454"/>
      <c r="F120" s="455"/>
      <c r="G120" s="94" t="s">
        <v>92</v>
      </c>
      <c r="H120" s="95">
        <v>1</v>
      </c>
      <c r="I120" s="96">
        <v>26.88</v>
      </c>
      <c r="J120" s="97">
        <f t="shared" si="12"/>
        <v>26.88</v>
      </c>
    </row>
    <row r="121" spans="1:10">
      <c r="A121" s="93" t="s">
        <v>545</v>
      </c>
      <c r="B121" s="453" t="s">
        <v>546</v>
      </c>
      <c r="C121" s="454"/>
      <c r="D121" s="454"/>
      <c r="E121" s="454"/>
      <c r="F121" s="455"/>
      <c r="G121" s="94" t="s">
        <v>70</v>
      </c>
      <c r="H121" s="95">
        <v>37</v>
      </c>
      <c r="I121" s="96">
        <v>0.9</v>
      </c>
      <c r="J121" s="97">
        <f t="shared" si="12"/>
        <v>33.299999999999997</v>
      </c>
    </row>
    <row r="122" spans="1:10">
      <c r="A122" s="93">
        <v>110764</v>
      </c>
      <c r="B122" s="453" t="s">
        <v>547</v>
      </c>
      <c r="C122" s="454"/>
      <c r="D122" s="454"/>
      <c r="E122" s="454"/>
      <c r="F122" s="455"/>
      <c r="G122" s="94" t="s">
        <v>67</v>
      </c>
      <c r="H122" s="95">
        <v>0.02</v>
      </c>
      <c r="I122" s="96">
        <v>531.5</v>
      </c>
      <c r="J122" s="97">
        <f t="shared" si="12"/>
        <v>10.63</v>
      </c>
    </row>
    <row r="123" spans="1:10">
      <c r="A123" s="456" t="s">
        <v>84</v>
      </c>
      <c r="B123" s="457"/>
      <c r="C123" s="457"/>
      <c r="D123" s="457"/>
      <c r="E123" s="457"/>
      <c r="F123" s="457"/>
      <c r="G123" s="458"/>
      <c r="H123" s="459">
        <f>SUM(J119:J122)</f>
        <v>136.31</v>
      </c>
      <c r="I123" s="460"/>
      <c r="J123" s="461"/>
    </row>
    <row r="124" spans="1:10">
      <c r="A124" s="462" t="s">
        <v>259</v>
      </c>
      <c r="B124" s="460"/>
      <c r="C124" s="460"/>
      <c r="D124" s="460"/>
      <c r="E124" s="460"/>
      <c r="F124" s="460"/>
      <c r="G124" s="463"/>
      <c r="H124" s="464">
        <f>H123*J$8</f>
        <v>30.628857000000004</v>
      </c>
      <c r="I124" s="465"/>
      <c r="J124" s="466"/>
    </row>
    <row r="125" spans="1:10" ht="15" thickBot="1">
      <c r="A125" s="440" t="s">
        <v>85</v>
      </c>
      <c r="B125" s="441"/>
      <c r="C125" s="441"/>
      <c r="D125" s="441"/>
      <c r="E125" s="441"/>
      <c r="F125" s="441"/>
      <c r="G125" s="442"/>
      <c r="H125" s="443">
        <f>SUM(H123:H124)</f>
        <v>166.93885700000001</v>
      </c>
      <c r="I125" s="444"/>
      <c r="J125" s="445"/>
    </row>
    <row r="126" spans="1:10">
      <c r="A126" s="91">
        <v>110143</v>
      </c>
      <c r="B126" s="448" t="s">
        <v>357</v>
      </c>
      <c r="C126" s="449"/>
      <c r="D126" s="449"/>
      <c r="E126" s="449"/>
      <c r="F126" s="449"/>
      <c r="G126" s="92" t="s">
        <v>68</v>
      </c>
      <c r="H126" s="450" t="s">
        <v>548</v>
      </c>
      <c r="I126" s="451"/>
      <c r="J126" s="452"/>
    </row>
    <row r="127" spans="1:10">
      <c r="A127" s="93">
        <v>280023</v>
      </c>
      <c r="B127" s="453" t="s">
        <v>227</v>
      </c>
      <c r="C127" s="454"/>
      <c r="D127" s="454"/>
      <c r="E127" s="454"/>
      <c r="F127" s="455"/>
      <c r="G127" s="94" t="s">
        <v>92</v>
      </c>
      <c r="H127" s="95">
        <v>0.2</v>
      </c>
      <c r="I127" s="96">
        <v>32.75</v>
      </c>
      <c r="J127" s="97">
        <f t="shared" ref="J127:J129" si="13">ROUND(H127*I127,2)</f>
        <v>6.55</v>
      </c>
    </row>
    <row r="128" spans="1:10">
      <c r="A128" s="93">
        <v>280026</v>
      </c>
      <c r="B128" s="453" t="s">
        <v>213</v>
      </c>
      <c r="C128" s="454"/>
      <c r="D128" s="454"/>
      <c r="E128" s="454"/>
      <c r="F128" s="455"/>
      <c r="G128" s="94" t="s">
        <v>92</v>
      </c>
      <c r="H128" s="95">
        <v>0.2</v>
      </c>
      <c r="I128" s="96">
        <v>26.88</v>
      </c>
      <c r="J128" s="97">
        <f>ROUND(H128*I128,2)-0.01</f>
        <v>5.37</v>
      </c>
    </row>
    <row r="129" spans="1:10">
      <c r="A129" s="93">
        <v>110248</v>
      </c>
      <c r="B129" s="453" t="s">
        <v>549</v>
      </c>
      <c r="C129" s="454"/>
      <c r="D129" s="454"/>
      <c r="E129" s="454"/>
      <c r="F129" s="455"/>
      <c r="G129" s="94" t="s">
        <v>67</v>
      </c>
      <c r="H129" s="95">
        <v>7.0000000000000001E-3</v>
      </c>
      <c r="I129" s="96">
        <v>771.86</v>
      </c>
      <c r="J129" s="97">
        <f t="shared" si="13"/>
        <v>5.4</v>
      </c>
    </row>
    <row r="130" spans="1:10">
      <c r="A130" s="456" t="s">
        <v>84</v>
      </c>
      <c r="B130" s="457"/>
      <c r="C130" s="457"/>
      <c r="D130" s="457"/>
      <c r="E130" s="457"/>
      <c r="F130" s="457"/>
      <c r="G130" s="458"/>
      <c r="H130" s="459">
        <f>SUM(J127:J129)</f>
        <v>17.32</v>
      </c>
      <c r="I130" s="460"/>
      <c r="J130" s="461"/>
    </row>
    <row r="131" spans="1:10">
      <c r="A131" s="462" t="s">
        <v>259</v>
      </c>
      <c r="B131" s="460"/>
      <c r="C131" s="460"/>
      <c r="D131" s="460"/>
      <c r="E131" s="460"/>
      <c r="F131" s="460"/>
      <c r="G131" s="463"/>
      <c r="H131" s="464">
        <f>H130*J$8</f>
        <v>3.891804</v>
      </c>
      <c r="I131" s="465"/>
      <c r="J131" s="466"/>
    </row>
    <row r="132" spans="1:10" ht="15" thickBot="1">
      <c r="A132" s="440" t="s">
        <v>85</v>
      </c>
      <c r="B132" s="441"/>
      <c r="C132" s="441"/>
      <c r="D132" s="441"/>
      <c r="E132" s="441"/>
      <c r="F132" s="441"/>
      <c r="G132" s="442"/>
      <c r="H132" s="443">
        <f>SUM(H130:H131)</f>
        <v>21.211804000000001</v>
      </c>
      <c r="I132" s="444"/>
      <c r="J132" s="445"/>
    </row>
    <row r="133" spans="1:10">
      <c r="A133" s="91">
        <v>110763</v>
      </c>
      <c r="B133" s="448" t="s">
        <v>360</v>
      </c>
      <c r="C133" s="449"/>
      <c r="D133" s="449"/>
      <c r="E133" s="449"/>
      <c r="F133" s="449"/>
      <c r="G133" s="92" t="s">
        <v>68</v>
      </c>
      <c r="H133" s="450" t="s">
        <v>550</v>
      </c>
      <c r="I133" s="451"/>
      <c r="J133" s="452"/>
    </row>
    <row r="134" spans="1:10">
      <c r="A134" s="93">
        <v>280004</v>
      </c>
      <c r="B134" s="453" t="s">
        <v>540</v>
      </c>
      <c r="C134" s="454"/>
      <c r="D134" s="454"/>
      <c r="E134" s="454"/>
      <c r="F134" s="455"/>
      <c r="G134" s="94" t="s">
        <v>92</v>
      </c>
      <c r="H134" s="95">
        <v>0.52</v>
      </c>
      <c r="I134" s="96">
        <v>26.77</v>
      </c>
      <c r="J134" s="97">
        <f t="shared" ref="J134:J135" si="14">ROUND(H134*I134,2)</f>
        <v>13.92</v>
      </c>
    </row>
    <row r="135" spans="1:10">
      <c r="A135" s="93">
        <v>280023</v>
      </c>
      <c r="B135" s="453" t="s">
        <v>227</v>
      </c>
      <c r="C135" s="454"/>
      <c r="D135" s="454"/>
      <c r="E135" s="454"/>
      <c r="F135" s="455"/>
      <c r="G135" s="94" t="s">
        <v>92</v>
      </c>
      <c r="H135" s="95">
        <v>0.67</v>
      </c>
      <c r="I135" s="96">
        <v>32.75</v>
      </c>
      <c r="J135" s="97">
        <f t="shared" si="14"/>
        <v>21.94</v>
      </c>
    </row>
    <row r="136" spans="1:10">
      <c r="A136" s="93">
        <v>110764</v>
      </c>
      <c r="B136" s="453" t="s">
        <v>547</v>
      </c>
      <c r="C136" s="454"/>
      <c r="D136" s="454"/>
      <c r="E136" s="454"/>
      <c r="F136" s="455"/>
      <c r="G136" s="94" t="s">
        <v>67</v>
      </c>
      <c r="H136" s="95">
        <v>0.03</v>
      </c>
      <c r="I136" s="96">
        <v>531.5</v>
      </c>
      <c r="J136" s="97">
        <f>ROUND(H136*I136,2)-0.01</f>
        <v>15.94</v>
      </c>
    </row>
    <row r="137" spans="1:10">
      <c r="A137" s="456" t="s">
        <v>84</v>
      </c>
      <c r="B137" s="457"/>
      <c r="C137" s="457"/>
      <c r="D137" s="457"/>
      <c r="E137" s="457"/>
      <c r="F137" s="457"/>
      <c r="G137" s="458"/>
      <c r="H137" s="459">
        <f>SUM(J134:J136)</f>
        <v>51.8</v>
      </c>
      <c r="I137" s="460"/>
      <c r="J137" s="461"/>
    </row>
    <row r="138" spans="1:10">
      <c r="A138" s="462" t="s">
        <v>259</v>
      </c>
      <c r="B138" s="460"/>
      <c r="C138" s="460"/>
      <c r="D138" s="460"/>
      <c r="E138" s="460"/>
      <c r="F138" s="460"/>
      <c r="G138" s="463"/>
      <c r="H138" s="464">
        <f>H137*J$8</f>
        <v>11.63946</v>
      </c>
      <c r="I138" s="465"/>
      <c r="J138" s="466"/>
    </row>
    <row r="139" spans="1:10" ht="15" thickBot="1">
      <c r="A139" s="440" t="s">
        <v>85</v>
      </c>
      <c r="B139" s="441"/>
      <c r="C139" s="441"/>
      <c r="D139" s="441"/>
      <c r="E139" s="441"/>
      <c r="F139" s="441"/>
      <c r="G139" s="442"/>
      <c r="H139" s="443">
        <f>SUM(H137:H138)</f>
        <v>63.439459999999997</v>
      </c>
      <c r="I139" s="444"/>
      <c r="J139" s="445"/>
    </row>
    <row r="140" spans="1:10">
      <c r="A140" s="91">
        <v>110644</v>
      </c>
      <c r="B140" s="448" t="s">
        <v>551</v>
      </c>
      <c r="C140" s="449"/>
      <c r="D140" s="449"/>
      <c r="E140" s="449"/>
      <c r="F140" s="449"/>
      <c r="G140" s="92" t="s">
        <v>68</v>
      </c>
      <c r="H140" s="450" t="s">
        <v>552</v>
      </c>
      <c r="I140" s="451"/>
      <c r="J140" s="452"/>
    </row>
    <row r="141" spans="1:10">
      <c r="A141" s="93">
        <v>280023</v>
      </c>
      <c r="B141" s="453" t="s">
        <v>227</v>
      </c>
      <c r="C141" s="454"/>
      <c r="D141" s="454"/>
      <c r="E141" s="454"/>
      <c r="F141" s="455"/>
      <c r="G141" s="94" t="s">
        <v>92</v>
      </c>
      <c r="H141" s="95">
        <v>0.55000000000000004</v>
      </c>
      <c r="I141" s="96">
        <v>32.75</v>
      </c>
      <c r="J141" s="97">
        <f t="shared" ref="J141:J145" si="15">ROUND(H141*I141,2)</f>
        <v>18.010000000000002</v>
      </c>
    </row>
    <row r="142" spans="1:10">
      <c r="A142" s="93">
        <v>280004</v>
      </c>
      <c r="B142" s="453" t="s">
        <v>540</v>
      </c>
      <c r="C142" s="454"/>
      <c r="D142" s="454"/>
      <c r="E142" s="454"/>
      <c r="F142" s="455"/>
      <c r="G142" s="94" t="s">
        <v>92</v>
      </c>
      <c r="H142" s="95">
        <v>0.12</v>
      </c>
      <c r="I142" s="96">
        <v>26.77</v>
      </c>
      <c r="J142" s="97">
        <f>ROUND(H142*I142,2)</f>
        <v>3.21</v>
      </c>
    </row>
    <row r="143" spans="1:10">
      <c r="A143" s="93" t="s">
        <v>534</v>
      </c>
      <c r="B143" s="453" t="s">
        <v>535</v>
      </c>
      <c r="C143" s="454"/>
      <c r="D143" s="454"/>
      <c r="E143" s="454"/>
      <c r="F143" s="455"/>
      <c r="G143" s="94" t="s">
        <v>143</v>
      </c>
      <c r="H143" s="95">
        <v>4</v>
      </c>
      <c r="I143" s="96">
        <v>1.37</v>
      </c>
      <c r="J143" s="97">
        <f t="shared" si="15"/>
        <v>5.48</v>
      </c>
    </row>
    <row r="144" spans="1:10">
      <c r="A144" s="93" t="s">
        <v>538</v>
      </c>
      <c r="B144" s="453" t="s">
        <v>539</v>
      </c>
      <c r="C144" s="454"/>
      <c r="D144" s="454"/>
      <c r="E144" s="454"/>
      <c r="F144" s="455"/>
      <c r="G144" s="94" t="s">
        <v>553</v>
      </c>
      <c r="H144" s="95">
        <v>0.33</v>
      </c>
      <c r="I144" s="96">
        <v>5.66</v>
      </c>
      <c r="J144" s="97">
        <f>ROUND(H144*I144,2)-0.01</f>
        <v>1.86</v>
      </c>
    </row>
    <row r="145" spans="1:10">
      <c r="A145" s="93" t="s">
        <v>554</v>
      </c>
      <c r="B145" s="453" t="s">
        <v>363</v>
      </c>
      <c r="C145" s="454"/>
      <c r="D145" s="454"/>
      <c r="E145" s="454"/>
      <c r="F145" s="455"/>
      <c r="G145" s="94" t="s">
        <v>68</v>
      </c>
      <c r="H145" s="95">
        <v>1.05</v>
      </c>
      <c r="I145" s="96">
        <v>39.4</v>
      </c>
      <c r="J145" s="97">
        <f t="shared" si="15"/>
        <v>41.37</v>
      </c>
    </row>
    <row r="146" spans="1:10">
      <c r="A146" s="456" t="s">
        <v>84</v>
      </c>
      <c r="B146" s="457"/>
      <c r="C146" s="457"/>
      <c r="D146" s="457"/>
      <c r="E146" s="457"/>
      <c r="F146" s="457"/>
      <c r="G146" s="458"/>
      <c r="H146" s="459">
        <f>SUM(J141:J145)</f>
        <v>69.930000000000007</v>
      </c>
      <c r="I146" s="460"/>
      <c r="J146" s="461"/>
    </row>
    <row r="147" spans="1:10">
      <c r="A147" s="462" t="s">
        <v>259</v>
      </c>
      <c r="B147" s="460"/>
      <c r="C147" s="460"/>
      <c r="D147" s="460"/>
      <c r="E147" s="460"/>
      <c r="F147" s="460"/>
      <c r="G147" s="463"/>
      <c r="H147" s="464">
        <f>H146*J$8</f>
        <v>15.713271000000002</v>
      </c>
      <c r="I147" s="465"/>
      <c r="J147" s="466"/>
    </row>
    <row r="148" spans="1:10" ht="15" thickBot="1">
      <c r="A148" s="440" t="s">
        <v>85</v>
      </c>
      <c r="B148" s="441"/>
      <c r="C148" s="441"/>
      <c r="D148" s="441"/>
      <c r="E148" s="441"/>
      <c r="F148" s="441"/>
      <c r="G148" s="442"/>
      <c r="H148" s="443">
        <f>SUM(H146:H147)</f>
        <v>85.643271000000013</v>
      </c>
      <c r="I148" s="444"/>
      <c r="J148" s="445"/>
    </row>
    <row r="149" spans="1:10" ht="15" thickBot="1">
      <c r="A149" s="467" t="s">
        <v>364</v>
      </c>
      <c r="B149" s="468"/>
      <c r="C149" s="468"/>
      <c r="D149" s="468"/>
      <c r="E149" s="468"/>
      <c r="F149" s="468"/>
      <c r="G149" s="468"/>
      <c r="H149" s="468"/>
      <c r="I149" s="468"/>
      <c r="J149" s="469"/>
    </row>
    <row r="150" spans="1:10">
      <c r="A150" s="195" t="s">
        <v>253</v>
      </c>
      <c r="B150" s="448" t="s">
        <v>366</v>
      </c>
      <c r="C150" s="449"/>
      <c r="D150" s="449"/>
      <c r="E150" s="449"/>
      <c r="F150" s="449"/>
      <c r="G150" s="92" t="s">
        <v>68</v>
      </c>
      <c r="H150" s="450" t="s">
        <v>262</v>
      </c>
      <c r="I150" s="451"/>
      <c r="J150" s="452"/>
    </row>
    <row r="151" spans="1:10">
      <c r="A151" s="93">
        <v>280002</v>
      </c>
      <c r="B151" s="453" t="s">
        <v>240</v>
      </c>
      <c r="C151" s="454"/>
      <c r="D151" s="454"/>
      <c r="E151" s="454"/>
      <c r="F151" s="455"/>
      <c r="G151" s="94" t="s">
        <v>92</v>
      </c>
      <c r="H151" s="95">
        <v>0.9</v>
      </c>
      <c r="I151" s="96">
        <v>26.37</v>
      </c>
      <c r="J151" s="97">
        <f t="shared" ref="J151:J155" si="16">ROUND(H151*I151,2)</f>
        <v>23.73</v>
      </c>
    </row>
    <row r="152" spans="1:10">
      <c r="A152" s="93">
        <v>280013</v>
      </c>
      <c r="B152" s="453" t="s">
        <v>212</v>
      </c>
      <c r="C152" s="454"/>
      <c r="D152" s="454"/>
      <c r="E152" s="454"/>
      <c r="F152" s="455"/>
      <c r="G152" s="94" t="s">
        <v>92</v>
      </c>
      <c r="H152" s="95">
        <v>0.9</v>
      </c>
      <c r="I152" s="96">
        <v>32.21</v>
      </c>
      <c r="J152" s="97">
        <f>ROUND(H152*I152,2)-0.01</f>
        <v>28.979999999999997</v>
      </c>
    </row>
    <row r="153" spans="1:10">
      <c r="A153" s="93" t="s">
        <v>199</v>
      </c>
      <c r="B153" s="453" t="s">
        <v>555</v>
      </c>
      <c r="C153" s="454"/>
      <c r="D153" s="454"/>
      <c r="E153" s="454"/>
      <c r="F153" s="455"/>
      <c r="G153" s="94" t="s">
        <v>143</v>
      </c>
      <c r="H153" s="95">
        <v>7.0000000000000007E-2</v>
      </c>
      <c r="I153" s="96">
        <v>22.45</v>
      </c>
      <c r="J153" s="97">
        <f t="shared" si="16"/>
        <v>1.57</v>
      </c>
    </row>
    <row r="154" spans="1:10">
      <c r="A154" s="93" t="s">
        <v>239</v>
      </c>
      <c r="B154" s="453" t="s">
        <v>556</v>
      </c>
      <c r="C154" s="454"/>
      <c r="D154" s="454"/>
      <c r="E154" s="454"/>
      <c r="F154" s="455"/>
      <c r="G154" s="94" t="s">
        <v>78</v>
      </c>
      <c r="H154" s="95">
        <v>5.0999999999999997E-2</v>
      </c>
      <c r="I154" s="96">
        <v>303</v>
      </c>
      <c r="J154" s="97">
        <f t="shared" si="16"/>
        <v>15.45</v>
      </c>
    </row>
    <row r="155" spans="1:10">
      <c r="A155" s="93" t="s">
        <v>238</v>
      </c>
      <c r="B155" s="493" t="s">
        <v>557</v>
      </c>
      <c r="C155" s="494"/>
      <c r="D155" s="494"/>
      <c r="E155" s="494"/>
      <c r="F155" s="495"/>
      <c r="G155" s="125" t="s">
        <v>78</v>
      </c>
      <c r="H155" s="95">
        <v>0.03</v>
      </c>
      <c r="I155" s="96">
        <v>450</v>
      </c>
      <c r="J155" s="97">
        <f t="shared" si="16"/>
        <v>13.5</v>
      </c>
    </row>
    <row r="156" spans="1:10">
      <c r="A156" s="93" t="s">
        <v>123</v>
      </c>
      <c r="B156" s="493" t="s">
        <v>558</v>
      </c>
      <c r="C156" s="494"/>
      <c r="D156" s="494"/>
      <c r="E156" s="494"/>
      <c r="F156" s="495"/>
      <c r="G156" s="125" t="s">
        <v>70</v>
      </c>
      <c r="H156" s="95">
        <v>8.9999999999999993E-3</v>
      </c>
      <c r="I156" s="96">
        <v>203.14</v>
      </c>
      <c r="J156" s="97">
        <f>ROUND(H156*I156,2)-0.01</f>
        <v>1.82</v>
      </c>
    </row>
    <row r="157" spans="1:10">
      <c r="A157" s="456" t="s">
        <v>84</v>
      </c>
      <c r="B157" s="457"/>
      <c r="C157" s="457"/>
      <c r="D157" s="457"/>
      <c r="E157" s="457"/>
      <c r="F157" s="457"/>
      <c r="G157" s="458"/>
      <c r="H157" s="509">
        <f>SUM(J151:J156)</f>
        <v>85.049999999999983</v>
      </c>
      <c r="I157" s="510"/>
      <c r="J157" s="511"/>
    </row>
    <row r="158" spans="1:10">
      <c r="A158" s="462" t="s">
        <v>259</v>
      </c>
      <c r="B158" s="460"/>
      <c r="C158" s="460"/>
      <c r="D158" s="460"/>
      <c r="E158" s="460"/>
      <c r="F158" s="460"/>
      <c r="G158" s="463"/>
      <c r="H158" s="512">
        <f>H157*J$8</f>
        <v>19.110734999999998</v>
      </c>
      <c r="I158" s="513"/>
      <c r="J158" s="514"/>
    </row>
    <row r="159" spans="1:10" ht="15" thickBot="1">
      <c r="A159" s="440" t="s">
        <v>85</v>
      </c>
      <c r="B159" s="441"/>
      <c r="C159" s="441"/>
      <c r="D159" s="441"/>
      <c r="E159" s="441"/>
      <c r="F159" s="441"/>
      <c r="G159" s="442"/>
      <c r="H159" s="443">
        <f>SUM(H157:H158)</f>
        <v>104.16073499999999</v>
      </c>
      <c r="I159" s="444"/>
      <c r="J159" s="445"/>
    </row>
    <row r="160" spans="1:10">
      <c r="A160" s="195" t="s">
        <v>254</v>
      </c>
      <c r="B160" s="448" t="s">
        <v>559</v>
      </c>
      <c r="C160" s="449"/>
      <c r="D160" s="449"/>
      <c r="E160" s="449"/>
      <c r="F160" s="449"/>
      <c r="G160" s="92" t="s">
        <v>68</v>
      </c>
      <c r="H160" s="450" t="s">
        <v>263</v>
      </c>
      <c r="I160" s="451"/>
      <c r="J160" s="452"/>
    </row>
    <row r="161" spans="1:10">
      <c r="A161" s="93">
        <v>280028</v>
      </c>
      <c r="B161" s="453" t="s">
        <v>217</v>
      </c>
      <c r="C161" s="454"/>
      <c r="D161" s="454"/>
      <c r="E161" s="454"/>
      <c r="F161" s="455"/>
      <c r="G161" s="94" t="s">
        <v>92</v>
      </c>
      <c r="H161" s="95">
        <v>0.14000000000000001</v>
      </c>
      <c r="I161" s="96">
        <v>32.14</v>
      </c>
      <c r="J161" s="97">
        <f>ROUND(H161*I161,2)-0.01</f>
        <v>4.49</v>
      </c>
    </row>
    <row r="162" spans="1:10">
      <c r="A162" s="93">
        <v>280026</v>
      </c>
      <c r="B162" s="453" t="s">
        <v>213</v>
      </c>
      <c r="C162" s="454"/>
      <c r="D162" s="454"/>
      <c r="E162" s="454"/>
      <c r="F162" s="455"/>
      <c r="G162" s="94" t="s">
        <v>92</v>
      </c>
      <c r="H162" s="95">
        <v>0.14000000000000001</v>
      </c>
      <c r="I162" s="96">
        <v>26.88</v>
      </c>
      <c r="J162" s="97">
        <f t="shared" ref="J162:J165" si="17">ROUND(H162*I162,2)</f>
        <v>3.76</v>
      </c>
    </row>
    <row r="163" spans="1:10">
      <c r="A163" s="93" t="s">
        <v>204</v>
      </c>
      <c r="B163" s="453" t="s">
        <v>560</v>
      </c>
      <c r="C163" s="454"/>
      <c r="D163" s="454"/>
      <c r="E163" s="454"/>
      <c r="F163" s="455"/>
      <c r="G163" s="94" t="s">
        <v>70</v>
      </c>
      <c r="H163" s="95">
        <v>0.83</v>
      </c>
      <c r="I163" s="96">
        <v>39.93</v>
      </c>
      <c r="J163" s="97">
        <f t="shared" si="17"/>
        <v>33.14</v>
      </c>
    </row>
    <row r="164" spans="1:10">
      <c r="A164" s="93" t="s">
        <v>561</v>
      </c>
      <c r="B164" s="453" t="s">
        <v>562</v>
      </c>
      <c r="C164" s="454"/>
      <c r="D164" s="454"/>
      <c r="E164" s="454"/>
      <c r="F164" s="455"/>
      <c r="G164" s="94" t="s">
        <v>563</v>
      </c>
      <c r="H164" s="95">
        <v>1.4</v>
      </c>
      <c r="I164" s="96">
        <v>1.02</v>
      </c>
      <c r="J164" s="97">
        <f>ROUND(H164*I164,2)-0.01</f>
        <v>1.42</v>
      </c>
    </row>
    <row r="165" spans="1:10">
      <c r="A165" s="93" t="s">
        <v>195</v>
      </c>
      <c r="B165" s="493" t="s">
        <v>196</v>
      </c>
      <c r="C165" s="494"/>
      <c r="D165" s="494"/>
      <c r="E165" s="494"/>
      <c r="F165" s="495"/>
      <c r="G165" s="125" t="s">
        <v>563</v>
      </c>
      <c r="H165" s="95">
        <v>1.4</v>
      </c>
      <c r="I165" s="96">
        <v>1.65</v>
      </c>
      <c r="J165" s="97">
        <f t="shared" si="17"/>
        <v>2.31</v>
      </c>
    </row>
    <row r="166" spans="1:10">
      <c r="A166" s="93" t="s">
        <v>192</v>
      </c>
      <c r="B166" s="493" t="s">
        <v>193</v>
      </c>
      <c r="C166" s="494"/>
      <c r="D166" s="494"/>
      <c r="E166" s="494"/>
      <c r="F166" s="495"/>
      <c r="G166" s="125" t="s">
        <v>81</v>
      </c>
      <c r="H166" s="95">
        <v>0.01</v>
      </c>
      <c r="I166" s="96">
        <v>16.66</v>
      </c>
      <c r="J166" s="97">
        <f>ROUND(H166*I166,2)-0.01</f>
        <v>0.16</v>
      </c>
    </row>
    <row r="167" spans="1:10">
      <c r="A167" s="93" t="s">
        <v>197</v>
      </c>
      <c r="B167" s="493" t="s">
        <v>564</v>
      </c>
      <c r="C167" s="494"/>
      <c r="D167" s="494"/>
      <c r="E167" s="494"/>
      <c r="F167" s="495"/>
      <c r="G167" s="125" t="s">
        <v>563</v>
      </c>
      <c r="H167" s="95">
        <v>1.4</v>
      </c>
      <c r="I167" s="96">
        <v>0.81</v>
      </c>
      <c r="J167" s="97">
        <f>ROUND(H167*I167,2)-0.01</f>
        <v>1.1199999999999999</v>
      </c>
    </row>
    <row r="168" spans="1:10">
      <c r="A168" s="456" t="s">
        <v>84</v>
      </c>
      <c r="B168" s="457"/>
      <c r="C168" s="457"/>
      <c r="D168" s="457"/>
      <c r="E168" s="457"/>
      <c r="F168" s="457"/>
      <c r="G168" s="458"/>
      <c r="H168" s="509">
        <f>SUM(J161:J167)</f>
        <v>46.4</v>
      </c>
      <c r="I168" s="510"/>
      <c r="J168" s="511"/>
    </row>
    <row r="169" spans="1:10">
      <c r="A169" s="462" t="s">
        <v>259</v>
      </c>
      <c r="B169" s="460"/>
      <c r="C169" s="460"/>
      <c r="D169" s="460"/>
      <c r="E169" s="460"/>
      <c r="F169" s="460"/>
      <c r="G169" s="463"/>
      <c r="H169" s="512">
        <f>H168*J$8</f>
        <v>10.426080000000001</v>
      </c>
      <c r="I169" s="513"/>
      <c r="J169" s="514"/>
    </row>
    <row r="170" spans="1:10" ht="15" thickBot="1">
      <c r="A170" s="440" t="s">
        <v>85</v>
      </c>
      <c r="B170" s="441"/>
      <c r="C170" s="441"/>
      <c r="D170" s="441"/>
      <c r="E170" s="441"/>
      <c r="F170" s="441"/>
      <c r="G170" s="442"/>
      <c r="H170" s="443">
        <f>SUM(H168:H169)</f>
        <v>56.826079999999997</v>
      </c>
      <c r="I170" s="444"/>
      <c r="J170" s="445"/>
    </row>
    <row r="171" spans="1:10">
      <c r="A171" s="195" t="s">
        <v>256</v>
      </c>
      <c r="B171" s="448" t="s">
        <v>242</v>
      </c>
      <c r="C171" s="449"/>
      <c r="D171" s="449"/>
      <c r="E171" s="449"/>
      <c r="F171" s="449"/>
      <c r="G171" s="92" t="s">
        <v>99</v>
      </c>
      <c r="H171" s="450" t="s">
        <v>267</v>
      </c>
      <c r="I171" s="451"/>
      <c r="J171" s="452"/>
    </row>
    <row r="172" spans="1:10">
      <c r="A172" s="93">
        <v>280028</v>
      </c>
      <c r="B172" s="453" t="s">
        <v>217</v>
      </c>
      <c r="C172" s="454"/>
      <c r="D172" s="454"/>
      <c r="E172" s="454"/>
      <c r="F172" s="455"/>
      <c r="G172" s="94" t="s">
        <v>92</v>
      </c>
      <c r="H172" s="95">
        <v>0.12</v>
      </c>
      <c r="I172" s="96">
        <v>32.14</v>
      </c>
      <c r="J172" s="97">
        <f>ROUND(H172*I172,2)-0.01</f>
        <v>3.85</v>
      </c>
    </row>
    <row r="173" spans="1:10">
      <c r="A173" s="93">
        <v>280026</v>
      </c>
      <c r="B173" s="453" t="s">
        <v>213</v>
      </c>
      <c r="C173" s="454"/>
      <c r="D173" s="454"/>
      <c r="E173" s="454"/>
      <c r="F173" s="455"/>
      <c r="G173" s="94" t="s">
        <v>92</v>
      </c>
      <c r="H173" s="95">
        <v>0.12</v>
      </c>
      <c r="I173" s="96">
        <v>26.88</v>
      </c>
      <c r="J173" s="97">
        <f>ROUND(H173*I173,2)-0.01</f>
        <v>3.22</v>
      </c>
    </row>
    <row r="174" spans="1:10">
      <c r="A174" s="93" t="s">
        <v>194</v>
      </c>
      <c r="B174" s="453" t="s">
        <v>200</v>
      </c>
      <c r="C174" s="454"/>
      <c r="D174" s="454"/>
      <c r="E174" s="454"/>
      <c r="F174" s="455"/>
      <c r="G174" s="94" t="s">
        <v>565</v>
      </c>
      <c r="H174" s="95">
        <v>0.5</v>
      </c>
      <c r="I174" s="96">
        <v>1.02</v>
      </c>
      <c r="J174" s="97">
        <f t="shared" ref="J174:J175" si="18">ROUND(H174*I174,2)</f>
        <v>0.51</v>
      </c>
    </row>
    <row r="175" spans="1:10">
      <c r="A175" s="93" t="s">
        <v>201</v>
      </c>
      <c r="B175" s="453" t="s">
        <v>242</v>
      </c>
      <c r="C175" s="454"/>
      <c r="D175" s="454"/>
      <c r="E175" s="454"/>
      <c r="F175" s="455"/>
      <c r="G175" s="94" t="s">
        <v>565</v>
      </c>
      <c r="H175" s="95">
        <v>1.04</v>
      </c>
      <c r="I175" s="96">
        <v>16.07</v>
      </c>
      <c r="J175" s="97">
        <f t="shared" si="18"/>
        <v>16.71</v>
      </c>
    </row>
    <row r="176" spans="1:10">
      <c r="A176" s="123" t="s">
        <v>191</v>
      </c>
      <c r="B176" s="122" t="s">
        <v>202</v>
      </c>
      <c r="C176" s="122" t="s">
        <v>203</v>
      </c>
      <c r="D176" s="122"/>
      <c r="E176" s="122"/>
      <c r="F176" s="122"/>
      <c r="G176" s="94" t="s">
        <v>563</v>
      </c>
      <c r="H176" s="124">
        <v>0.5</v>
      </c>
      <c r="I176" s="316">
        <v>0.77</v>
      </c>
      <c r="J176" s="97">
        <f>ROUND(H176*I176,2)-0.01</f>
        <v>0.38</v>
      </c>
    </row>
    <row r="177" spans="1:10">
      <c r="A177" s="123" t="s">
        <v>192</v>
      </c>
      <c r="B177" s="122" t="s">
        <v>566</v>
      </c>
      <c r="C177" s="122"/>
      <c r="D177" s="122"/>
      <c r="E177" s="122"/>
      <c r="F177" s="122"/>
      <c r="G177" s="94" t="s">
        <v>143</v>
      </c>
      <c r="H177" s="124">
        <v>0.01</v>
      </c>
      <c r="I177" s="316">
        <v>16.66</v>
      </c>
      <c r="J177" s="97">
        <f>ROUND(H177*I177,2)-0.01</f>
        <v>0.16</v>
      </c>
    </row>
    <row r="178" spans="1:10">
      <c r="A178" s="456" t="s">
        <v>84</v>
      </c>
      <c r="B178" s="457"/>
      <c r="C178" s="457"/>
      <c r="D178" s="457"/>
      <c r="E178" s="457"/>
      <c r="F178" s="457"/>
      <c r="G178" s="458"/>
      <c r="H178" s="509">
        <f>SUM(J172:J177)</f>
        <v>24.83</v>
      </c>
      <c r="I178" s="510"/>
      <c r="J178" s="511"/>
    </row>
    <row r="179" spans="1:10">
      <c r="A179" s="462" t="s">
        <v>259</v>
      </c>
      <c r="B179" s="460"/>
      <c r="C179" s="460"/>
      <c r="D179" s="460"/>
      <c r="E179" s="460"/>
      <c r="F179" s="460"/>
      <c r="G179" s="463"/>
      <c r="H179" s="464">
        <f>H178*J$8</f>
        <v>5.5793010000000001</v>
      </c>
      <c r="I179" s="465"/>
      <c r="J179" s="466"/>
    </row>
    <row r="180" spans="1:10" ht="15" thickBot="1">
      <c r="A180" s="440" t="s">
        <v>85</v>
      </c>
      <c r="B180" s="441"/>
      <c r="C180" s="441"/>
      <c r="D180" s="441"/>
      <c r="E180" s="441"/>
      <c r="F180" s="441"/>
      <c r="G180" s="442"/>
      <c r="H180" s="443">
        <f>SUM(H178:H179)</f>
        <v>30.409300999999999</v>
      </c>
      <c r="I180" s="444"/>
      <c r="J180" s="445"/>
    </row>
    <row r="181" spans="1:10">
      <c r="A181" s="195" t="s">
        <v>255</v>
      </c>
      <c r="B181" s="448" t="s">
        <v>125</v>
      </c>
      <c r="C181" s="449"/>
      <c r="D181" s="449"/>
      <c r="E181" s="449"/>
      <c r="F181" s="449"/>
      <c r="G181" s="92" t="s">
        <v>99</v>
      </c>
      <c r="H181" s="450" t="s">
        <v>266</v>
      </c>
      <c r="I181" s="451"/>
      <c r="J181" s="452"/>
    </row>
    <row r="182" spans="1:10">
      <c r="A182" s="93">
        <v>280013</v>
      </c>
      <c r="B182" s="453" t="s">
        <v>212</v>
      </c>
      <c r="C182" s="454"/>
      <c r="D182" s="454"/>
      <c r="E182" s="454"/>
      <c r="F182" s="455"/>
      <c r="G182" s="94" t="s">
        <v>92</v>
      </c>
      <c r="H182" s="95">
        <v>0.15</v>
      </c>
      <c r="I182" s="96">
        <v>32.21</v>
      </c>
      <c r="J182" s="97">
        <f t="shared" ref="J182:J185" si="19">ROUND(H182*I182,2)</f>
        <v>4.83</v>
      </c>
    </row>
    <row r="183" spans="1:10">
      <c r="A183" s="93">
        <v>280002</v>
      </c>
      <c r="B183" s="453" t="s">
        <v>240</v>
      </c>
      <c r="C183" s="454"/>
      <c r="D183" s="454"/>
      <c r="E183" s="454"/>
      <c r="F183" s="455"/>
      <c r="G183" s="94" t="s">
        <v>92</v>
      </c>
      <c r="H183" s="95">
        <v>0.15</v>
      </c>
      <c r="I183" s="96">
        <v>26.37</v>
      </c>
      <c r="J183" s="97">
        <f>ROUND(H183*I183,2)-0.01</f>
        <v>3.95</v>
      </c>
    </row>
    <row r="184" spans="1:10">
      <c r="A184" s="93" t="s">
        <v>126</v>
      </c>
      <c r="B184" s="453" t="s">
        <v>127</v>
      </c>
      <c r="C184" s="454"/>
      <c r="D184" s="454"/>
      <c r="E184" s="454"/>
      <c r="F184" s="455"/>
      <c r="G184" s="94" t="s">
        <v>81</v>
      </c>
      <c r="H184" s="95">
        <v>0.1</v>
      </c>
      <c r="I184" s="96">
        <v>38.79</v>
      </c>
      <c r="J184" s="97">
        <f>ROUND(H184*I184,2)-0.01</f>
        <v>3.87</v>
      </c>
    </row>
    <row r="185" spans="1:10">
      <c r="A185" s="93" t="s">
        <v>264</v>
      </c>
      <c r="B185" s="453" t="s">
        <v>265</v>
      </c>
      <c r="C185" s="454"/>
      <c r="D185" s="454"/>
      <c r="E185" s="454"/>
      <c r="F185" s="455"/>
      <c r="G185" s="94" t="s">
        <v>67</v>
      </c>
      <c r="H185" s="95">
        <v>4.0000000000000001E-3</v>
      </c>
      <c r="I185" s="96">
        <v>6250</v>
      </c>
      <c r="J185" s="97">
        <f t="shared" si="19"/>
        <v>25</v>
      </c>
    </row>
    <row r="186" spans="1:10">
      <c r="A186" s="456" t="s">
        <v>84</v>
      </c>
      <c r="B186" s="457"/>
      <c r="C186" s="457"/>
      <c r="D186" s="457"/>
      <c r="E186" s="457"/>
      <c r="F186" s="457"/>
      <c r="G186" s="458"/>
      <c r="H186" s="459">
        <f>SUM(J182:J185)</f>
        <v>37.650000000000006</v>
      </c>
      <c r="I186" s="460"/>
      <c r="J186" s="461"/>
    </row>
    <row r="187" spans="1:10">
      <c r="A187" s="462" t="s">
        <v>259</v>
      </c>
      <c r="B187" s="460"/>
      <c r="C187" s="460"/>
      <c r="D187" s="460"/>
      <c r="E187" s="460"/>
      <c r="F187" s="460"/>
      <c r="G187" s="463"/>
      <c r="H187" s="464">
        <f>H186*J$8</f>
        <v>8.4599550000000026</v>
      </c>
      <c r="I187" s="465"/>
      <c r="J187" s="466"/>
    </row>
    <row r="188" spans="1:10" ht="15" thickBot="1">
      <c r="A188" s="440" t="s">
        <v>85</v>
      </c>
      <c r="B188" s="441"/>
      <c r="C188" s="441"/>
      <c r="D188" s="441"/>
      <c r="E188" s="441"/>
      <c r="F188" s="441"/>
      <c r="G188" s="442"/>
      <c r="H188" s="443">
        <f>SUM(H186:H187)</f>
        <v>46.109955000000006</v>
      </c>
      <c r="I188" s="444"/>
      <c r="J188" s="445"/>
    </row>
    <row r="189" spans="1:10" ht="15" thickBot="1">
      <c r="A189" s="467" t="s">
        <v>371</v>
      </c>
      <c r="B189" s="468"/>
      <c r="C189" s="468"/>
      <c r="D189" s="468"/>
      <c r="E189" s="468"/>
      <c r="F189" s="468"/>
      <c r="G189" s="468"/>
      <c r="H189" s="468"/>
      <c r="I189" s="468"/>
      <c r="J189" s="469"/>
    </row>
    <row r="190" spans="1:10">
      <c r="A190" s="91">
        <v>140348</v>
      </c>
      <c r="B190" s="448" t="s">
        <v>567</v>
      </c>
      <c r="C190" s="449"/>
      <c r="D190" s="449"/>
      <c r="E190" s="449"/>
      <c r="F190" s="449"/>
      <c r="G190" s="92" t="s">
        <v>68</v>
      </c>
      <c r="H190" s="450" t="s">
        <v>568</v>
      </c>
      <c r="I190" s="451"/>
      <c r="J190" s="452"/>
    </row>
    <row r="191" spans="1:10">
      <c r="A191" s="93">
        <v>280013</v>
      </c>
      <c r="B191" s="453" t="s">
        <v>212</v>
      </c>
      <c r="C191" s="454"/>
      <c r="D191" s="454"/>
      <c r="E191" s="454"/>
      <c r="F191" s="455"/>
      <c r="G191" s="94" t="s">
        <v>92</v>
      </c>
      <c r="H191" s="95">
        <v>0.9</v>
      </c>
      <c r="I191" s="96">
        <v>32.21</v>
      </c>
      <c r="J191" s="97">
        <f>ROUND(H191*I191,2)-0.01</f>
        <v>28.979999999999997</v>
      </c>
    </row>
    <row r="192" spans="1:10">
      <c r="A192" s="93">
        <v>280002</v>
      </c>
      <c r="B192" s="453" t="s">
        <v>240</v>
      </c>
      <c r="C192" s="454"/>
      <c r="D192" s="454"/>
      <c r="E192" s="454"/>
      <c r="F192" s="455"/>
      <c r="G192" s="94" t="s">
        <v>92</v>
      </c>
      <c r="H192" s="95">
        <v>0.9</v>
      </c>
      <c r="I192" s="96">
        <v>26.37</v>
      </c>
      <c r="J192" s="97">
        <f t="shared" ref="J192:J193" si="20">ROUND(H192*I192,2)</f>
        <v>23.73</v>
      </c>
    </row>
    <row r="193" spans="1:10">
      <c r="A193" s="93" t="s">
        <v>239</v>
      </c>
      <c r="B193" s="453" t="s">
        <v>556</v>
      </c>
      <c r="C193" s="454"/>
      <c r="D193" s="454"/>
      <c r="E193" s="454"/>
      <c r="F193" s="455"/>
      <c r="G193" s="94" t="s">
        <v>78</v>
      </c>
      <c r="H193" s="95">
        <v>0.1</v>
      </c>
      <c r="I193" s="96">
        <v>303</v>
      </c>
      <c r="J193" s="97">
        <f t="shared" si="20"/>
        <v>30.3</v>
      </c>
    </row>
    <row r="194" spans="1:10">
      <c r="A194" s="93" t="s">
        <v>93</v>
      </c>
      <c r="B194" s="453" t="s">
        <v>94</v>
      </c>
      <c r="C194" s="454"/>
      <c r="D194" s="454"/>
      <c r="E194" s="454"/>
      <c r="F194" s="455"/>
      <c r="G194" s="94" t="s">
        <v>81</v>
      </c>
      <c r="H194" s="95">
        <v>0.2</v>
      </c>
      <c r="I194" s="96">
        <v>20.53</v>
      </c>
      <c r="J194" s="97">
        <f>ROUND(H194*I194,2)-0.01</f>
        <v>4.1000000000000005</v>
      </c>
    </row>
    <row r="195" spans="1:10">
      <c r="A195" s="456" t="s">
        <v>84</v>
      </c>
      <c r="B195" s="457"/>
      <c r="C195" s="457"/>
      <c r="D195" s="457"/>
      <c r="E195" s="457"/>
      <c r="F195" s="457"/>
      <c r="G195" s="458"/>
      <c r="H195" s="459">
        <f>SUM(J191:J194)</f>
        <v>87.109999999999985</v>
      </c>
      <c r="I195" s="460"/>
      <c r="J195" s="461"/>
    </row>
    <row r="196" spans="1:10">
      <c r="A196" s="462" t="s">
        <v>259</v>
      </c>
      <c r="B196" s="460"/>
      <c r="C196" s="460"/>
      <c r="D196" s="460"/>
      <c r="E196" s="460"/>
      <c r="F196" s="460"/>
      <c r="G196" s="463"/>
      <c r="H196" s="464">
        <f>H195*J$8</f>
        <v>19.573616999999999</v>
      </c>
      <c r="I196" s="465"/>
      <c r="J196" s="466"/>
    </row>
    <row r="197" spans="1:10" ht="15" thickBot="1">
      <c r="A197" s="440" t="s">
        <v>85</v>
      </c>
      <c r="B197" s="441"/>
      <c r="C197" s="441"/>
      <c r="D197" s="441"/>
      <c r="E197" s="441"/>
      <c r="F197" s="441"/>
      <c r="G197" s="442"/>
      <c r="H197" s="443">
        <f>SUM(H195:H196)</f>
        <v>106.68361699999998</v>
      </c>
      <c r="I197" s="444"/>
      <c r="J197" s="445"/>
    </row>
    <row r="198" spans="1:10">
      <c r="A198" s="91">
        <v>141336</v>
      </c>
      <c r="B198" s="448" t="s">
        <v>569</v>
      </c>
      <c r="C198" s="449"/>
      <c r="D198" s="449"/>
      <c r="E198" s="449"/>
      <c r="F198" s="449"/>
      <c r="G198" s="92" t="s">
        <v>68</v>
      </c>
      <c r="H198" s="450" t="s">
        <v>570</v>
      </c>
      <c r="I198" s="451"/>
      <c r="J198" s="452"/>
    </row>
    <row r="199" spans="1:10">
      <c r="A199" s="93">
        <v>280013</v>
      </c>
      <c r="B199" s="453" t="s">
        <v>212</v>
      </c>
      <c r="C199" s="454"/>
      <c r="D199" s="454"/>
      <c r="E199" s="454"/>
      <c r="F199" s="455"/>
      <c r="G199" s="94" t="s">
        <v>92</v>
      </c>
      <c r="H199" s="95">
        <v>0.3</v>
      </c>
      <c r="I199" s="96">
        <v>32.21</v>
      </c>
      <c r="J199" s="97">
        <f t="shared" ref="J199:J201" si="21">ROUND(H199*I199,2)</f>
        <v>9.66</v>
      </c>
    </row>
    <row r="200" spans="1:10">
      <c r="A200" s="93">
        <v>280002</v>
      </c>
      <c r="B200" s="453" t="s">
        <v>240</v>
      </c>
      <c r="C200" s="454"/>
      <c r="D200" s="454"/>
      <c r="E200" s="454"/>
      <c r="F200" s="455"/>
      <c r="G200" s="94" t="s">
        <v>92</v>
      </c>
      <c r="H200" s="95">
        <v>0.3</v>
      </c>
      <c r="I200" s="96">
        <v>26.37</v>
      </c>
      <c r="J200" s="97">
        <f t="shared" si="21"/>
        <v>7.91</v>
      </c>
    </row>
    <row r="201" spans="1:10">
      <c r="A201" s="93" t="s">
        <v>571</v>
      </c>
      <c r="B201" s="453" t="s">
        <v>569</v>
      </c>
      <c r="C201" s="454"/>
      <c r="D201" s="454"/>
      <c r="E201" s="454"/>
      <c r="F201" s="455"/>
      <c r="G201" s="94" t="s">
        <v>68</v>
      </c>
      <c r="H201" s="95">
        <v>1</v>
      </c>
      <c r="I201" s="96">
        <v>28.93</v>
      </c>
      <c r="J201" s="97">
        <f t="shared" si="21"/>
        <v>28.93</v>
      </c>
    </row>
    <row r="202" spans="1:10">
      <c r="A202" s="456" t="s">
        <v>84</v>
      </c>
      <c r="B202" s="457"/>
      <c r="C202" s="457"/>
      <c r="D202" s="457"/>
      <c r="E202" s="457"/>
      <c r="F202" s="457"/>
      <c r="G202" s="458"/>
      <c r="H202" s="459">
        <f>SUM(J199:J201)</f>
        <v>46.5</v>
      </c>
      <c r="I202" s="460"/>
      <c r="J202" s="461"/>
    </row>
    <row r="203" spans="1:10">
      <c r="A203" s="462" t="s">
        <v>259</v>
      </c>
      <c r="B203" s="460"/>
      <c r="C203" s="460"/>
      <c r="D203" s="460"/>
      <c r="E203" s="460"/>
      <c r="F203" s="460"/>
      <c r="G203" s="463"/>
      <c r="H203" s="464">
        <f>H202*J$8</f>
        <v>10.448550000000001</v>
      </c>
      <c r="I203" s="465"/>
      <c r="J203" s="466"/>
    </row>
    <row r="204" spans="1:10" ht="15" thickBot="1">
      <c r="A204" s="440" t="s">
        <v>85</v>
      </c>
      <c r="B204" s="441"/>
      <c r="C204" s="441"/>
      <c r="D204" s="441"/>
      <c r="E204" s="441"/>
      <c r="F204" s="441"/>
      <c r="G204" s="442"/>
      <c r="H204" s="443">
        <f>SUM(H202:H203)</f>
        <v>56.948549999999997</v>
      </c>
      <c r="I204" s="444"/>
      <c r="J204" s="445"/>
    </row>
    <row r="205" spans="1:10" ht="15" thickBot="1">
      <c r="A205" s="467" t="s">
        <v>488</v>
      </c>
      <c r="B205" s="468"/>
      <c r="C205" s="468"/>
      <c r="D205" s="468"/>
      <c r="E205" s="468"/>
      <c r="F205" s="468"/>
      <c r="G205" s="468"/>
      <c r="H205" s="468"/>
      <c r="I205" s="468"/>
      <c r="J205" s="469"/>
    </row>
    <row r="206" spans="1:10">
      <c r="A206" s="195" t="s">
        <v>380</v>
      </c>
      <c r="B206" s="448" t="s">
        <v>572</v>
      </c>
      <c r="C206" s="449"/>
      <c r="D206" s="449"/>
      <c r="E206" s="449"/>
      <c r="F206" s="449"/>
      <c r="G206" s="92" t="s">
        <v>68</v>
      </c>
      <c r="H206" s="450" t="s">
        <v>573</v>
      </c>
      <c r="I206" s="451"/>
      <c r="J206" s="452"/>
    </row>
    <row r="207" spans="1:10">
      <c r="A207" s="93">
        <v>280023</v>
      </c>
      <c r="B207" s="453" t="s">
        <v>227</v>
      </c>
      <c r="C207" s="454"/>
      <c r="D207" s="454"/>
      <c r="E207" s="454"/>
      <c r="F207" s="455"/>
      <c r="G207" s="94" t="s">
        <v>92</v>
      </c>
      <c r="H207" s="95">
        <v>0.3</v>
      </c>
      <c r="I207" s="96">
        <v>32.75</v>
      </c>
      <c r="J207" s="97">
        <f>ROUND(H207*I207,2)-0.01</f>
        <v>9.82</v>
      </c>
    </row>
    <row r="208" spans="1:10">
      <c r="A208" s="93">
        <v>280013</v>
      </c>
      <c r="B208" s="453" t="s">
        <v>212</v>
      </c>
      <c r="C208" s="454"/>
      <c r="D208" s="454"/>
      <c r="E208" s="454"/>
      <c r="F208" s="455"/>
      <c r="G208" s="94" t="s">
        <v>92</v>
      </c>
      <c r="H208" s="95">
        <v>3.9</v>
      </c>
      <c r="I208" s="96">
        <v>32.21</v>
      </c>
      <c r="J208" s="97">
        <f>ROUND(H208*I208,2)-0.01</f>
        <v>125.61</v>
      </c>
    </row>
    <row r="209" spans="1:10">
      <c r="A209" s="93">
        <v>280002</v>
      </c>
      <c r="B209" s="453" t="s">
        <v>240</v>
      </c>
      <c r="C209" s="454"/>
      <c r="D209" s="454"/>
      <c r="E209" s="454"/>
      <c r="F209" s="455"/>
      <c r="G209" s="94" t="s">
        <v>92</v>
      </c>
      <c r="H209" s="95">
        <v>1.2</v>
      </c>
      <c r="I209" s="96">
        <v>26.37</v>
      </c>
      <c r="J209" s="97">
        <f t="shared" ref="J209:J210" si="22">ROUND(H209*I209,2)</f>
        <v>31.64</v>
      </c>
    </row>
    <row r="210" spans="1:10">
      <c r="A210" s="93" t="s">
        <v>574</v>
      </c>
      <c r="B210" s="453" t="s">
        <v>575</v>
      </c>
      <c r="C210" s="454"/>
      <c r="D210" s="454"/>
      <c r="E210" s="454"/>
      <c r="F210" s="455"/>
      <c r="G210" s="94" t="s">
        <v>68</v>
      </c>
      <c r="H210" s="95">
        <v>0.68</v>
      </c>
      <c r="I210" s="96">
        <v>256.31</v>
      </c>
      <c r="J210" s="97">
        <f t="shared" si="22"/>
        <v>174.29</v>
      </c>
    </row>
    <row r="211" spans="1:10">
      <c r="A211" s="93" t="s">
        <v>576</v>
      </c>
      <c r="B211" s="453" t="s">
        <v>572</v>
      </c>
      <c r="C211" s="454"/>
      <c r="D211" s="454"/>
      <c r="E211" s="454"/>
      <c r="F211" s="455"/>
      <c r="G211" s="94" t="s">
        <v>68</v>
      </c>
      <c r="H211" s="95">
        <v>1</v>
      </c>
      <c r="I211" s="96">
        <v>185.67</v>
      </c>
      <c r="J211" s="97">
        <f>ROUND(H211*I211,2)-0.01</f>
        <v>185.66</v>
      </c>
    </row>
    <row r="212" spans="1:10">
      <c r="A212" s="456" t="s">
        <v>84</v>
      </c>
      <c r="B212" s="457"/>
      <c r="C212" s="457"/>
      <c r="D212" s="457"/>
      <c r="E212" s="457"/>
      <c r="F212" s="457"/>
      <c r="G212" s="458"/>
      <c r="H212" s="459">
        <f>SUM(J207:J211)</f>
        <v>527.02</v>
      </c>
      <c r="I212" s="460"/>
      <c r="J212" s="461"/>
    </row>
    <row r="213" spans="1:10">
      <c r="A213" s="462" t="s">
        <v>259</v>
      </c>
      <c r="B213" s="460"/>
      <c r="C213" s="460"/>
      <c r="D213" s="460"/>
      <c r="E213" s="460"/>
      <c r="F213" s="460"/>
      <c r="G213" s="463"/>
      <c r="H213" s="464">
        <f>H212*J$8</f>
        <v>118.42139400000001</v>
      </c>
      <c r="I213" s="465"/>
      <c r="J213" s="466"/>
    </row>
    <row r="214" spans="1:10" ht="15" thickBot="1">
      <c r="A214" s="440" t="s">
        <v>85</v>
      </c>
      <c r="B214" s="441"/>
      <c r="C214" s="441"/>
      <c r="D214" s="441"/>
      <c r="E214" s="441"/>
      <c r="F214" s="441"/>
      <c r="G214" s="442"/>
      <c r="H214" s="443">
        <f>SUM(H212:H213)</f>
        <v>645.44139399999995</v>
      </c>
      <c r="I214" s="444"/>
      <c r="J214" s="445"/>
    </row>
    <row r="215" spans="1:10">
      <c r="A215" s="195" t="s">
        <v>383</v>
      </c>
      <c r="B215" s="448" t="s">
        <v>577</v>
      </c>
      <c r="C215" s="449"/>
      <c r="D215" s="449"/>
      <c r="E215" s="449"/>
      <c r="F215" s="449"/>
      <c r="G215" s="92" t="s">
        <v>68</v>
      </c>
      <c r="H215" s="450" t="s">
        <v>578</v>
      </c>
      <c r="I215" s="451"/>
      <c r="J215" s="452"/>
    </row>
    <row r="216" spans="1:10">
      <c r="A216" s="93">
        <v>280023</v>
      </c>
      <c r="B216" s="453" t="s">
        <v>227</v>
      </c>
      <c r="C216" s="454"/>
      <c r="D216" s="454"/>
      <c r="E216" s="454"/>
      <c r="F216" s="455"/>
      <c r="G216" s="94" t="s">
        <v>92</v>
      </c>
      <c r="H216" s="95">
        <v>2</v>
      </c>
      <c r="I216" s="96">
        <v>32.75</v>
      </c>
      <c r="J216" s="97">
        <f t="shared" ref="J216:J220" si="23">ROUND(H216*I216,2)</f>
        <v>65.5</v>
      </c>
    </row>
    <row r="217" spans="1:10">
      <c r="A217" s="93">
        <v>280013</v>
      </c>
      <c r="B217" s="453" t="s">
        <v>212</v>
      </c>
      <c r="C217" s="454"/>
      <c r="D217" s="454"/>
      <c r="E217" s="454"/>
      <c r="F217" s="455"/>
      <c r="G217" s="94" t="s">
        <v>92</v>
      </c>
      <c r="H217" s="95">
        <v>5.15</v>
      </c>
      <c r="I217" s="96">
        <v>32.21</v>
      </c>
      <c r="J217" s="97">
        <f t="shared" si="23"/>
        <v>165.88</v>
      </c>
    </row>
    <row r="218" spans="1:10">
      <c r="A218" s="93">
        <v>280002</v>
      </c>
      <c r="B218" s="453" t="s">
        <v>240</v>
      </c>
      <c r="C218" s="454"/>
      <c r="D218" s="454"/>
      <c r="E218" s="454"/>
      <c r="F218" s="455"/>
      <c r="G218" s="94" t="s">
        <v>92</v>
      </c>
      <c r="H218" s="95">
        <v>2</v>
      </c>
      <c r="I218" s="96">
        <v>26.37</v>
      </c>
      <c r="J218" s="97">
        <f t="shared" si="23"/>
        <v>52.74</v>
      </c>
    </row>
    <row r="219" spans="1:10">
      <c r="A219" s="93" t="s">
        <v>579</v>
      </c>
      <c r="B219" s="453" t="s">
        <v>577</v>
      </c>
      <c r="C219" s="454"/>
      <c r="D219" s="454"/>
      <c r="E219" s="454"/>
      <c r="F219" s="455"/>
      <c r="G219" s="94" t="s">
        <v>68</v>
      </c>
      <c r="H219" s="95">
        <v>1</v>
      </c>
      <c r="I219" s="96">
        <v>300.36</v>
      </c>
      <c r="J219" s="97">
        <f>ROUND(H219*I219,2)-0.01</f>
        <v>300.35000000000002</v>
      </c>
    </row>
    <row r="220" spans="1:10">
      <c r="A220" s="93" t="s">
        <v>580</v>
      </c>
      <c r="B220" s="453" t="s">
        <v>581</v>
      </c>
      <c r="C220" s="454"/>
      <c r="D220" s="454"/>
      <c r="E220" s="454"/>
      <c r="F220" s="455"/>
      <c r="G220" s="94" t="s">
        <v>68</v>
      </c>
      <c r="H220" s="95">
        <v>0.76</v>
      </c>
      <c r="I220" s="96">
        <v>309.73</v>
      </c>
      <c r="J220" s="97">
        <f t="shared" si="23"/>
        <v>235.39</v>
      </c>
    </row>
    <row r="221" spans="1:10">
      <c r="A221" s="456" t="s">
        <v>84</v>
      </c>
      <c r="B221" s="457"/>
      <c r="C221" s="457"/>
      <c r="D221" s="457"/>
      <c r="E221" s="457"/>
      <c r="F221" s="457"/>
      <c r="G221" s="458"/>
      <c r="H221" s="459">
        <f>SUM(J216:J220)</f>
        <v>819.86</v>
      </c>
      <c r="I221" s="460"/>
      <c r="J221" s="461"/>
    </row>
    <row r="222" spans="1:10">
      <c r="A222" s="462" t="s">
        <v>259</v>
      </c>
      <c r="B222" s="460"/>
      <c r="C222" s="460"/>
      <c r="D222" s="460"/>
      <c r="E222" s="460"/>
      <c r="F222" s="460"/>
      <c r="G222" s="463"/>
      <c r="H222" s="464">
        <f>H221*J$8</f>
        <v>184.222542</v>
      </c>
      <c r="I222" s="465"/>
      <c r="J222" s="466"/>
    </row>
    <row r="223" spans="1:10" ht="15" thickBot="1">
      <c r="A223" s="440" t="s">
        <v>85</v>
      </c>
      <c r="B223" s="441"/>
      <c r="C223" s="441"/>
      <c r="D223" s="441"/>
      <c r="E223" s="441"/>
      <c r="F223" s="441"/>
      <c r="G223" s="442"/>
      <c r="H223" s="443">
        <f>SUM(H221:H222)</f>
        <v>1004.082542</v>
      </c>
      <c r="I223" s="444"/>
      <c r="J223" s="445"/>
    </row>
    <row r="224" spans="1:10">
      <c r="A224" s="195" t="s">
        <v>386</v>
      </c>
      <c r="B224" s="448" t="s">
        <v>387</v>
      </c>
      <c r="C224" s="449"/>
      <c r="D224" s="449"/>
      <c r="E224" s="449"/>
      <c r="F224" s="449"/>
      <c r="G224" s="92" t="s">
        <v>68</v>
      </c>
      <c r="H224" s="450" t="s">
        <v>582</v>
      </c>
      <c r="I224" s="451"/>
      <c r="J224" s="452"/>
    </row>
    <row r="225" spans="1:10">
      <c r="A225" s="93">
        <v>280003</v>
      </c>
      <c r="B225" s="453" t="s">
        <v>583</v>
      </c>
      <c r="C225" s="454"/>
      <c r="D225" s="454"/>
      <c r="E225" s="454"/>
      <c r="F225" s="455"/>
      <c r="G225" s="94" t="s">
        <v>92</v>
      </c>
      <c r="H225" s="95">
        <v>1</v>
      </c>
      <c r="I225" s="96">
        <v>25.45</v>
      </c>
      <c r="J225" s="97">
        <f t="shared" ref="J225:J228" si="24">ROUND(H225*I225,2)</f>
        <v>25.45</v>
      </c>
    </row>
    <row r="226" spans="1:10">
      <c r="A226" s="93">
        <v>280020</v>
      </c>
      <c r="B226" s="453" t="s">
        <v>312</v>
      </c>
      <c r="C226" s="454"/>
      <c r="D226" s="454"/>
      <c r="E226" s="454"/>
      <c r="F226" s="455"/>
      <c r="G226" s="94" t="s">
        <v>92</v>
      </c>
      <c r="H226" s="95">
        <v>1.5</v>
      </c>
      <c r="I226" s="96">
        <v>31.27</v>
      </c>
      <c r="J226" s="97">
        <f>ROUND(H226*I226,2)-0.01</f>
        <v>46.9</v>
      </c>
    </row>
    <row r="227" spans="1:10">
      <c r="A227" s="93" t="s">
        <v>584</v>
      </c>
      <c r="B227" s="453" t="s">
        <v>585</v>
      </c>
      <c r="C227" s="454"/>
      <c r="D227" s="454"/>
      <c r="E227" s="454"/>
      <c r="F227" s="455"/>
      <c r="G227" s="94" t="s">
        <v>68</v>
      </c>
      <c r="H227" s="95">
        <v>1</v>
      </c>
      <c r="I227" s="96">
        <v>499.17</v>
      </c>
      <c r="J227" s="97">
        <f>ROUND(H227*I227,2)-0.01</f>
        <v>499.16</v>
      </c>
    </row>
    <row r="228" spans="1:10">
      <c r="A228" s="93" t="s">
        <v>586</v>
      </c>
      <c r="B228" s="453" t="s">
        <v>587</v>
      </c>
      <c r="C228" s="454"/>
      <c r="D228" s="454"/>
      <c r="E228" s="454"/>
      <c r="F228" s="455"/>
      <c r="G228" s="94" t="s">
        <v>68</v>
      </c>
      <c r="H228" s="95">
        <v>1.05</v>
      </c>
      <c r="I228" s="96">
        <v>234.43</v>
      </c>
      <c r="J228" s="97">
        <f t="shared" si="24"/>
        <v>246.15</v>
      </c>
    </row>
    <row r="229" spans="1:10">
      <c r="A229" s="456" t="s">
        <v>84</v>
      </c>
      <c r="B229" s="457"/>
      <c r="C229" s="457"/>
      <c r="D229" s="457"/>
      <c r="E229" s="457"/>
      <c r="F229" s="457"/>
      <c r="G229" s="458"/>
      <c r="H229" s="459">
        <f>SUM(J225:J228)</f>
        <v>817.66</v>
      </c>
      <c r="I229" s="460"/>
      <c r="J229" s="461"/>
    </row>
    <row r="230" spans="1:10">
      <c r="A230" s="462" t="s">
        <v>259</v>
      </c>
      <c r="B230" s="460"/>
      <c r="C230" s="460"/>
      <c r="D230" s="460"/>
      <c r="E230" s="460"/>
      <c r="F230" s="460"/>
      <c r="G230" s="463"/>
      <c r="H230" s="464">
        <f>H229*J$8</f>
        <v>183.72820200000001</v>
      </c>
      <c r="I230" s="465"/>
      <c r="J230" s="466"/>
    </row>
    <row r="231" spans="1:10" ht="15" thickBot="1">
      <c r="A231" s="440" t="s">
        <v>85</v>
      </c>
      <c r="B231" s="441"/>
      <c r="C231" s="441"/>
      <c r="D231" s="441"/>
      <c r="E231" s="441"/>
      <c r="F231" s="441"/>
      <c r="G231" s="442"/>
      <c r="H231" s="443">
        <f>SUM(H229:H230)</f>
        <v>1001.388202</v>
      </c>
      <c r="I231" s="444"/>
      <c r="J231" s="445"/>
    </row>
    <row r="232" spans="1:10">
      <c r="A232" s="91">
        <v>1002260</v>
      </c>
      <c r="B232" s="448" t="s">
        <v>588</v>
      </c>
      <c r="C232" s="449"/>
      <c r="D232" s="449"/>
      <c r="E232" s="449"/>
      <c r="F232" s="449"/>
      <c r="G232" s="92" t="s">
        <v>68</v>
      </c>
      <c r="H232" s="450" t="s">
        <v>589</v>
      </c>
      <c r="I232" s="451"/>
      <c r="J232" s="452"/>
    </row>
    <row r="233" spans="1:10">
      <c r="A233" s="93">
        <v>280013</v>
      </c>
      <c r="B233" s="453" t="s">
        <v>212</v>
      </c>
      <c r="C233" s="454"/>
      <c r="D233" s="454"/>
      <c r="E233" s="454"/>
      <c r="F233" s="455"/>
      <c r="G233" s="94" t="s">
        <v>92</v>
      </c>
      <c r="H233" s="95">
        <v>3</v>
      </c>
      <c r="I233" s="96">
        <v>32.21</v>
      </c>
      <c r="J233" s="97">
        <f t="shared" ref="J233:J236" si="25">ROUND(H233*I233,2)</f>
        <v>96.63</v>
      </c>
    </row>
    <row r="234" spans="1:10">
      <c r="A234" s="93">
        <v>280002</v>
      </c>
      <c r="B234" s="453" t="s">
        <v>240</v>
      </c>
      <c r="C234" s="454"/>
      <c r="D234" s="454"/>
      <c r="E234" s="454"/>
      <c r="F234" s="455"/>
      <c r="G234" s="94" t="s">
        <v>92</v>
      </c>
      <c r="H234" s="95">
        <v>3</v>
      </c>
      <c r="I234" s="96">
        <v>26.37</v>
      </c>
      <c r="J234" s="97">
        <f t="shared" si="25"/>
        <v>79.11</v>
      </c>
    </row>
    <row r="235" spans="1:10">
      <c r="A235" s="93" t="s">
        <v>590</v>
      </c>
      <c r="B235" s="453" t="s">
        <v>591</v>
      </c>
      <c r="C235" s="454"/>
      <c r="D235" s="454"/>
      <c r="E235" s="454"/>
      <c r="F235" s="455"/>
      <c r="G235" s="94" t="s">
        <v>70</v>
      </c>
      <c r="H235" s="95">
        <v>3</v>
      </c>
      <c r="I235" s="96">
        <v>17.91</v>
      </c>
      <c r="J235" s="97">
        <f>ROUND(H235*I235,2)-0.01</f>
        <v>53.72</v>
      </c>
    </row>
    <row r="236" spans="1:10">
      <c r="A236" s="93" t="s">
        <v>592</v>
      </c>
      <c r="B236" s="453" t="s">
        <v>593</v>
      </c>
      <c r="C236" s="454"/>
      <c r="D236" s="454"/>
      <c r="E236" s="454"/>
      <c r="F236" s="455"/>
      <c r="G236" s="94" t="s">
        <v>70</v>
      </c>
      <c r="H236" s="95">
        <v>1</v>
      </c>
      <c r="I236" s="96">
        <v>104.74</v>
      </c>
      <c r="J236" s="97">
        <f t="shared" si="25"/>
        <v>104.74</v>
      </c>
    </row>
    <row r="237" spans="1:10">
      <c r="A237" s="456" t="s">
        <v>84</v>
      </c>
      <c r="B237" s="457"/>
      <c r="C237" s="457"/>
      <c r="D237" s="457"/>
      <c r="E237" s="457"/>
      <c r="F237" s="457"/>
      <c r="G237" s="458"/>
      <c r="H237" s="459">
        <f>SUM(J233:J236)</f>
        <v>334.2</v>
      </c>
      <c r="I237" s="460"/>
      <c r="J237" s="461"/>
    </row>
    <row r="238" spans="1:10">
      <c r="A238" s="462" t="s">
        <v>259</v>
      </c>
      <c r="B238" s="460"/>
      <c r="C238" s="460"/>
      <c r="D238" s="460"/>
      <c r="E238" s="460"/>
      <c r="F238" s="460"/>
      <c r="G238" s="463"/>
      <c r="H238" s="464">
        <f>H237*J$8</f>
        <v>75.094740000000002</v>
      </c>
      <c r="I238" s="465"/>
      <c r="J238" s="466"/>
    </row>
    <row r="239" spans="1:10" ht="15" thickBot="1">
      <c r="A239" s="440" t="s">
        <v>85</v>
      </c>
      <c r="B239" s="441"/>
      <c r="C239" s="441"/>
      <c r="D239" s="441"/>
      <c r="E239" s="441"/>
      <c r="F239" s="441"/>
      <c r="G239" s="442"/>
      <c r="H239" s="443">
        <f>SUM(H237:H238)</f>
        <v>409.29473999999999</v>
      </c>
      <c r="I239" s="444"/>
      <c r="J239" s="445"/>
    </row>
    <row r="240" spans="1:10">
      <c r="A240" s="91">
        <v>1002280</v>
      </c>
      <c r="B240" s="448" t="s">
        <v>394</v>
      </c>
      <c r="C240" s="449"/>
      <c r="D240" s="449"/>
      <c r="E240" s="449"/>
      <c r="F240" s="449"/>
      <c r="G240" s="92" t="s">
        <v>594</v>
      </c>
      <c r="H240" s="450" t="s">
        <v>595</v>
      </c>
      <c r="I240" s="451"/>
      <c r="J240" s="452"/>
    </row>
    <row r="241" spans="1:10">
      <c r="A241" s="93">
        <v>280013</v>
      </c>
      <c r="B241" s="453" t="s">
        <v>212</v>
      </c>
      <c r="C241" s="454"/>
      <c r="D241" s="454"/>
      <c r="E241" s="454"/>
      <c r="F241" s="455"/>
      <c r="G241" s="94" t="s">
        <v>92</v>
      </c>
      <c r="H241" s="95">
        <v>3</v>
      </c>
      <c r="I241" s="96">
        <v>32.21</v>
      </c>
      <c r="J241" s="97">
        <f t="shared" ref="J241:J242" si="26">ROUND(H241*I241,2)</f>
        <v>96.63</v>
      </c>
    </row>
    <row r="242" spans="1:10">
      <c r="A242" s="93">
        <v>280002</v>
      </c>
      <c r="B242" s="453" t="s">
        <v>240</v>
      </c>
      <c r="C242" s="454"/>
      <c r="D242" s="454"/>
      <c r="E242" s="454"/>
      <c r="F242" s="455"/>
      <c r="G242" s="94" t="s">
        <v>92</v>
      </c>
      <c r="H242" s="95">
        <v>3</v>
      </c>
      <c r="I242" s="96">
        <v>26.37</v>
      </c>
      <c r="J242" s="97">
        <f t="shared" si="26"/>
        <v>79.11</v>
      </c>
    </row>
    <row r="243" spans="1:10">
      <c r="A243" s="93" t="s">
        <v>590</v>
      </c>
      <c r="B243" s="453" t="s">
        <v>591</v>
      </c>
      <c r="C243" s="454"/>
      <c r="D243" s="454"/>
      <c r="E243" s="454"/>
      <c r="F243" s="455"/>
      <c r="G243" s="94" t="s">
        <v>70</v>
      </c>
      <c r="H243" s="95">
        <v>3</v>
      </c>
      <c r="I243" s="96">
        <v>17.91</v>
      </c>
      <c r="J243" s="97">
        <f>ROUND(H243*I243,2)-0.01</f>
        <v>53.72</v>
      </c>
    </row>
    <row r="244" spans="1:10">
      <c r="A244" s="93" t="s">
        <v>596</v>
      </c>
      <c r="B244" s="453" t="s">
        <v>597</v>
      </c>
      <c r="C244" s="454"/>
      <c r="D244" s="454"/>
      <c r="E244" s="454"/>
      <c r="F244" s="455"/>
      <c r="G244" s="94" t="s">
        <v>70</v>
      </c>
      <c r="H244" s="95">
        <v>1</v>
      </c>
      <c r="I244" s="96">
        <v>66.28</v>
      </c>
      <c r="J244" s="97">
        <f>ROUND(H244*I244,2)-0.01</f>
        <v>66.27</v>
      </c>
    </row>
    <row r="245" spans="1:10">
      <c r="A245" s="456" t="s">
        <v>84</v>
      </c>
      <c r="B245" s="457"/>
      <c r="C245" s="457"/>
      <c r="D245" s="457"/>
      <c r="E245" s="457"/>
      <c r="F245" s="457"/>
      <c r="G245" s="458"/>
      <c r="H245" s="459">
        <f>SUM(J241:J244)</f>
        <v>295.73</v>
      </c>
      <c r="I245" s="460"/>
      <c r="J245" s="461"/>
    </row>
    <row r="246" spans="1:10">
      <c r="A246" s="462" t="s">
        <v>259</v>
      </c>
      <c r="B246" s="460"/>
      <c r="C246" s="460"/>
      <c r="D246" s="460"/>
      <c r="E246" s="460"/>
      <c r="F246" s="460"/>
      <c r="G246" s="463"/>
      <c r="H246" s="464">
        <f>H245*J$8</f>
        <v>66.450531000000012</v>
      </c>
      <c r="I246" s="465"/>
      <c r="J246" s="466"/>
    </row>
    <row r="247" spans="1:10" ht="15" thickBot="1">
      <c r="A247" s="440" t="s">
        <v>85</v>
      </c>
      <c r="B247" s="441"/>
      <c r="C247" s="441"/>
      <c r="D247" s="441"/>
      <c r="E247" s="441"/>
      <c r="F247" s="441"/>
      <c r="G247" s="442"/>
      <c r="H247" s="443">
        <f>SUM(H245:H246)</f>
        <v>362.18053100000003</v>
      </c>
      <c r="I247" s="444"/>
      <c r="J247" s="445"/>
    </row>
    <row r="248" spans="1:10">
      <c r="A248" s="91">
        <v>1002890</v>
      </c>
      <c r="B248" s="448" t="s">
        <v>397</v>
      </c>
      <c r="C248" s="449"/>
      <c r="D248" s="449"/>
      <c r="E248" s="449"/>
      <c r="F248" s="449"/>
      <c r="G248" s="92" t="s">
        <v>594</v>
      </c>
      <c r="H248" s="450" t="s">
        <v>598</v>
      </c>
      <c r="I248" s="451"/>
      <c r="J248" s="452"/>
    </row>
    <row r="249" spans="1:10">
      <c r="A249" s="93">
        <v>280026</v>
      </c>
      <c r="B249" s="453" t="s">
        <v>213</v>
      </c>
      <c r="C249" s="454"/>
      <c r="D249" s="454"/>
      <c r="E249" s="454"/>
      <c r="F249" s="455"/>
      <c r="G249" s="94" t="s">
        <v>92</v>
      </c>
      <c r="H249" s="95">
        <v>0.18</v>
      </c>
      <c r="I249" s="96">
        <v>26.88</v>
      </c>
      <c r="J249" s="97">
        <f>ROUND(H249*I249,2)-0.01</f>
        <v>4.83</v>
      </c>
    </row>
    <row r="250" spans="1:10">
      <c r="A250" s="93">
        <v>280013</v>
      </c>
      <c r="B250" s="453" t="s">
        <v>212</v>
      </c>
      <c r="C250" s="454"/>
      <c r="D250" s="454"/>
      <c r="E250" s="454"/>
      <c r="F250" s="455"/>
      <c r="G250" s="94" t="s">
        <v>92</v>
      </c>
      <c r="H250" s="95">
        <v>0.22</v>
      </c>
      <c r="I250" s="96">
        <v>32.21</v>
      </c>
      <c r="J250" s="97">
        <f>ROUND(H250*I250,2)-0.01</f>
        <v>7.08</v>
      </c>
    </row>
    <row r="251" spans="1:10">
      <c r="A251" s="93" t="s">
        <v>599</v>
      </c>
      <c r="B251" s="453" t="s">
        <v>600</v>
      </c>
      <c r="C251" s="454"/>
      <c r="D251" s="454"/>
      <c r="E251" s="454"/>
      <c r="F251" s="455"/>
      <c r="G251" s="94" t="s">
        <v>70</v>
      </c>
      <c r="H251" s="95">
        <v>2</v>
      </c>
      <c r="I251" s="96">
        <v>18.34</v>
      </c>
      <c r="J251" s="97">
        <f t="shared" ref="J251" si="27">ROUND(H251*I251,2)</f>
        <v>36.68</v>
      </c>
    </row>
    <row r="252" spans="1:10">
      <c r="A252" s="93" t="s">
        <v>590</v>
      </c>
      <c r="B252" s="453" t="s">
        <v>591</v>
      </c>
      <c r="C252" s="454"/>
      <c r="D252" s="454"/>
      <c r="E252" s="454"/>
      <c r="F252" s="455"/>
      <c r="G252" s="94" t="s">
        <v>70</v>
      </c>
      <c r="H252" s="95">
        <v>4</v>
      </c>
      <c r="I252" s="96">
        <v>17.91</v>
      </c>
      <c r="J252" s="97">
        <f>ROUND(H252*I252,2)-0.02</f>
        <v>71.62</v>
      </c>
    </row>
    <row r="253" spans="1:10">
      <c r="A253" s="456" t="s">
        <v>84</v>
      </c>
      <c r="B253" s="457"/>
      <c r="C253" s="457"/>
      <c r="D253" s="457"/>
      <c r="E253" s="457"/>
      <c r="F253" s="457"/>
      <c r="G253" s="458"/>
      <c r="H253" s="459">
        <f>SUM(J249:J252)</f>
        <v>120.21000000000001</v>
      </c>
      <c r="I253" s="460"/>
      <c r="J253" s="461"/>
    </row>
    <row r="254" spans="1:10">
      <c r="A254" s="462" t="s">
        <v>259</v>
      </c>
      <c r="B254" s="460"/>
      <c r="C254" s="460"/>
      <c r="D254" s="460"/>
      <c r="E254" s="460"/>
      <c r="F254" s="460"/>
      <c r="G254" s="463"/>
      <c r="H254" s="464">
        <f>H253*J$8</f>
        <v>27.011187000000003</v>
      </c>
      <c r="I254" s="465"/>
      <c r="J254" s="466"/>
    </row>
    <row r="255" spans="1:10" ht="15" thickBot="1">
      <c r="A255" s="440" t="s">
        <v>85</v>
      </c>
      <c r="B255" s="441"/>
      <c r="C255" s="441"/>
      <c r="D255" s="441"/>
      <c r="E255" s="441"/>
      <c r="F255" s="441"/>
      <c r="G255" s="442"/>
      <c r="H255" s="443">
        <f>SUM(H253:H254)</f>
        <v>147.22118700000001</v>
      </c>
      <c r="I255" s="444"/>
      <c r="J255" s="445"/>
    </row>
    <row r="256" spans="1:10" ht="15" thickBot="1">
      <c r="A256" s="467" t="s">
        <v>398</v>
      </c>
      <c r="B256" s="468"/>
      <c r="C256" s="468"/>
      <c r="D256" s="468"/>
      <c r="E256" s="468"/>
      <c r="F256" s="468"/>
      <c r="G256" s="468"/>
      <c r="H256" s="468"/>
      <c r="I256" s="468"/>
      <c r="J256" s="469"/>
    </row>
    <row r="257" spans="1:10">
      <c r="A257" s="91">
        <v>180299</v>
      </c>
      <c r="B257" s="448" t="s">
        <v>601</v>
      </c>
      <c r="C257" s="449"/>
      <c r="D257" s="449"/>
      <c r="E257" s="449"/>
      <c r="F257" s="449"/>
      <c r="G257" s="92" t="s">
        <v>128</v>
      </c>
      <c r="H257" s="450" t="s">
        <v>602</v>
      </c>
      <c r="I257" s="451"/>
      <c r="J257" s="452"/>
    </row>
    <row r="258" spans="1:10">
      <c r="A258" s="93">
        <v>280008</v>
      </c>
      <c r="B258" s="453" t="s">
        <v>603</v>
      </c>
      <c r="C258" s="454"/>
      <c r="D258" s="454"/>
      <c r="E258" s="454"/>
      <c r="F258" s="455"/>
      <c r="G258" s="94" t="s">
        <v>92</v>
      </c>
      <c r="H258" s="95">
        <v>6</v>
      </c>
      <c r="I258" s="96">
        <v>26.34</v>
      </c>
      <c r="J258" s="97">
        <f t="shared" ref="J258:J266" si="28">ROUND(H258*I258,2)</f>
        <v>158.04</v>
      </c>
    </row>
    <row r="259" spans="1:10">
      <c r="A259" s="93">
        <v>280016</v>
      </c>
      <c r="B259" s="453" t="s">
        <v>604</v>
      </c>
      <c r="C259" s="454"/>
      <c r="D259" s="454"/>
      <c r="E259" s="454"/>
      <c r="F259" s="455"/>
      <c r="G259" s="94" t="s">
        <v>92</v>
      </c>
      <c r="H259" s="95">
        <v>4</v>
      </c>
      <c r="I259" s="96">
        <v>32.19</v>
      </c>
      <c r="J259" s="97">
        <f t="shared" si="28"/>
        <v>128.76</v>
      </c>
    </row>
    <row r="260" spans="1:10">
      <c r="A260" s="93" t="s">
        <v>605</v>
      </c>
      <c r="B260" s="453" t="s">
        <v>606</v>
      </c>
      <c r="C260" s="454"/>
      <c r="D260" s="454"/>
      <c r="E260" s="454"/>
      <c r="F260" s="455"/>
      <c r="G260" s="94" t="s">
        <v>70</v>
      </c>
      <c r="H260" s="95">
        <v>0.75</v>
      </c>
      <c r="I260" s="96">
        <v>1.54</v>
      </c>
      <c r="J260" s="97">
        <f>ROUND(H260*I260,2)-0.01</f>
        <v>1.1499999999999999</v>
      </c>
    </row>
    <row r="261" spans="1:10">
      <c r="A261" s="93" t="s">
        <v>607</v>
      </c>
      <c r="B261" s="453" t="s">
        <v>608</v>
      </c>
      <c r="C261" s="454"/>
      <c r="D261" s="454"/>
      <c r="E261" s="454"/>
      <c r="F261" s="455"/>
      <c r="G261" s="94" t="s">
        <v>70</v>
      </c>
      <c r="H261" s="95">
        <v>1</v>
      </c>
      <c r="I261" s="96">
        <v>2.04</v>
      </c>
      <c r="J261" s="97">
        <f t="shared" si="28"/>
        <v>2.04</v>
      </c>
    </row>
    <row r="262" spans="1:10">
      <c r="A262" s="93" t="s">
        <v>609</v>
      </c>
      <c r="B262" s="453" t="s">
        <v>610</v>
      </c>
      <c r="C262" s="454"/>
      <c r="D262" s="454"/>
      <c r="E262" s="454"/>
      <c r="F262" s="455"/>
      <c r="G262" s="94" t="s">
        <v>70</v>
      </c>
      <c r="H262" s="95">
        <v>1</v>
      </c>
      <c r="I262" s="96">
        <v>8.3800000000000008</v>
      </c>
      <c r="J262" s="97">
        <f t="shared" si="28"/>
        <v>8.3800000000000008</v>
      </c>
    </row>
    <row r="263" spans="1:10">
      <c r="A263" s="93" t="s">
        <v>611</v>
      </c>
      <c r="B263" s="453" t="s">
        <v>612</v>
      </c>
      <c r="C263" s="454"/>
      <c r="D263" s="454"/>
      <c r="E263" s="454"/>
      <c r="F263" s="455"/>
      <c r="G263" s="94" t="s">
        <v>70</v>
      </c>
      <c r="H263" s="95">
        <v>2</v>
      </c>
      <c r="I263" s="96">
        <v>1.22</v>
      </c>
      <c r="J263" s="97">
        <f t="shared" si="28"/>
        <v>2.44</v>
      </c>
    </row>
    <row r="264" spans="1:10">
      <c r="A264" s="93" t="s">
        <v>613</v>
      </c>
      <c r="B264" s="453" t="s">
        <v>614</v>
      </c>
      <c r="C264" s="454"/>
      <c r="D264" s="454"/>
      <c r="E264" s="454"/>
      <c r="F264" s="455"/>
      <c r="G264" s="94" t="s">
        <v>99</v>
      </c>
      <c r="H264" s="95">
        <v>9</v>
      </c>
      <c r="I264" s="96">
        <v>9.98</v>
      </c>
      <c r="J264" s="97">
        <f t="shared" si="28"/>
        <v>89.82</v>
      </c>
    </row>
    <row r="265" spans="1:10">
      <c r="A265" s="93" t="s">
        <v>615</v>
      </c>
      <c r="B265" s="453" t="s">
        <v>616</v>
      </c>
      <c r="C265" s="454"/>
      <c r="D265" s="454"/>
      <c r="E265" s="454"/>
      <c r="F265" s="455"/>
      <c r="G265" s="94" t="s">
        <v>70</v>
      </c>
      <c r="H265" s="95">
        <v>0.75</v>
      </c>
      <c r="I265" s="96">
        <v>4.8600000000000003</v>
      </c>
      <c r="J265" s="97">
        <f t="shared" si="28"/>
        <v>3.65</v>
      </c>
    </row>
    <row r="266" spans="1:10">
      <c r="A266" s="93" t="s">
        <v>617</v>
      </c>
      <c r="B266" s="453" t="s">
        <v>618</v>
      </c>
      <c r="C266" s="454"/>
      <c r="D266" s="454"/>
      <c r="E266" s="454"/>
      <c r="F266" s="455"/>
      <c r="G266" s="94" t="s">
        <v>99</v>
      </c>
      <c r="H266" s="95">
        <v>3</v>
      </c>
      <c r="I266" s="96">
        <v>36.159999999999997</v>
      </c>
      <c r="J266" s="97">
        <f t="shared" si="28"/>
        <v>108.48</v>
      </c>
    </row>
    <row r="267" spans="1:10">
      <c r="A267" s="456" t="s">
        <v>84</v>
      </c>
      <c r="B267" s="457"/>
      <c r="C267" s="457"/>
      <c r="D267" s="457"/>
      <c r="E267" s="457"/>
      <c r="F267" s="457"/>
      <c r="G267" s="458"/>
      <c r="H267" s="459">
        <f>SUM(J258:J266)</f>
        <v>502.75999999999993</v>
      </c>
      <c r="I267" s="460"/>
      <c r="J267" s="461"/>
    </row>
    <row r="268" spans="1:10">
      <c r="A268" s="462" t="s">
        <v>259</v>
      </c>
      <c r="B268" s="460"/>
      <c r="C268" s="460"/>
      <c r="D268" s="460"/>
      <c r="E268" s="460"/>
      <c r="F268" s="460"/>
      <c r="G268" s="463"/>
      <c r="H268" s="464">
        <f>H267*J$8</f>
        <v>112.97017199999999</v>
      </c>
      <c r="I268" s="465"/>
      <c r="J268" s="466"/>
    </row>
    <row r="269" spans="1:10" ht="15" thickBot="1">
      <c r="A269" s="440" t="s">
        <v>85</v>
      </c>
      <c r="B269" s="441"/>
      <c r="C269" s="441"/>
      <c r="D269" s="441"/>
      <c r="E269" s="441"/>
      <c r="F269" s="441"/>
      <c r="G269" s="442"/>
      <c r="H269" s="443">
        <f>SUM(H267:H268)</f>
        <v>615.73017199999992</v>
      </c>
      <c r="I269" s="444"/>
      <c r="J269" s="445"/>
    </row>
    <row r="270" spans="1:10">
      <c r="A270" s="91">
        <v>180214</v>
      </c>
      <c r="B270" s="448" t="s">
        <v>619</v>
      </c>
      <c r="C270" s="449"/>
      <c r="D270" s="449"/>
      <c r="E270" s="449"/>
      <c r="F270" s="449"/>
      <c r="G270" s="92" t="s">
        <v>128</v>
      </c>
      <c r="H270" s="450" t="s">
        <v>620</v>
      </c>
      <c r="I270" s="451"/>
      <c r="J270" s="452"/>
    </row>
    <row r="271" spans="1:10">
      <c r="A271" s="93">
        <v>280008</v>
      </c>
      <c r="B271" s="453" t="s">
        <v>603</v>
      </c>
      <c r="C271" s="454"/>
      <c r="D271" s="454"/>
      <c r="E271" s="454"/>
      <c r="F271" s="455"/>
      <c r="G271" s="94" t="s">
        <v>92</v>
      </c>
      <c r="H271" s="95">
        <v>8</v>
      </c>
      <c r="I271" s="96">
        <v>26.34</v>
      </c>
      <c r="J271" s="97">
        <f t="shared" ref="J271:J279" si="29">ROUND(H271*I271,2)</f>
        <v>210.72</v>
      </c>
    </row>
    <row r="272" spans="1:10">
      <c r="A272" s="93">
        <v>280026</v>
      </c>
      <c r="B272" s="453" t="s">
        <v>604</v>
      </c>
      <c r="C272" s="454"/>
      <c r="D272" s="454"/>
      <c r="E272" s="454"/>
      <c r="F272" s="455"/>
      <c r="G272" s="94" t="s">
        <v>92</v>
      </c>
      <c r="H272" s="95">
        <v>8</v>
      </c>
      <c r="I272" s="96">
        <v>32.19</v>
      </c>
      <c r="J272" s="97">
        <f t="shared" si="29"/>
        <v>257.52</v>
      </c>
    </row>
    <row r="273" spans="1:10">
      <c r="A273" s="93" t="s">
        <v>621</v>
      </c>
      <c r="B273" s="453" t="s">
        <v>622</v>
      </c>
      <c r="C273" s="454"/>
      <c r="D273" s="454"/>
      <c r="E273" s="454"/>
      <c r="F273" s="455"/>
      <c r="G273" s="94" t="s">
        <v>70</v>
      </c>
      <c r="H273" s="95">
        <v>0.25</v>
      </c>
      <c r="I273" s="96">
        <v>10.07</v>
      </c>
      <c r="J273" s="97">
        <f>ROUND(H273*I273,2)-0.01</f>
        <v>2.5100000000000002</v>
      </c>
    </row>
    <row r="274" spans="1:10">
      <c r="A274" s="93" t="s">
        <v>623</v>
      </c>
      <c r="B274" s="453" t="s">
        <v>624</v>
      </c>
      <c r="C274" s="454"/>
      <c r="D274" s="454"/>
      <c r="E274" s="454"/>
      <c r="F274" s="455"/>
      <c r="G274" s="94" t="s">
        <v>70</v>
      </c>
      <c r="H274" s="95">
        <v>0.25</v>
      </c>
      <c r="I274" s="96">
        <v>9.36</v>
      </c>
      <c r="J274" s="97">
        <f t="shared" si="29"/>
        <v>2.34</v>
      </c>
    </row>
    <row r="275" spans="1:10">
      <c r="A275" s="93" t="s">
        <v>625</v>
      </c>
      <c r="B275" s="453" t="s">
        <v>626</v>
      </c>
      <c r="C275" s="454"/>
      <c r="D275" s="454"/>
      <c r="E275" s="454"/>
      <c r="F275" s="455"/>
      <c r="G275" s="94" t="s">
        <v>70</v>
      </c>
      <c r="H275" s="95">
        <v>0.5</v>
      </c>
      <c r="I275" s="96">
        <v>6.04</v>
      </c>
      <c r="J275" s="97">
        <f>ROUND(H275*I275,2)-0.01</f>
        <v>3.0100000000000002</v>
      </c>
    </row>
    <row r="276" spans="1:10">
      <c r="A276" s="93" t="s">
        <v>627</v>
      </c>
      <c r="B276" s="453" t="s">
        <v>628</v>
      </c>
      <c r="C276" s="454"/>
      <c r="D276" s="454"/>
      <c r="E276" s="454"/>
      <c r="F276" s="455"/>
      <c r="G276" s="94" t="s">
        <v>70</v>
      </c>
      <c r="H276" s="95">
        <v>0.25</v>
      </c>
      <c r="I276" s="96">
        <v>22</v>
      </c>
      <c r="J276" s="97">
        <f t="shared" si="29"/>
        <v>5.5</v>
      </c>
    </row>
    <row r="277" spans="1:10">
      <c r="A277" s="93" t="s">
        <v>629</v>
      </c>
      <c r="B277" s="453" t="s">
        <v>630</v>
      </c>
      <c r="C277" s="454"/>
      <c r="D277" s="454"/>
      <c r="E277" s="454"/>
      <c r="F277" s="455"/>
      <c r="G277" s="94" t="s">
        <v>70</v>
      </c>
      <c r="H277" s="95">
        <v>0.25</v>
      </c>
      <c r="I277" s="96">
        <v>19.440000000000001</v>
      </c>
      <c r="J277" s="97">
        <f t="shared" si="29"/>
        <v>4.8600000000000003</v>
      </c>
    </row>
    <row r="278" spans="1:10">
      <c r="A278" s="93" t="s">
        <v>631</v>
      </c>
      <c r="B278" s="453" t="s">
        <v>632</v>
      </c>
      <c r="C278" s="454"/>
      <c r="D278" s="454"/>
      <c r="E278" s="454"/>
      <c r="F278" s="455"/>
      <c r="G278" s="94" t="s">
        <v>99</v>
      </c>
      <c r="H278" s="95">
        <v>1.5</v>
      </c>
      <c r="I278" s="96">
        <v>13.65</v>
      </c>
      <c r="J278" s="97">
        <f>ROUND(H278*I278,2)-0.01</f>
        <v>20.47</v>
      </c>
    </row>
    <row r="279" spans="1:10">
      <c r="A279" s="93" t="s">
        <v>633</v>
      </c>
      <c r="B279" s="453" t="s">
        <v>634</v>
      </c>
      <c r="C279" s="454"/>
      <c r="D279" s="454"/>
      <c r="E279" s="454"/>
      <c r="F279" s="455"/>
      <c r="G279" s="94" t="s">
        <v>70</v>
      </c>
      <c r="H279" s="95">
        <v>0.5</v>
      </c>
      <c r="I279" s="96">
        <v>35.979999999999997</v>
      </c>
      <c r="J279" s="97">
        <f t="shared" si="29"/>
        <v>17.989999999999998</v>
      </c>
    </row>
    <row r="280" spans="1:10">
      <c r="A280" s="93" t="s">
        <v>635</v>
      </c>
      <c r="B280" s="453" t="s">
        <v>636</v>
      </c>
      <c r="C280" s="454"/>
      <c r="D280" s="454"/>
      <c r="E280" s="454"/>
      <c r="F280" s="455"/>
      <c r="G280" s="94" t="s">
        <v>99</v>
      </c>
      <c r="H280" s="95">
        <v>4</v>
      </c>
      <c r="I280" s="96">
        <v>9</v>
      </c>
      <c r="J280" s="97">
        <f>ROUND(H280*I280,2)-0.02</f>
        <v>35.979999999999997</v>
      </c>
    </row>
    <row r="281" spans="1:10">
      <c r="A281" s="456" t="s">
        <v>84</v>
      </c>
      <c r="B281" s="457"/>
      <c r="C281" s="457"/>
      <c r="D281" s="457"/>
      <c r="E281" s="457"/>
      <c r="F281" s="457"/>
      <c r="G281" s="458"/>
      <c r="H281" s="459">
        <f>SUM(J271:J280)</f>
        <v>560.9</v>
      </c>
      <c r="I281" s="460"/>
      <c r="J281" s="461"/>
    </row>
    <row r="282" spans="1:10">
      <c r="A282" s="462" t="s">
        <v>259</v>
      </c>
      <c r="B282" s="460"/>
      <c r="C282" s="460"/>
      <c r="D282" s="460"/>
      <c r="E282" s="460"/>
      <c r="F282" s="460"/>
      <c r="G282" s="463"/>
      <c r="H282" s="464">
        <f>H281*J$8</f>
        <v>126.03423000000001</v>
      </c>
      <c r="I282" s="465"/>
      <c r="J282" s="466"/>
    </row>
    <row r="283" spans="1:10" ht="15" thickBot="1">
      <c r="A283" s="440" t="s">
        <v>85</v>
      </c>
      <c r="B283" s="441"/>
      <c r="C283" s="441"/>
      <c r="D283" s="441"/>
      <c r="E283" s="441"/>
      <c r="F283" s="441"/>
      <c r="G283" s="442"/>
      <c r="H283" s="443">
        <f>SUM(H281:H282)</f>
        <v>686.93422999999996</v>
      </c>
      <c r="I283" s="444"/>
      <c r="J283" s="445"/>
    </row>
    <row r="284" spans="1:10">
      <c r="A284" s="91">
        <v>190609</v>
      </c>
      <c r="B284" s="507" t="s">
        <v>637</v>
      </c>
      <c r="C284" s="508"/>
      <c r="D284" s="508"/>
      <c r="E284" s="508"/>
      <c r="F284" s="508"/>
      <c r="G284" s="92" t="s">
        <v>128</v>
      </c>
      <c r="H284" s="450" t="s">
        <v>638</v>
      </c>
      <c r="I284" s="451"/>
      <c r="J284" s="452"/>
    </row>
    <row r="285" spans="1:10">
      <c r="A285" s="93">
        <v>280008</v>
      </c>
      <c r="B285" s="453" t="s">
        <v>603</v>
      </c>
      <c r="C285" s="454"/>
      <c r="D285" s="454"/>
      <c r="E285" s="454"/>
      <c r="F285" s="455"/>
      <c r="G285" s="94" t="s">
        <v>92</v>
      </c>
      <c r="H285" s="95">
        <v>3</v>
      </c>
      <c r="I285" s="96">
        <v>26.34</v>
      </c>
      <c r="J285" s="97">
        <f t="shared" ref="J285:J292" si="30">ROUND(H285*I285,2)</f>
        <v>79.02</v>
      </c>
    </row>
    <row r="286" spans="1:10">
      <c r="A286" s="93">
        <v>280026</v>
      </c>
      <c r="B286" s="453" t="s">
        <v>604</v>
      </c>
      <c r="C286" s="454"/>
      <c r="D286" s="454"/>
      <c r="E286" s="454"/>
      <c r="F286" s="455"/>
      <c r="G286" s="94" t="s">
        <v>92</v>
      </c>
      <c r="H286" s="95">
        <v>3</v>
      </c>
      <c r="I286" s="96">
        <v>32.19</v>
      </c>
      <c r="J286" s="97">
        <f t="shared" si="30"/>
        <v>96.57</v>
      </c>
    </row>
    <row r="287" spans="1:10">
      <c r="A287" s="93" t="s">
        <v>639</v>
      </c>
      <c r="B287" s="453" t="s">
        <v>640</v>
      </c>
      <c r="C287" s="454"/>
      <c r="D287" s="454"/>
      <c r="E287" s="454"/>
      <c r="F287" s="455"/>
      <c r="G287" s="94" t="s">
        <v>70</v>
      </c>
      <c r="H287" s="95">
        <v>1</v>
      </c>
      <c r="I287" s="96">
        <v>51.46</v>
      </c>
      <c r="J287" s="97">
        <f t="shared" si="30"/>
        <v>51.46</v>
      </c>
    </row>
    <row r="288" spans="1:10">
      <c r="A288" s="93" t="s">
        <v>641</v>
      </c>
      <c r="B288" s="453" t="s">
        <v>642</v>
      </c>
      <c r="C288" s="454"/>
      <c r="D288" s="454"/>
      <c r="E288" s="454"/>
      <c r="F288" s="455"/>
      <c r="G288" s="94" t="s">
        <v>70</v>
      </c>
      <c r="H288" s="95">
        <v>1</v>
      </c>
      <c r="I288" s="96">
        <v>10.99</v>
      </c>
      <c r="J288" s="97">
        <f>ROUND(H288*I288,2)-0.01</f>
        <v>10.98</v>
      </c>
    </row>
    <row r="289" spans="1:10">
      <c r="A289" s="93" t="s">
        <v>538</v>
      </c>
      <c r="B289" s="453" t="s">
        <v>539</v>
      </c>
      <c r="C289" s="454"/>
      <c r="D289" s="454"/>
      <c r="E289" s="454"/>
      <c r="F289" s="455"/>
      <c r="G289" s="94" t="s">
        <v>143</v>
      </c>
      <c r="H289" s="95">
        <v>0.09</v>
      </c>
      <c r="I289" s="96">
        <v>5.66</v>
      </c>
      <c r="J289" s="97">
        <f>ROUND(H289*I289,2)-0.01</f>
        <v>0.5</v>
      </c>
    </row>
    <row r="290" spans="1:10">
      <c r="A290" s="93" t="s">
        <v>643</v>
      </c>
      <c r="B290" s="453" t="s">
        <v>644</v>
      </c>
      <c r="C290" s="454"/>
      <c r="D290" s="454"/>
      <c r="E290" s="454"/>
      <c r="F290" s="455"/>
      <c r="G290" s="94" t="s">
        <v>70</v>
      </c>
      <c r="H290" s="95">
        <v>2</v>
      </c>
      <c r="I290" s="96">
        <v>9</v>
      </c>
      <c r="J290" s="97">
        <f t="shared" si="30"/>
        <v>18</v>
      </c>
    </row>
    <row r="291" spans="1:10">
      <c r="A291" s="93" t="s">
        <v>192</v>
      </c>
      <c r="B291" s="453" t="s">
        <v>193</v>
      </c>
      <c r="C291" s="454"/>
      <c r="D291" s="454"/>
      <c r="E291" s="454"/>
      <c r="F291" s="455"/>
      <c r="G291" s="94" t="s">
        <v>143</v>
      </c>
      <c r="H291" s="95">
        <v>1</v>
      </c>
      <c r="I291" s="96">
        <v>16.66</v>
      </c>
      <c r="J291" s="97">
        <f>ROUND(H291*I291,2)-0.01</f>
        <v>16.649999999999999</v>
      </c>
    </row>
    <row r="292" spans="1:10">
      <c r="A292" s="93" t="s">
        <v>645</v>
      </c>
      <c r="B292" s="453" t="s">
        <v>646</v>
      </c>
      <c r="C292" s="454"/>
      <c r="D292" s="454"/>
      <c r="E292" s="454"/>
      <c r="F292" s="455"/>
      <c r="G292" s="94" t="s">
        <v>70</v>
      </c>
      <c r="H292" s="95">
        <v>1</v>
      </c>
      <c r="I292" s="96">
        <v>434.5</v>
      </c>
      <c r="J292" s="97">
        <f t="shared" si="30"/>
        <v>434.5</v>
      </c>
    </row>
    <row r="293" spans="1:10">
      <c r="A293" s="456" t="s">
        <v>84</v>
      </c>
      <c r="B293" s="457"/>
      <c r="C293" s="457"/>
      <c r="D293" s="457"/>
      <c r="E293" s="457"/>
      <c r="F293" s="457"/>
      <c r="G293" s="458"/>
      <c r="H293" s="459">
        <f>SUM(J285:J292)</f>
        <v>707.68</v>
      </c>
      <c r="I293" s="460"/>
      <c r="J293" s="461"/>
    </row>
    <row r="294" spans="1:10">
      <c r="A294" s="462" t="s">
        <v>259</v>
      </c>
      <c r="B294" s="460"/>
      <c r="C294" s="460"/>
      <c r="D294" s="460"/>
      <c r="E294" s="460"/>
      <c r="F294" s="460"/>
      <c r="G294" s="463"/>
      <c r="H294" s="464">
        <f>H293*J$8</f>
        <v>159.01569599999999</v>
      </c>
      <c r="I294" s="465"/>
      <c r="J294" s="466"/>
    </row>
    <row r="295" spans="1:10" ht="15" thickBot="1">
      <c r="A295" s="440" t="s">
        <v>85</v>
      </c>
      <c r="B295" s="441"/>
      <c r="C295" s="441"/>
      <c r="D295" s="441"/>
      <c r="E295" s="441"/>
      <c r="F295" s="441"/>
      <c r="G295" s="442"/>
      <c r="H295" s="443">
        <f>SUM(H293:H294)</f>
        <v>866.695696</v>
      </c>
      <c r="I295" s="444"/>
      <c r="J295" s="445"/>
    </row>
    <row r="296" spans="1:10">
      <c r="A296" s="91">
        <v>190375</v>
      </c>
      <c r="B296" s="448" t="s">
        <v>647</v>
      </c>
      <c r="C296" s="449"/>
      <c r="D296" s="449"/>
      <c r="E296" s="449"/>
      <c r="F296" s="449"/>
      <c r="G296" s="92" t="s">
        <v>70</v>
      </c>
      <c r="H296" s="450" t="s">
        <v>648</v>
      </c>
      <c r="I296" s="451"/>
      <c r="J296" s="452"/>
    </row>
    <row r="297" spans="1:10">
      <c r="A297" s="93">
        <v>280008</v>
      </c>
      <c r="B297" s="453" t="s">
        <v>603</v>
      </c>
      <c r="C297" s="454"/>
      <c r="D297" s="454"/>
      <c r="E297" s="454"/>
      <c r="F297" s="455"/>
      <c r="G297" s="94" t="s">
        <v>92</v>
      </c>
      <c r="H297" s="95">
        <v>3.3</v>
      </c>
      <c r="I297" s="96">
        <v>26.34</v>
      </c>
      <c r="J297" s="97">
        <f t="shared" ref="J297:J304" si="31">ROUND(H297*I297,2)</f>
        <v>86.92</v>
      </c>
    </row>
    <row r="298" spans="1:10">
      <c r="A298" s="93">
        <v>280026</v>
      </c>
      <c r="B298" s="453" t="s">
        <v>604</v>
      </c>
      <c r="C298" s="454"/>
      <c r="D298" s="454"/>
      <c r="E298" s="454"/>
      <c r="F298" s="455"/>
      <c r="G298" s="94" t="s">
        <v>92</v>
      </c>
      <c r="H298" s="95">
        <v>3.3</v>
      </c>
      <c r="I298" s="96">
        <v>32.19</v>
      </c>
      <c r="J298" s="97">
        <f>ROUND(H298*I298,2)-0.01</f>
        <v>106.22</v>
      </c>
    </row>
    <row r="299" spans="1:10">
      <c r="A299" s="93" t="s">
        <v>649</v>
      </c>
      <c r="B299" s="453" t="s">
        <v>650</v>
      </c>
      <c r="C299" s="454"/>
      <c r="D299" s="454"/>
      <c r="E299" s="454"/>
      <c r="F299" s="455"/>
      <c r="G299" s="94" t="s">
        <v>70</v>
      </c>
      <c r="H299" s="95">
        <v>1</v>
      </c>
      <c r="I299" s="96">
        <v>190.9</v>
      </c>
      <c r="J299" s="97">
        <f t="shared" si="31"/>
        <v>190.9</v>
      </c>
    </row>
    <row r="300" spans="1:10">
      <c r="A300" s="93" t="s">
        <v>651</v>
      </c>
      <c r="B300" s="453" t="s">
        <v>652</v>
      </c>
      <c r="C300" s="454"/>
      <c r="D300" s="454"/>
      <c r="E300" s="454"/>
      <c r="F300" s="455"/>
      <c r="G300" s="94" t="s">
        <v>99</v>
      </c>
      <c r="H300" s="95">
        <v>1.2</v>
      </c>
      <c r="I300" s="96">
        <v>0.18</v>
      </c>
      <c r="J300" s="97">
        <f>ROUND(H300*I300,2)-0.01</f>
        <v>0.21</v>
      </c>
    </row>
    <row r="301" spans="1:10">
      <c r="A301" s="93" t="s">
        <v>643</v>
      </c>
      <c r="B301" s="453" t="s">
        <v>644</v>
      </c>
      <c r="C301" s="454"/>
      <c r="D301" s="454"/>
      <c r="E301" s="454"/>
      <c r="F301" s="455"/>
      <c r="G301" s="94" t="s">
        <v>70</v>
      </c>
      <c r="H301" s="95">
        <v>4</v>
      </c>
      <c r="I301" s="96">
        <v>9</v>
      </c>
      <c r="J301" s="97">
        <f t="shared" si="31"/>
        <v>36</v>
      </c>
    </row>
    <row r="302" spans="1:10">
      <c r="A302" s="93" t="s">
        <v>653</v>
      </c>
      <c r="B302" s="453" t="s">
        <v>654</v>
      </c>
      <c r="C302" s="454"/>
      <c r="D302" s="454"/>
      <c r="E302" s="454"/>
      <c r="F302" s="455"/>
      <c r="G302" s="94" t="s">
        <v>70</v>
      </c>
      <c r="H302" s="95">
        <v>1</v>
      </c>
      <c r="I302" s="96">
        <v>454.51</v>
      </c>
      <c r="J302" s="97">
        <f t="shared" si="31"/>
        <v>454.51</v>
      </c>
    </row>
    <row r="303" spans="1:10">
      <c r="A303" s="93" t="s">
        <v>655</v>
      </c>
      <c r="B303" s="453" t="s">
        <v>656</v>
      </c>
      <c r="C303" s="454"/>
      <c r="D303" s="454"/>
      <c r="E303" s="454"/>
      <c r="F303" s="455"/>
      <c r="G303" s="94" t="s">
        <v>70</v>
      </c>
      <c r="H303" s="95">
        <v>1</v>
      </c>
      <c r="I303" s="96">
        <v>75.900000000000006</v>
      </c>
      <c r="J303" s="97">
        <f t="shared" si="31"/>
        <v>75.900000000000006</v>
      </c>
    </row>
    <row r="304" spans="1:10">
      <c r="A304" s="93" t="s">
        <v>657</v>
      </c>
      <c r="B304" s="453" t="s">
        <v>658</v>
      </c>
      <c r="C304" s="454"/>
      <c r="D304" s="454"/>
      <c r="E304" s="454"/>
      <c r="F304" s="455"/>
      <c r="G304" s="94" t="s">
        <v>70</v>
      </c>
      <c r="H304" s="95">
        <v>1</v>
      </c>
      <c r="I304" s="96">
        <v>96.76</v>
      </c>
      <c r="J304" s="97">
        <f t="shared" si="31"/>
        <v>96.76</v>
      </c>
    </row>
    <row r="305" spans="1:10">
      <c r="A305" s="456" t="s">
        <v>84</v>
      </c>
      <c r="B305" s="457"/>
      <c r="C305" s="457"/>
      <c r="D305" s="457"/>
      <c r="E305" s="457"/>
      <c r="F305" s="457"/>
      <c r="G305" s="458"/>
      <c r="H305" s="459">
        <f>SUM(J297:J304)</f>
        <v>1047.42</v>
      </c>
      <c r="I305" s="460"/>
      <c r="J305" s="461"/>
    </row>
    <row r="306" spans="1:10">
      <c r="A306" s="462" t="s">
        <v>259</v>
      </c>
      <c r="B306" s="460"/>
      <c r="C306" s="460"/>
      <c r="D306" s="460"/>
      <c r="E306" s="460"/>
      <c r="F306" s="460"/>
      <c r="G306" s="463"/>
      <c r="H306" s="464">
        <f>H305*J$8</f>
        <v>235.35527400000004</v>
      </c>
      <c r="I306" s="465"/>
      <c r="J306" s="466"/>
    </row>
    <row r="307" spans="1:10" ht="15" thickBot="1">
      <c r="A307" s="440" t="s">
        <v>85</v>
      </c>
      <c r="B307" s="441"/>
      <c r="C307" s="441"/>
      <c r="D307" s="441"/>
      <c r="E307" s="441"/>
      <c r="F307" s="441"/>
      <c r="G307" s="442"/>
      <c r="H307" s="443">
        <f>SUM(H305:H306)</f>
        <v>1282.7752740000001</v>
      </c>
      <c r="I307" s="444"/>
      <c r="J307" s="445"/>
    </row>
    <row r="308" spans="1:10">
      <c r="A308" s="91">
        <v>190218</v>
      </c>
      <c r="B308" s="448" t="s">
        <v>414</v>
      </c>
      <c r="C308" s="449"/>
      <c r="D308" s="449"/>
      <c r="E308" s="449"/>
      <c r="F308" s="449"/>
      <c r="G308" s="92" t="s">
        <v>70</v>
      </c>
      <c r="H308" s="450" t="s">
        <v>659</v>
      </c>
      <c r="I308" s="451"/>
      <c r="J308" s="452"/>
    </row>
    <row r="309" spans="1:10">
      <c r="A309" s="93">
        <v>280008</v>
      </c>
      <c r="B309" s="453" t="s">
        <v>603</v>
      </c>
      <c r="C309" s="454"/>
      <c r="D309" s="454"/>
      <c r="E309" s="454"/>
      <c r="F309" s="455"/>
      <c r="G309" s="94" t="s">
        <v>92</v>
      </c>
      <c r="H309" s="95">
        <v>0.5</v>
      </c>
      <c r="I309" s="96">
        <v>26.34</v>
      </c>
      <c r="J309" s="97">
        <f t="shared" ref="J309:J312" si="32">ROUND(H309*I309,2)</f>
        <v>13.17</v>
      </c>
    </row>
    <row r="310" spans="1:10">
      <c r="A310" s="93">
        <v>280026</v>
      </c>
      <c r="B310" s="453" t="s">
        <v>660</v>
      </c>
      <c r="C310" s="454"/>
      <c r="D310" s="454"/>
      <c r="E310" s="454"/>
      <c r="F310" s="455"/>
      <c r="G310" s="94" t="s">
        <v>92</v>
      </c>
      <c r="H310" s="95">
        <v>0.5</v>
      </c>
      <c r="I310" s="96">
        <v>32.19</v>
      </c>
      <c r="J310" s="97">
        <f>ROUND(H310*I310,2)-0.01</f>
        <v>16.09</v>
      </c>
    </row>
    <row r="311" spans="1:10">
      <c r="A311" s="93" t="s">
        <v>651</v>
      </c>
      <c r="B311" s="453" t="s">
        <v>652</v>
      </c>
      <c r="C311" s="454"/>
      <c r="D311" s="454"/>
      <c r="E311" s="454"/>
      <c r="F311" s="455"/>
      <c r="G311" s="94" t="s">
        <v>99</v>
      </c>
      <c r="H311" s="95">
        <v>0.28000000000000003</v>
      </c>
      <c r="I311" s="96">
        <v>0.18</v>
      </c>
      <c r="J311" s="97">
        <f t="shared" si="32"/>
        <v>0.05</v>
      </c>
    </row>
    <row r="312" spans="1:10">
      <c r="A312" s="93" t="s">
        <v>661</v>
      </c>
      <c r="B312" s="453" t="s">
        <v>414</v>
      </c>
      <c r="C312" s="454"/>
      <c r="D312" s="454"/>
      <c r="E312" s="454"/>
      <c r="F312" s="455"/>
      <c r="G312" s="94" t="s">
        <v>70</v>
      </c>
      <c r="H312" s="95">
        <v>1</v>
      </c>
      <c r="I312" s="96">
        <v>44.9</v>
      </c>
      <c r="J312" s="97">
        <f t="shared" si="32"/>
        <v>44.9</v>
      </c>
    </row>
    <row r="313" spans="1:10">
      <c r="A313" s="456" t="s">
        <v>84</v>
      </c>
      <c r="B313" s="457"/>
      <c r="C313" s="457"/>
      <c r="D313" s="457"/>
      <c r="E313" s="457"/>
      <c r="F313" s="457"/>
      <c r="G313" s="458"/>
      <c r="H313" s="459">
        <f>SUM(J309:J312)</f>
        <v>74.209999999999994</v>
      </c>
      <c r="I313" s="460"/>
      <c r="J313" s="461"/>
    </row>
    <row r="314" spans="1:10">
      <c r="A314" s="462" t="s">
        <v>259</v>
      </c>
      <c r="B314" s="460"/>
      <c r="C314" s="460"/>
      <c r="D314" s="460"/>
      <c r="E314" s="460"/>
      <c r="F314" s="460"/>
      <c r="G314" s="463"/>
      <c r="H314" s="464">
        <f>H313*J8</f>
        <v>16.674986999999998</v>
      </c>
      <c r="I314" s="465"/>
      <c r="J314" s="466"/>
    </row>
    <row r="315" spans="1:10" ht="15" thickBot="1">
      <c r="A315" s="440" t="s">
        <v>85</v>
      </c>
      <c r="B315" s="441"/>
      <c r="C315" s="441"/>
      <c r="D315" s="441"/>
      <c r="E315" s="441"/>
      <c r="F315" s="441"/>
      <c r="G315" s="442"/>
      <c r="H315" s="443">
        <f>SUM(H313:H314)</f>
        <v>90.884986999999995</v>
      </c>
      <c r="I315" s="444"/>
      <c r="J315" s="445"/>
    </row>
    <row r="316" spans="1:10">
      <c r="A316" s="91">
        <v>190797</v>
      </c>
      <c r="B316" s="504" t="s">
        <v>662</v>
      </c>
      <c r="C316" s="505"/>
      <c r="D316" s="505"/>
      <c r="E316" s="505"/>
      <c r="F316" s="506"/>
      <c r="G316" s="92" t="s">
        <v>128</v>
      </c>
      <c r="H316" s="450" t="s">
        <v>663</v>
      </c>
      <c r="I316" s="451"/>
      <c r="J316" s="452"/>
    </row>
    <row r="317" spans="1:10">
      <c r="A317" s="93">
        <v>280004</v>
      </c>
      <c r="B317" s="453" t="s">
        <v>664</v>
      </c>
      <c r="C317" s="454"/>
      <c r="D317" s="454"/>
      <c r="E317" s="454"/>
      <c r="F317" s="455"/>
      <c r="G317" s="94" t="s">
        <v>92</v>
      </c>
      <c r="H317" s="95">
        <v>0.4</v>
      </c>
      <c r="I317" s="96">
        <v>26.77</v>
      </c>
      <c r="J317" s="97">
        <f>ROUND(H317*I317,2)-0.01</f>
        <v>10.700000000000001</v>
      </c>
    </row>
    <row r="318" spans="1:10">
      <c r="A318" s="93">
        <v>280023</v>
      </c>
      <c r="B318" s="453" t="s">
        <v>227</v>
      </c>
      <c r="C318" s="454"/>
      <c r="D318" s="454"/>
      <c r="E318" s="454"/>
      <c r="F318" s="455"/>
      <c r="G318" s="94" t="s">
        <v>92</v>
      </c>
      <c r="H318" s="95">
        <v>0.4</v>
      </c>
      <c r="I318" s="96">
        <v>32.75</v>
      </c>
      <c r="J318" s="97">
        <f t="shared" ref="J318:J319" si="33">ROUND(H318*I318,2)</f>
        <v>13.1</v>
      </c>
    </row>
    <row r="319" spans="1:10">
      <c r="A319" s="93" t="s">
        <v>665</v>
      </c>
      <c r="B319" s="453" t="s">
        <v>666</v>
      </c>
      <c r="C319" s="454"/>
      <c r="D319" s="454"/>
      <c r="E319" s="454"/>
      <c r="F319" s="455"/>
      <c r="G319" s="94" t="s">
        <v>99</v>
      </c>
      <c r="H319" s="95">
        <v>1</v>
      </c>
      <c r="I319" s="96">
        <v>68.900000000000006</v>
      </c>
      <c r="J319" s="97">
        <f t="shared" si="33"/>
        <v>68.900000000000006</v>
      </c>
    </row>
    <row r="320" spans="1:10">
      <c r="A320" s="456" t="s">
        <v>84</v>
      </c>
      <c r="B320" s="457"/>
      <c r="C320" s="457"/>
      <c r="D320" s="457"/>
      <c r="E320" s="457"/>
      <c r="F320" s="457"/>
      <c r="G320" s="458"/>
      <c r="H320" s="459">
        <f>SUM(J317:J319)</f>
        <v>92.7</v>
      </c>
      <c r="I320" s="502"/>
      <c r="J320" s="503"/>
    </row>
    <row r="321" spans="1:10">
      <c r="A321" s="462" t="s">
        <v>259</v>
      </c>
      <c r="B321" s="460"/>
      <c r="C321" s="460"/>
      <c r="D321" s="460"/>
      <c r="E321" s="460"/>
      <c r="F321" s="460"/>
      <c r="G321" s="463"/>
      <c r="H321" s="464">
        <f>H320*J$8</f>
        <v>20.829690000000003</v>
      </c>
      <c r="I321" s="465"/>
      <c r="J321" s="466"/>
    </row>
    <row r="322" spans="1:10" ht="15" thickBot="1">
      <c r="A322" s="440" t="s">
        <v>85</v>
      </c>
      <c r="B322" s="441"/>
      <c r="C322" s="441"/>
      <c r="D322" s="441"/>
      <c r="E322" s="441"/>
      <c r="F322" s="441"/>
      <c r="G322" s="442"/>
      <c r="H322" s="443">
        <f>SUM(H320:H321)</f>
        <v>113.52969</v>
      </c>
      <c r="I322" s="444"/>
      <c r="J322" s="445"/>
    </row>
    <row r="323" spans="1:10">
      <c r="A323" s="91">
        <v>190089</v>
      </c>
      <c r="B323" s="448" t="s">
        <v>420</v>
      </c>
      <c r="C323" s="449"/>
      <c r="D323" s="449"/>
      <c r="E323" s="449"/>
      <c r="F323" s="449"/>
      <c r="G323" s="92" t="s">
        <v>70</v>
      </c>
      <c r="H323" s="450" t="s">
        <v>667</v>
      </c>
      <c r="I323" s="451"/>
      <c r="J323" s="452"/>
    </row>
    <row r="324" spans="1:10">
      <c r="A324" s="93">
        <v>280023</v>
      </c>
      <c r="B324" s="453" t="s">
        <v>227</v>
      </c>
      <c r="C324" s="454"/>
      <c r="D324" s="454"/>
      <c r="E324" s="454"/>
      <c r="F324" s="455"/>
      <c r="G324" s="94" t="s">
        <v>92</v>
      </c>
      <c r="H324" s="95">
        <v>1</v>
      </c>
      <c r="I324" s="96">
        <v>32.75</v>
      </c>
      <c r="J324" s="97">
        <f t="shared" ref="J324:J328" si="34">ROUND(H324*I324,2)</f>
        <v>32.75</v>
      </c>
    </row>
    <row r="325" spans="1:10">
      <c r="A325" s="93">
        <v>280026</v>
      </c>
      <c r="B325" s="453" t="s">
        <v>213</v>
      </c>
      <c r="C325" s="454"/>
      <c r="D325" s="454"/>
      <c r="E325" s="454"/>
      <c r="F325" s="455"/>
      <c r="G325" s="94" t="s">
        <v>92</v>
      </c>
      <c r="H325" s="95">
        <v>1</v>
      </c>
      <c r="I325" s="96">
        <v>26.88</v>
      </c>
      <c r="J325" s="97">
        <f t="shared" si="34"/>
        <v>26.88</v>
      </c>
    </row>
    <row r="326" spans="1:10">
      <c r="A326" s="93" t="s">
        <v>327</v>
      </c>
      <c r="B326" s="453" t="s">
        <v>332</v>
      </c>
      <c r="C326" s="454"/>
      <c r="D326" s="454"/>
      <c r="E326" s="454"/>
      <c r="F326" s="455"/>
      <c r="G326" s="94" t="s">
        <v>67</v>
      </c>
      <c r="H326" s="95">
        <v>0.01</v>
      </c>
      <c r="I326" s="96">
        <v>85</v>
      </c>
      <c r="J326" s="97">
        <f t="shared" si="34"/>
        <v>0.85</v>
      </c>
    </row>
    <row r="327" spans="1:10">
      <c r="A327" s="93" t="s">
        <v>326</v>
      </c>
      <c r="B327" s="453" t="s">
        <v>331</v>
      </c>
      <c r="C327" s="454"/>
      <c r="D327" s="454"/>
      <c r="E327" s="454"/>
      <c r="F327" s="455"/>
      <c r="G327" s="94" t="s">
        <v>317</v>
      </c>
      <c r="H327" s="95">
        <v>0.02</v>
      </c>
      <c r="I327" s="96">
        <v>52.25</v>
      </c>
      <c r="J327" s="97">
        <f>ROUND(H327*I327,2)-0.01</f>
        <v>1.04</v>
      </c>
    </row>
    <row r="328" spans="1:10">
      <c r="A328" s="93" t="s">
        <v>668</v>
      </c>
      <c r="B328" s="453" t="s">
        <v>669</v>
      </c>
      <c r="C328" s="454"/>
      <c r="D328" s="454"/>
      <c r="E328" s="454"/>
      <c r="F328" s="455"/>
      <c r="G328" s="94" t="s">
        <v>70</v>
      </c>
      <c r="H328" s="95">
        <v>1</v>
      </c>
      <c r="I328" s="96">
        <v>52.67</v>
      </c>
      <c r="J328" s="97">
        <f t="shared" si="34"/>
        <v>52.67</v>
      </c>
    </row>
    <row r="329" spans="1:10">
      <c r="A329" s="456" t="s">
        <v>84</v>
      </c>
      <c r="B329" s="457"/>
      <c r="C329" s="457"/>
      <c r="D329" s="457"/>
      <c r="E329" s="457"/>
      <c r="F329" s="457"/>
      <c r="G329" s="458"/>
      <c r="H329" s="459">
        <f>SUM(J324:J328)</f>
        <v>114.19</v>
      </c>
      <c r="I329" s="460"/>
      <c r="J329" s="461"/>
    </row>
    <row r="330" spans="1:10">
      <c r="A330" s="462" t="s">
        <v>259</v>
      </c>
      <c r="B330" s="460"/>
      <c r="C330" s="460"/>
      <c r="D330" s="460"/>
      <c r="E330" s="460"/>
      <c r="F330" s="460"/>
      <c r="G330" s="463"/>
      <c r="H330" s="464">
        <f>H329*J$8</f>
        <v>25.658493</v>
      </c>
      <c r="I330" s="465"/>
      <c r="J330" s="466"/>
    </row>
    <row r="331" spans="1:10" ht="15" thickBot="1">
      <c r="A331" s="440" t="s">
        <v>85</v>
      </c>
      <c r="B331" s="441"/>
      <c r="C331" s="441"/>
      <c r="D331" s="441"/>
      <c r="E331" s="441"/>
      <c r="F331" s="441"/>
      <c r="G331" s="442"/>
      <c r="H331" s="443">
        <f>SUM(H329:H330)</f>
        <v>139.84849299999999</v>
      </c>
      <c r="I331" s="444"/>
      <c r="J331" s="445"/>
    </row>
    <row r="332" spans="1:10">
      <c r="A332" s="200" t="s">
        <v>422</v>
      </c>
      <c r="B332" s="446" t="s">
        <v>670</v>
      </c>
      <c r="C332" s="447"/>
      <c r="D332" s="447"/>
      <c r="E332" s="447"/>
      <c r="F332" s="447"/>
      <c r="G332" s="317" t="s">
        <v>70</v>
      </c>
      <c r="H332" s="499"/>
      <c r="I332" s="500"/>
      <c r="J332" s="501"/>
    </row>
    <row r="333" spans="1:10">
      <c r="A333" s="318">
        <v>280026</v>
      </c>
      <c r="B333" s="470" t="s">
        <v>213</v>
      </c>
      <c r="C333" s="471"/>
      <c r="D333" s="471"/>
      <c r="E333" s="471"/>
      <c r="F333" s="472"/>
      <c r="G333" s="312" t="s">
        <v>92</v>
      </c>
      <c r="H333" s="313">
        <v>0.3</v>
      </c>
      <c r="I333" s="314">
        <v>26.88</v>
      </c>
      <c r="J333" s="315">
        <f t="shared" ref="J333:J334" si="35">ROUND(H333*I333,2)</f>
        <v>8.06</v>
      </c>
    </row>
    <row r="334" spans="1:10">
      <c r="A334" s="318" t="s">
        <v>286</v>
      </c>
      <c r="B334" s="470" t="s">
        <v>670</v>
      </c>
      <c r="C334" s="471"/>
      <c r="D334" s="471"/>
      <c r="E334" s="471"/>
      <c r="F334" s="472"/>
      <c r="G334" s="312" t="s">
        <v>70</v>
      </c>
      <c r="H334" s="313">
        <v>1</v>
      </c>
      <c r="I334" s="314">
        <v>18.3</v>
      </c>
      <c r="J334" s="315">
        <f t="shared" si="35"/>
        <v>18.3</v>
      </c>
    </row>
    <row r="335" spans="1:10">
      <c r="A335" s="473" t="s">
        <v>84</v>
      </c>
      <c r="B335" s="474"/>
      <c r="C335" s="474"/>
      <c r="D335" s="474"/>
      <c r="E335" s="474"/>
      <c r="F335" s="474"/>
      <c r="G335" s="475"/>
      <c r="H335" s="476">
        <f>SUM(J333:J334)</f>
        <v>26.36</v>
      </c>
      <c r="I335" s="477"/>
      <c r="J335" s="478"/>
    </row>
    <row r="336" spans="1:10">
      <c r="A336" s="462" t="s">
        <v>259</v>
      </c>
      <c r="B336" s="460"/>
      <c r="C336" s="460"/>
      <c r="D336" s="460"/>
      <c r="E336" s="460"/>
      <c r="F336" s="460"/>
      <c r="G336" s="463"/>
      <c r="H336" s="479">
        <f>H335*J$8</f>
        <v>5.9230920000000005</v>
      </c>
      <c r="I336" s="480"/>
      <c r="J336" s="481"/>
    </row>
    <row r="337" spans="1:10" ht="15" thickBot="1">
      <c r="A337" s="482" t="s">
        <v>85</v>
      </c>
      <c r="B337" s="483"/>
      <c r="C337" s="483"/>
      <c r="D337" s="483"/>
      <c r="E337" s="483"/>
      <c r="F337" s="483"/>
      <c r="G337" s="484"/>
      <c r="H337" s="485">
        <f>SUM(H335:H336)</f>
        <v>32.283091999999996</v>
      </c>
      <c r="I337" s="486"/>
      <c r="J337" s="487"/>
    </row>
    <row r="338" spans="1:10">
      <c r="A338" s="91">
        <v>190238</v>
      </c>
      <c r="B338" s="448" t="s">
        <v>671</v>
      </c>
      <c r="C338" s="449"/>
      <c r="D338" s="449"/>
      <c r="E338" s="449"/>
      <c r="F338" s="449"/>
      <c r="G338" s="92" t="s">
        <v>70</v>
      </c>
      <c r="H338" s="450" t="s">
        <v>672</v>
      </c>
      <c r="I338" s="451"/>
      <c r="J338" s="452"/>
    </row>
    <row r="339" spans="1:10">
      <c r="A339" s="93">
        <v>280008</v>
      </c>
      <c r="B339" s="453" t="s">
        <v>603</v>
      </c>
      <c r="C339" s="454"/>
      <c r="D339" s="454"/>
      <c r="E339" s="454"/>
      <c r="F339" s="455"/>
      <c r="G339" s="94" t="s">
        <v>92</v>
      </c>
      <c r="H339" s="95">
        <v>3.5</v>
      </c>
      <c r="I339" s="96">
        <v>26.34</v>
      </c>
      <c r="J339" s="97">
        <f t="shared" ref="J339:J345" si="36">ROUND(H339*I339,2)</f>
        <v>92.19</v>
      </c>
    </row>
    <row r="340" spans="1:10">
      <c r="A340" s="93">
        <v>280016</v>
      </c>
      <c r="B340" s="453" t="s">
        <v>604</v>
      </c>
      <c r="C340" s="454"/>
      <c r="D340" s="454"/>
      <c r="E340" s="454"/>
      <c r="F340" s="455"/>
      <c r="G340" s="94" t="s">
        <v>92</v>
      </c>
      <c r="H340" s="95">
        <v>3.5</v>
      </c>
      <c r="I340" s="96">
        <v>32.19</v>
      </c>
      <c r="J340" s="97">
        <f>ROUND(H340*I340,2)-0.01</f>
        <v>112.66</v>
      </c>
    </row>
    <row r="341" spans="1:10">
      <c r="A341" s="93" t="s">
        <v>651</v>
      </c>
      <c r="B341" s="453" t="s">
        <v>652</v>
      </c>
      <c r="C341" s="454"/>
      <c r="D341" s="454"/>
      <c r="E341" s="454"/>
      <c r="F341" s="455"/>
      <c r="G341" s="94" t="s">
        <v>99</v>
      </c>
      <c r="H341" s="95">
        <v>2.5</v>
      </c>
      <c r="I341" s="96">
        <v>0.18</v>
      </c>
      <c r="J341" s="97">
        <f t="shared" si="36"/>
        <v>0.45</v>
      </c>
    </row>
    <row r="342" spans="1:10">
      <c r="A342" s="93" t="s">
        <v>673</v>
      </c>
      <c r="B342" s="453" t="s">
        <v>674</v>
      </c>
      <c r="C342" s="454"/>
      <c r="D342" s="454"/>
      <c r="E342" s="454"/>
      <c r="F342" s="455"/>
      <c r="G342" s="94" t="s">
        <v>70</v>
      </c>
      <c r="H342" s="95">
        <v>1</v>
      </c>
      <c r="I342" s="96">
        <v>199.9</v>
      </c>
      <c r="J342" s="97">
        <f t="shared" si="36"/>
        <v>199.9</v>
      </c>
    </row>
    <row r="343" spans="1:10">
      <c r="A343" s="93" t="s">
        <v>675</v>
      </c>
      <c r="B343" s="453" t="s">
        <v>676</v>
      </c>
      <c r="C343" s="454"/>
      <c r="D343" s="454"/>
      <c r="E343" s="454"/>
      <c r="F343" s="455"/>
      <c r="G343" s="94" t="s">
        <v>70</v>
      </c>
      <c r="H343" s="95">
        <v>1</v>
      </c>
      <c r="I343" s="96">
        <v>68.77</v>
      </c>
      <c r="J343" s="97">
        <f>ROUND(H343*I343,2)-0.01</f>
        <v>68.759999999999991</v>
      </c>
    </row>
    <row r="344" spans="1:10">
      <c r="A344" s="93" t="s">
        <v>677</v>
      </c>
      <c r="B344" s="453" t="s">
        <v>678</v>
      </c>
      <c r="C344" s="454"/>
      <c r="D344" s="454"/>
      <c r="E344" s="454"/>
      <c r="F344" s="455"/>
      <c r="G344" s="94" t="s">
        <v>70</v>
      </c>
      <c r="H344" s="95">
        <v>1</v>
      </c>
      <c r="I344" s="96">
        <v>48.08</v>
      </c>
      <c r="J344" s="97">
        <f t="shared" si="36"/>
        <v>48.08</v>
      </c>
    </row>
    <row r="345" spans="1:10">
      <c r="A345" s="93" t="s">
        <v>679</v>
      </c>
      <c r="B345" s="453" t="s">
        <v>680</v>
      </c>
      <c r="C345" s="454"/>
      <c r="D345" s="454"/>
      <c r="E345" s="454"/>
      <c r="F345" s="455"/>
      <c r="G345" s="94" t="s">
        <v>70</v>
      </c>
      <c r="H345" s="95">
        <v>1</v>
      </c>
      <c r="I345" s="96">
        <v>337.9</v>
      </c>
      <c r="J345" s="97">
        <f t="shared" si="36"/>
        <v>337.9</v>
      </c>
    </row>
    <row r="346" spans="1:10">
      <c r="A346" s="456" t="s">
        <v>84</v>
      </c>
      <c r="B346" s="457"/>
      <c r="C346" s="457"/>
      <c r="D346" s="457"/>
      <c r="E346" s="457"/>
      <c r="F346" s="457"/>
      <c r="G346" s="458"/>
      <c r="H346" s="459">
        <f>SUM(J339:J345)</f>
        <v>859.93999999999994</v>
      </c>
      <c r="I346" s="460"/>
      <c r="J346" s="461"/>
    </row>
    <row r="347" spans="1:10">
      <c r="A347" s="462" t="s">
        <v>259</v>
      </c>
      <c r="B347" s="460"/>
      <c r="C347" s="460"/>
      <c r="D347" s="460"/>
      <c r="E347" s="460"/>
      <c r="F347" s="460"/>
      <c r="G347" s="463"/>
      <c r="H347" s="464">
        <f>H346*J$8</f>
        <v>193.22851800000001</v>
      </c>
      <c r="I347" s="465"/>
      <c r="J347" s="466"/>
    </row>
    <row r="348" spans="1:10" ht="15" thickBot="1">
      <c r="A348" s="440" t="s">
        <v>85</v>
      </c>
      <c r="B348" s="441"/>
      <c r="C348" s="441"/>
      <c r="D348" s="441"/>
      <c r="E348" s="441"/>
      <c r="F348" s="441"/>
      <c r="G348" s="442"/>
      <c r="H348" s="443">
        <f>SUM(H346:H347)</f>
        <v>1053.1685179999999</v>
      </c>
      <c r="I348" s="444"/>
      <c r="J348" s="445"/>
    </row>
    <row r="349" spans="1:10">
      <c r="A349" s="91">
        <v>190085</v>
      </c>
      <c r="B349" s="448" t="s">
        <v>681</v>
      </c>
      <c r="C349" s="449"/>
      <c r="D349" s="449"/>
      <c r="E349" s="449"/>
      <c r="F349" s="449"/>
      <c r="G349" s="92" t="s">
        <v>70</v>
      </c>
      <c r="H349" s="450" t="s">
        <v>682</v>
      </c>
      <c r="I349" s="451"/>
      <c r="J349" s="452"/>
    </row>
    <row r="350" spans="1:10">
      <c r="A350" s="93">
        <v>280008</v>
      </c>
      <c r="B350" s="453" t="s">
        <v>603</v>
      </c>
      <c r="C350" s="454"/>
      <c r="D350" s="454"/>
      <c r="E350" s="454"/>
      <c r="F350" s="455"/>
      <c r="G350" s="94" t="s">
        <v>92</v>
      </c>
      <c r="H350" s="95">
        <v>3</v>
      </c>
      <c r="I350" s="96">
        <v>26.34</v>
      </c>
      <c r="J350" s="97">
        <f t="shared" ref="J350:J357" si="37">ROUND(H350*I350,2)</f>
        <v>79.02</v>
      </c>
    </row>
    <row r="351" spans="1:10">
      <c r="A351" s="93">
        <v>280016</v>
      </c>
      <c r="B351" s="453" t="s">
        <v>660</v>
      </c>
      <c r="C351" s="454"/>
      <c r="D351" s="454"/>
      <c r="E351" s="454"/>
      <c r="F351" s="455"/>
      <c r="G351" s="94" t="s">
        <v>92</v>
      </c>
      <c r="H351" s="95">
        <v>3</v>
      </c>
      <c r="I351" s="96">
        <v>32.19</v>
      </c>
      <c r="J351" s="97">
        <f t="shared" si="37"/>
        <v>96.57</v>
      </c>
    </row>
    <row r="352" spans="1:10">
      <c r="A352" s="93" t="s">
        <v>651</v>
      </c>
      <c r="B352" s="453" t="s">
        <v>652</v>
      </c>
      <c r="C352" s="454"/>
      <c r="D352" s="454"/>
      <c r="E352" s="454"/>
      <c r="F352" s="455"/>
      <c r="G352" s="94" t="s">
        <v>99</v>
      </c>
      <c r="H352" s="95">
        <v>2.2599999999999998</v>
      </c>
      <c r="I352" s="96">
        <v>0.18</v>
      </c>
      <c r="J352" s="97">
        <f>ROUND(H352*I352,2)-0.01</f>
        <v>0.39999999999999997</v>
      </c>
    </row>
    <row r="353" spans="1:10">
      <c r="A353" s="93" t="s">
        <v>643</v>
      </c>
      <c r="B353" s="453" t="s">
        <v>644</v>
      </c>
      <c r="C353" s="454"/>
      <c r="D353" s="454"/>
      <c r="E353" s="454"/>
      <c r="F353" s="455"/>
      <c r="G353" s="94" t="s">
        <v>70</v>
      </c>
      <c r="H353" s="95">
        <v>2</v>
      </c>
      <c r="I353" s="96">
        <v>9</v>
      </c>
      <c r="J353" s="97">
        <f t="shared" si="37"/>
        <v>18</v>
      </c>
    </row>
    <row r="354" spans="1:10">
      <c r="A354" s="93" t="s">
        <v>683</v>
      </c>
      <c r="B354" s="453" t="s">
        <v>684</v>
      </c>
      <c r="C354" s="454"/>
      <c r="D354" s="454"/>
      <c r="E354" s="454"/>
      <c r="F354" s="455"/>
      <c r="G354" s="94" t="s">
        <v>70</v>
      </c>
      <c r="H354" s="95">
        <v>1</v>
      </c>
      <c r="I354" s="96">
        <v>10.72</v>
      </c>
      <c r="J354" s="97">
        <f t="shared" si="37"/>
        <v>10.72</v>
      </c>
    </row>
    <row r="355" spans="1:10">
      <c r="A355" s="93" t="s">
        <v>685</v>
      </c>
      <c r="B355" s="453" t="s">
        <v>686</v>
      </c>
      <c r="C355" s="454"/>
      <c r="D355" s="454"/>
      <c r="E355" s="454"/>
      <c r="F355" s="455"/>
      <c r="G355" s="94" t="s">
        <v>70</v>
      </c>
      <c r="H355" s="95">
        <v>1</v>
      </c>
      <c r="I355" s="96">
        <v>91.56</v>
      </c>
      <c r="J355" s="97">
        <f t="shared" si="37"/>
        <v>91.56</v>
      </c>
    </row>
    <row r="356" spans="1:10">
      <c r="A356" s="93" t="s">
        <v>687</v>
      </c>
      <c r="B356" s="453" t="s">
        <v>688</v>
      </c>
      <c r="C356" s="454"/>
      <c r="D356" s="454"/>
      <c r="E356" s="454"/>
      <c r="F356" s="455"/>
      <c r="G356" s="94" t="s">
        <v>70</v>
      </c>
      <c r="H356" s="95">
        <v>1</v>
      </c>
      <c r="I356" s="96">
        <v>7.9</v>
      </c>
      <c r="J356" s="97">
        <f t="shared" si="37"/>
        <v>7.9</v>
      </c>
    </row>
    <row r="357" spans="1:10">
      <c r="A357" s="93" t="s">
        <v>689</v>
      </c>
      <c r="B357" s="453" t="s">
        <v>690</v>
      </c>
      <c r="C357" s="454"/>
      <c r="D357" s="454"/>
      <c r="E357" s="454"/>
      <c r="F357" s="455"/>
      <c r="G357" s="94" t="s">
        <v>70</v>
      </c>
      <c r="H357" s="95">
        <v>1</v>
      </c>
      <c r="I357" s="96">
        <v>809.77</v>
      </c>
      <c r="J357" s="97">
        <f t="shared" si="37"/>
        <v>809.77</v>
      </c>
    </row>
    <row r="358" spans="1:10">
      <c r="A358" s="456" t="s">
        <v>84</v>
      </c>
      <c r="B358" s="457"/>
      <c r="C358" s="457"/>
      <c r="D358" s="457"/>
      <c r="E358" s="457"/>
      <c r="F358" s="457"/>
      <c r="G358" s="458"/>
      <c r="H358" s="459">
        <f>SUM(J350:J357)</f>
        <v>1113.94</v>
      </c>
      <c r="I358" s="460"/>
      <c r="J358" s="461"/>
    </row>
    <row r="359" spans="1:10">
      <c r="A359" s="462" t="s">
        <v>259</v>
      </c>
      <c r="B359" s="460"/>
      <c r="C359" s="460"/>
      <c r="D359" s="460"/>
      <c r="E359" s="460"/>
      <c r="F359" s="460"/>
      <c r="G359" s="463"/>
      <c r="H359" s="464">
        <f>H358*J$8</f>
        <v>250.30231800000001</v>
      </c>
      <c r="I359" s="465"/>
      <c r="J359" s="466"/>
    </row>
    <row r="360" spans="1:10" ht="15" thickBot="1">
      <c r="A360" s="440" t="s">
        <v>85</v>
      </c>
      <c r="B360" s="441"/>
      <c r="C360" s="441"/>
      <c r="D360" s="441"/>
      <c r="E360" s="441"/>
      <c r="F360" s="441"/>
      <c r="G360" s="442"/>
      <c r="H360" s="443">
        <f>SUM(H358:H359)</f>
        <v>1364.2423180000001</v>
      </c>
      <c r="I360" s="444"/>
      <c r="J360" s="445"/>
    </row>
    <row r="361" spans="1:10">
      <c r="A361" s="91">
        <v>180551</v>
      </c>
      <c r="B361" s="448" t="s">
        <v>432</v>
      </c>
      <c r="C361" s="449"/>
      <c r="D361" s="449"/>
      <c r="E361" s="449"/>
      <c r="F361" s="449"/>
      <c r="G361" s="92" t="s">
        <v>70</v>
      </c>
      <c r="H361" s="450" t="s">
        <v>691</v>
      </c>
      <c r="I361" s="451"/>
      <c r="J361" s="452"/>
    </row>
    <row r="362" spans="1:10">
      <c r="A362" s="93" t="s">
        <v>692</v>
      </c>
      <c r="B362" s="453" t="s">
        <v>693</v>
      </c>
      <c r="C362" s="454"/>
      <c r="D362" s="454"/>
      <c r="E362" s="454"/>
      <c r="F362" s="455"/>
      <c r="G362" s="94" t="s">
        <v>70</v>
      </c>
      <c r="H362" s="95">
        <v>2</v>
      </c>
      <c r="I362" s="96">
        <v>7.09</v>
      </c>
      <c r="J362" s="97">
        <f t="shared" ref="J362:J369" si="38">ROUND(H362*I362,2)</f>
        <v>14.18</v>
      </c>
    </row>
    <row r="363" spans="1:10">
      <c r="A363" s="93">
        <v>20174</v>
      </c>
      <c r="B363" s="453" t="s">
        <v>694</v>
      </c>
      <c r="C363" s="454"/>
      <c r="D363" s="454"/>
      <c r="E363" s="454"/>
      <c r="F363" s="455"/>
      <c r="G363" s="94" t="s">
        <v>67</v>
      </c>
      <c r="H363" s="95">
        <v>6.96</v>
      </c>
      <c r="I363" s="96">
        <v>103.35</v>
      </c>
      <c r="J363" s="97">
        <f>ROUND(H363*I363,2)-0.01</f>
        <v>719.31000000000006</v>
      </c>
    </row>
    <row r="364" spans="1:10">
      <c r="A364" s="93">
        <v>30010</v>
      </c>
      <c r="B364" s="453" t="s">
        <v>98</v>
      </c>
      <c r="C364" s="454"/>
      <c r="D364" s="454"/>
      <c r="E364" s="454"/>
      <c r="F364" s="455"/>
      <c r="G364" s="94" t="s">
        <v>67</v>
      </c>
      <c r="H364" s="95">
        <v>8.11</v>
      </c>
      <c r="I364" s="96">
        <v>107.52</v>
      </c>
      <c r="J364" s="97">
        <f>ROUND(H364*I364,2)-0.01</f>
        <v>871.98</v>
      </c>
    </row>
    <row r="365" spans="1:10">
      <c r="A365" s="93">
        <v>30254</v>
      </c>
      <c r="B365" s="453" t="s">
        <v>695</v>
      </c>
      <c r="C365" s="454"/>
      <c r="D365" s="454"/>
      <c r="E365" s="454"/>
      <c r="F365" s="455"/>
      <c r="G365" s="94" t="s">
        <v>67</v>
      </c>
      <c r="H365" s="95">
        <v>2.76</v>
      </c>
      <c r="I365" s="96">
        <v>21.79</v>
      </c>
      <c r="J365" s="97">
        <f t="shared" si="38"/>
        <v>60.14</v>
      </c>
    </row>
    <row r="366" spans="1:10">
      <c r="A366" s="250" t="s">
        <v>696</v>
      </c>
      <c r="B366" s="496" t="s">
        <v>697</v>
      </c>
      <c r="C366" s="497"/>
      <c r="D366" s="497"/>
      <c r="E366" s="497"/>
      <c r="F366" s="498"/>
      <c r="G366" s="246" t="s">
        <v>67</v>
      </c>
      <c r="H366" s="247">
        <v>1.25</v>
      </c>
      <c r="I366" s="248">
        <v>3804.12</v>
      </c>
      <c r="J366" s="249">
        <f t="shared" si="38"/>
        <v>4755.1499999999996</v>
      </c>
    </row>
    <row r="367" spans="1:10">
      <c r="A367" s="93">
        <v>130111</v>
      </c>
      <c r="B367" s="453" t="s">
        <v>698</v>
      </c>
      <c r="C367" s="454"/>
      <c r="D367" s="454"/>
      <c r="E367" s="454"/>
      <c r="F367" s="455"/>
      <c r="G367" s="94" t="s">
        <v>68</v>
      </c>
      <c r="H367" s="95">
        <v>0.28999999999999998</v>
      </c>
      <c r="I367" s="96">
        <v>85.47</v>
      </c>
      <c r="J367" s="97">
        <f>ROUND(H367*I367,2)-0.01</f>
        <v>24.779999999999998</v>
      </c>
    </row>
    <row r="368" spans="1:10">
      <c r="A368" s="93">
        <v>180102</v>
      </c>
      <c r="B368" s="453" t="s">
        <v>699</v>
      </c>
      <c r="C368" s="454"/>
      <c r="D368" s="454"/>
      <c r="E368" s="454"/>
      <c r="F368" s="455"/>
      <c r="G368" s="94" t="s">
        <v>99</v>
      </c>
      <c r="H368" s="95">
        <v>1</v>
      </c>
      <c r="I368" s="96">
        <v>53.17</v>
      </c>
      <c r="J368" s="97">
        <f t="shared" si="38"/>
        <v>53.17</v>
      </c>
    </row>
    <row r="369" spans="1:10">
      <c r="A369" s="93">
        <v>180508</v>
      </c>
      <c r="B369" s="453" t="s">
        <v>700</v>
      </c>
      <c r="C369" s="454"/>
      <c r="D369" s="454"/>
      <c r="E369" s="454"/>
      <c r="F369" s="455"/>
      <c r="G369" s="94" t="s">
        <v>99</v>
      </c>
      <c r="H369" s="95">
        <v>2.2000000000000002</v>
      </c>
      <c r="I369" s="96">
        <v>94.5</v>
      </c>
      <c r="J369" s="97">
        <f t="shared" si="38"/>
        <v>207.9</v>
      </c>
    </row>
    <row r="370" spans="1:10">
      <c r="A370" s="456" t="s">
        <v>84</v>
      </c>
      <c r="B370" s="457"/>
      <c r="C370" s="457"/>
      <c r="D370" s="457"/>
      <c r="E370" s="457"/>
      <c r="F370" s="457"/>
      <c r="G370" s="458"/>
      <c r="H370" s="459">
        <f>SUM(J362:J369)</f>
        <v>6706.61</v>
      </c>
      <c r="I370" s="460"/>
      <c r="J370" s="461"/>
    </row>
    <row r="371" spans="1:10">
      <c r="A371" s="462" t="s">
        <v>259</v>
      </c>
      <c r="B371" s="460"/>
      <c r="C371" s="460"/>
      <c r="D371" s="460"/>
      <c r="E371" s="460"/>
      <c r="F371" s="460"/>
      <c r="G371" s="463"/>
      <c r="H371" s="464">
        <f>H370*J$8</f>
        <v>1506.975267</v>
      </c>
      <c r="I371" s="465"/>
      <c r="J371" s="466"/>
    </row>
    <row r="372" spans="1:10" ht="15" thickBot="1">
      <c r="A372" s="440" t="s">
        <v>85</v>
      </c>
      <c r="B372" s="441"/>
      <c r="C372" s="441"/>
      <c r="D372" s="441"/>
      <c r="E372" s="441"/>
      <c r="F372" s="441"/>
      <c r="G372" s="442"/>
      <c r="H372" s="443">
        <f>SUM(H370:H371)</f>
        <v>8213.5852670000004</v>
      </c>
      <c r="I372" s="444"/>
      <c r="J372" s="445"/>
    </row>
    <row r="373" spans="1:10">
      <c r="A373" s="91">
        <v>190084</v>
      </c>
      <c r="B373" s="448" t="s">
        <v>701</v>
      </c>
      <c r="C373" s="449"/>
      <c r="D373" s="449"/>
      <c r="E373" s="449"/>
      <c r="F373" s="449"/>
      <c r="G373" s="92" t="s">
        <v>70</v>
      </c>
      <c r="H373" s="450" t="s">
        <v>702</v>
      </c>
      <c r="I373" s="451"/>
      <c r="J373" s="452"/>
    </row>
    <row r="374" spans="1:10">
      <c r="A374" s="93">
        <v>280013</v>
      </c>
      <c r="B374" s="453" t="s">
        <v>227</v>
      </c>
      <c r="C374" s="454"/>
      <c r="D374" s="454"/>
      <c r="E374" s="454"/>
      <c r="F374" s="455"/>
      <c r="G374" s="94" t="s">
        <v>92</v>
      </c>
      <c r="H374" s="95">
        <v>1</v>
      </c>
      <c r="I374" s="96">
        <v>32.75</v>
      </c>
      <c r="J374" s="97">
        <f t="shared" ref="J374:J376" si="39">ROUND(H374*I374,2)</f>
        <v>32.75</v>
      </c>
    </row>
    <row r="375" spans="1:10">
      <c r="A375" s="93">
        <v>280026</v>
      </c>
      <c r="B375" s="453" t="s">
        <v>213</v>
      </c>
      <c r="C375" s="454"/>
      <c r="D375" s="454"/>
      <c r="E375" s="454"/>
      <c r="F375" s="455"/>
      <c r="G375" s="94" t="s">
        <v>92</v>
      </c>
      <c r="H375" s="95">
        <v>1</v>
      </c>
      <c r="I375" s="96">
        <v>26.88</v>
      </c>
      <c r="J375" s="97">
        <f t="shared" si="39"/>
        <v>26.88</v>
      </c>
    </row>
    <row r="376" spans="1:10">
      <c r="A376" s="93" t="s">
        <v>327</v>
      </c>
      <c r="B376" s="453" t="s">
        <v>332</v>
      </c>
      <c r="C376" s="454"/>
      <c r="D376" s="454"/>
      <c r="E376" s="454"/>
      <c r="F376" s="455"/>
      <c r="G376" s="94" t="s">
        <v>67</v>
      </c>
      <c r="H376" s="95">
        <v>0.01</v>
      </c>
      <c r="I376" s="96">
        <v>85</v>
      </c>
      <c r="J376" s="97">
        <f t="shared" si="39"/>
        <v>0.85</v>
      </c>
    </row>
    <row r="377" spans="1:10">
      <c r="A377" s="93" t="s">
        <v>326</v>
      </c>
      <c r="B377" s="453" t="s">
        <v>331</v>
      </c>
      <c r="C377" s="454"/>
      <c r="D377" s="454"/>
      <c r="E377" s="454"/>
      <c r="F377" s="455"/>
      <c r="G377" s="94" t="s">
        <v>317</v>
      </c>
      <c r="H377" s="95">
        <v>0.02</v>
      </c>
      <c r="I377" s="96">
        <v>52.25</v>
      </c>
      <c r="J377" s="97">
        <f>ROUND(H377*I377,2)-0.01</f>
        <v>1.04</v>
      </c>
    </row>
    <row r="378" spans="1:10">
      <c r="A378" s="93" t="s">
        <v>703</v>
      </c>
      <c r="B378" s="453" t="s">
        <v>704</v>
      </c>
      <c r="C378" s="454"/>
      <c r="D378" s="454"/>
      <c r="E378" s="454"/>
      <c r="F378" s="455"/>
      <c r="G378" s="94" t="s">
        <v>70</v>
      </c>
      <c r="H378" s="95">
        <v>1</v>
      </c>
      <c r="I378" s="96">
        <v>24.63</v>
      </c>
      <c r="J378" s="97">
        <f>ROUND(H378*I378,2)-0.01</f>
        <v>24.619999999999997</v>
      </c>
    </row>
    <row r="379" spans="1:10">
      <c r="A379" s="456" t="s">
        <v>84</v>
      </c>
      <c r="B379" s="457"/>
      <c r="C379" s="457"/>
      <c r="D379" s="457"/>
      <c r="E379" s="457"/>
      <c r="F379" s="457"/>
      <c r="G379" s="458"/>
      <c r="H379" s="459">
        <f>SUM(J374:J378)</f>
        <v>86.139999999999986</v>
      </c>
      <c r="I379" s="460"/>
      <c r="J379" s="461"/>
    </row>
    <row r="380" spans="1:10">
      <c r="A380" s="462" t="s">
        <v>259</v>
      </c>
      <c r="B380" s="460"/>
      <c r="C380" s="460"/>
      <c r="D380" s="460"/>
      <c r="E380" s="460"/>
      <c r="F380" s="460"/>
      <c r="G380" s="463"/>
      <c r="H380" s="464">
        <f>H379*J$8</f>
        <v>19.355657999999998</v>
      </c>
      <c r="I380" s="465"/>
      <c r="J380" s="466"/>
    </row>
    <row r="381" spans="1:10" ht="15" thickBot="1">
      <c r="A381" s="440" t="s">
        <v>85</v>
      </c>
      <c r="B381" s="441"/>
      <c r="C381" s="441"/>
      <c r="D381" s="441"/>
      <c r="E381" s="441"/>
      <c r="F381" s="441"/>
      <c r="G381" s="442"/>
      <c r="H381" s="443">
        <f>SUM(H379:H380)</f>
        <v>105.49565799999999</v>
      </c>
      <c r="I381" s="444"/>
      <c r="J381" s="445"/>
    </row>
    <row r="382" spans="1:10" ht="15" thickBot="1">
      <c r="A382" s="467" t="s">
        <v>436</v>
      </c>
      <c r="B382" s="468"/>
      <c r="C382" s="468"/>
      <c r="D382" s="468"/>
      <c r="E382" s="468"/>
      <c r="F382" s="468"/>
      <c r="G382" s="468"/>
      <c r="H382" s="468"/>
      <c r="I382" s="468"/>
      <c r="J382" s="469"/>
    </row>
    <row r="383" spans="1:10">
      <c r="A383" s="91">
        <v>170081</v>
      </c>
      <c r="B383" s="448" t="s">
        <v>107</v>
      </c>
      <c r="C383" s="449"/>
      <c r="D383" s="449"/>
      <c r="E383" s="449"/>
      <c r="F383" s="449"/>
      <c r="G383" s="92" t="s">
        <v>128</v>
      </c>
      <c r="H383" s="450" t="s">
        <v>271</v>
      </c>
      <c r="I383" s="451"/>
      <c r="J383" s="452"/>
    </row>
    <row r="384" spans="1:10">
      <c r="A384" s="93">
        <v>280007</v>
      </c>
      <c r="B384" s="453" t="s">
        <v>705</v>
      </c>
      <c r="C384" s="454"/>
      <c r="D384" s="454"/>
      <c r="E384" s="454"/>
      <c r="F384" s="455"/>
      <c r="G384" s="94" t="s">
        <v>92</v>
      </c>
      <c r="H384" s="95">
        <v>5</v>
      </c>
      <c r="I384" s="96">
        <v>27.24</v>
      </c>
      <c r="J384" s="97">
        <f t="shared" ref="J384:J388" si="40">ROUND(H384*I384,2)</f>
        <v>136.19999999999999</v>
      </c>
    </row>
    <row r="385" spans="1:10">
      <c r="A385" s="93">
        <v>280014</v>
      </c>
      <c r="B385" s="453" t="s">
        <v>215</v>
      </c>
      <c r="C385" s="454"/>
      <c r="D385" s="454"/>
      <c r="E385" s="454"/>
      <c r="F385" s="455"/>
      <c r="G385" s="94" t="s">
        <v>92</v>
      </c>
      <c r="H385" s="95">
        <v>5</v>
      </c>
      <c r="I385" s="96">
        <v>33.200000000000003</v>
      </c>
      <c r="J385" s="97">
        <f t="shared" si="40"/>
        <v>166</v>
      </c>
    </row>
    <row r="386" spans="1:10">
      <c r="A386" s="93" t="s">
        <v>129</v>
      </c>
      <c r="B386" s="453" t="s">
        <v>134</v>
      </c>
      <c r="C386" s="454"/>
      <c r="D386" s="454"/>
      <c r="E386" s="454"/>
      <c r="F386" s="455"/>
      <c r="G386" s="94" t="s">
        <v>70</v>
      </c>
      <c r="H386" s="95">
        <v>2</v>
      </c>
      <c r="I386" s="96">
        <v>1.17</v>
      </c>
      <c r="J386" s="97">
        <f t="shared" si="40"/>
        <v>2.34</v>
      </c>
    </row>
    <row r="387" spans="1:10">
      <c r="A387" s="93" t="s">
        <v>130</v>
      </c>
      <c r="B387" s="453" t="s">
        <v>135</v>
      </c>
      <c r="C387" s="454"/>
      <c r="D387" s="454"/>
      <c r="E387" s="454"/>
      <c r="F387" s="455"/>
      <c r="G387" s="94" t="s">
        <v>70</v>
      </c>
      <c r="H387" s="95">
        <v>1</v>
      </c>
      <c r="I387" s="96">
        <v>1.52</v>
      </c>
      <c r="J387" s="97">
        <f t="shared" si="40"/>
        <v>1.52</v>
      </c>
    </row>
    <row r="388" spans="1:10">
      <c r="A388" s="93" t="s">
        <v>131</v>
      </c>
      <c r="B388" s="453" t="s">
        <v>706</v>
      </c>
      <c r="C388" s="454"/>
      <c r="D388" s="454"/>
      <c r="E388" s="454"/>
      <c r="F388" s="455"/>
      <c r="G388" s="94" t="s">
        <v>99</v>
      </c>
      <c r="H388" s="95">
        <v>3</v>
      </c>
      <c r="I388" s="96">
        <v>3.83</v>
      </c>
      <c r="J388" s="97">
        <f t="shared" si="40"/>
        <v>11.49</v>
      </c>
    </row>
    <row r="389" spans="1:10">
      <c r="A389" s="93" t="s">
        <v>132</v>
      </c>
      <c r="B389" s="453" t="s">
        <v>137</v>
      </c>
      <c r="C389" s="454"/>
      <c r="D389" s="454"/>
      <c r="E389" s="454"/>
      <c r="F389" s="455"/>
      <c r="G389" s="94" t="s">
        <v>70</v>
      </c>
      <c r="H389" s="95">
        <v>2</v>
      </c>
      <c r="I389" s="96">
        <v>0.83</v>
      </c>
      <c r="J389" s="97">
        <f>ROUND(H389*I389,2)-0.01</f>
        <v>1.65</v>
      </c>
    </row>
    <row r="390" spans="1:10">
      <c r="A390" s="93" t="s">
        <v>133</v>
      </c>
      <c r="B390" s="453" t="s">
        <v>138</v>
      </c>
      <c r="C390" s="454"/>
      <c r="D390" s="454"/>
      <c r="E390" s="454"/>
      <c r="F390" s="455"/>
      <c r="G390" s="94" t="s">
        <v>99</v>
      </c>
      <c r="H390" s="95">
        <v>9</v>
      </c>
      <c r="I390" s="96">
        <v>2.87</v>
      </c>
      <c r="J390" s="97">
        <f>ROUND(H390*I390,2)-0.03</f>
        <v>25.799999999999997</v>
      </c>
    </row>
    <row r="391" spans="1:10">
      <c r="A391" s="456" t="s">
        <v>84</v>
      </c>
      <c r="B391" s="457"/>
      <c r="C391" s="457"/>
      <c r="D391" s="457"/>
      <c r="E391" s="457"/>
      <c r="F391" s="457"/>
      <c r="G391" s="458"/>
      <c r="H391" s="459">
        <f>SUM(J384:J390)</f>
        <v>344.99999999999994</v>
      </c>
      <c r="I391" s="460"/>
      <c r="J391" s="461"/>
    </row>
    <row r="392" spans="1:10">
      <c r="A392" s="462" t="s">
        <v>259</v>
      </c>
      <c r="B392" s="460"/>
      <c r="C392" s="460"/>
      <c r="D392" s="460"/>
      <c r="E392" s="460"/>
      <c r="F392" s="460"/>
      <c r="G392" s="463"/>
      <c r="H392" s="464">
        <f>H391*J$8</f>
        <v>77.521499999999989</v>
      </c>
      <c r="I392" s="465"/>
      <c r="J392" s="466"/>
    </row>
    <row r="393" spans="1:10" ht="15" thickBot="1">
      <c r="A393" s="440" t="s">
        <v>85</v>
      </c>
      <c r="B393" s="441"/>
      <c r="C393" s="441"/>
      <c r="D393" s="441"/>
      <c r="E393" s="441"/>
      <c r="F393" s="441"/>
      <c r="G393" s="442"/>
      <c r="H393" s="443">
        <f>SUM(H391:H392)</f>
        <v>422.52149999999995</v>
      </c>
      <c r="I393" s="444"/>
      <c r="J393" s="445"/>
    </row>
    <row r="394" spans="1:10">
      <c r="A394" s="159" t="s">
        <v>440</v>
      </c>
      <c r="B394" s="446" t="s">
        <v>441</v>
      </c>
      <c r="C394" s="447"/>
      <c r="D394" s="447"/>
      <c r="E394" s="447"/>
      <c r="F394" s="447"/>
      <c r="G394" s="160" t="s">
        <v>128</v>
      </c>
      <c r="H394" s="437"/>
      <c r="I394" s="438"/>
      <c r="J394" s="439"/>
    </row>
    <row r="395" spans="1:10">
      <c r="A395" s="93">
        <v>280014</v>
      </c>
      <c r="B395" s="453" t="s">
        <v>215</v>
      </c>
      <c r="C395" s="454"/>
      <c r="D395" s="454"/>
      <c r="E395" s="454"/>
      <c r="F395" s="455"/>
      <c r="G395" s="94" t="s">
        <v>92</v>
      </c>
      <c r="H395" s="95">
        <v>0.3</v>
      </c>
      <c r="I395" s="96">
        <v>33.200000000000003</v>
      </c>
      <c r="J395" s="97">
        <f t="shared" ref="J395:J398" si="41">ROUND(H395*I395,2)</f>
        <v>9.9600000000000009</v>
      </c>
    </row>
    <row r="396" spans="1:10">
      <c r="A396" s="93">
        <v>280007</v>
      </c>
      <c r="B396" s="493" t="s">
        <v>705</v>
      </c>
      <c r="C396" s="494"/>
      <c r="D396" s="494"/>
      <c r="E396" s="494"/>
      <c r="F396" s="495"/>
      <c r="G396" s="94" t="s">
        <v>92</v>
      </c>
      <c r="H396" s="95">
        <v>0.3</v>
      </c>
      <c r="I396" s="96">
        <v>27.24</v>
      </c>
      <c r="J396" s="97">
        <f t="shared" si="41"/>
        <v>8.17</v>
      </c>
    </row>
    <row r="397" spans="1:10">
      <c r="A397" s="93" t="s">
        <v>517</v>
      </c>
      <c r="B397" s="453" t="s">
        <v>707</v>
      </c>
      <c r="C397" s="454"/>
      <c r="D397" s="454"/>
      <c r="E397" s="454"/>
      <c r="F397" s="455"/>
      <c r="G397" s="94" t="s">
        <v>70</v>
      </c>
      <c r="H397" s="95">
        <v>1</v>
      </c>
      <c r="I397" s="96">
        <v>5.5</v>
      </c>
      <c r="J397" s="97">
        <f t="shared" si="41"/>
        <v>5.5</v>
      </c>
    </row>
    <row r="398" spans="1:10">
      <c r="A398" s="93" t="s">
        <v>517</v>
      </c>
      <c r="B398" s="453" t="s">
        <v>708</v>
      </c>
      <c r="C398" s="454"/>
      <c r="D398" s="454"/>
      <c r="E398" s="454"/>
      <c r="F398" s="455"/>
      <c r="G398" s="94" t="s">
        <v>70</v>
      </c>
      <c r="H398" s="95">
        <v>1</v>
      </c>
      <c r="I398" s="96">
        <v>29</v>
      </c>
      <c r="J398" s="97">
        <f t="shared" si="41"/>
        <v>29</v>
      </c>
    </row>
    <row r="399" spans="1:10">
      <c r="A399" s="456" t="s">
        <v>84</v>
      </c>
      <c r="B399" s="457"/>
      <c r="C399" s="457"/>
      <c r="D399" s="457"/>
      <c r="E399" s="457"/>
      <c r="F399" s="457"/>
      <c r="G399" s="458"/>
      <c r="H399" s="459">
        <f>SUM(J395:J398)</f>
        <v>52.63</v>
      </c>
      <c r="I399" s="460"/>
      <c r="J399" s="461"/>
    </row>
    <row r="400" spans="1:10">
      <c r="A400" s="462" t="s">
        <v>259</v>
      </c>
      <c r="B400" s="460"/>
      <c r="C400" s="460"/>
      <c r="D400" s="460"/>
      <c r="E400" s="460"/>
      <c r="F400" s="460"/>
      <c r="G400" s="463"/>
      <c r="H400" s="464">
        <f>H399*J$8</f>
        <v>11.825961000000001</v>
      </c>
      <c r="I400" s="465"/>
      <c r="J400" s="466"/>
    </row>
    <row r="401" spans="1:10" ht="15" thickBot="1">
      <c r="A401" s="440" t="s">
        <v>85</v>
      </c>
      <c r="B401" s="441"/>
      <c r="C401" s="441"/>
      <c r="D401" s="441"/>
      <c r="E401" s="441"/>
      <c r="F401" s="441"/>
      <c r="G401" s="442"/>
      <c r="H401" s="443">
        <f>SUM(H399:H400)</f>
        <v>64.455961000000002</v>
      </c>
      <c r="I401" s="444"/>
      <c r="J401" s="445"/>
    </row>
    <row r="402" spans="1:10">
      <c r="A402" s="319">
        <v>170886</v>
      </c>
      <c r="B402" s="488" t="s">
        <v>444</v>
      </c>
      <c r="C402" s="489"/>
      <c r="D402" s="489"/>
      <c r="E402" s="489"/>
      <c r="F402" s="489"/>
      <c r="G402" s="320" t="s">
        <v>70</v>
      </c>
      <c r="H402" s="490" t="s">
        <v>709</v>
      </c>
      <c r="I402" s="491"/>
      <c r="J402" s="492"/>
    </row>
    <row r="403" spans="1:10">
      <c r="A403" s="318">
        <v>280007</v>
      </c>
      <c r="B403" s="470" t="s">
        <v>705</v>
      </c>
      <c r="C403" s="471"/>
      <c r="D403" s="471"/>
      <c r="E403" s="471"/>
      <c r="F403" s="472"/>
      <c r="G403" s="312" t="s">
        <v>92</v>
      </c>
      <c r="H403" s="313">
        <v>0.5</v>
      </c>
      <c r="I403" s="314">
        <v>27.24</v>
      </c>
      <c r="J403" s="315">
        <f t="shared" ref="J403:J404" si="42">ROUND(H403*I403,2)</f>
        <v>13.62</v>
      </c>
    </row>
    <row r="404" spans="1:10">
      <c r="A404" s="318">
        <v>280014</v>
      </c>
      <c r="B404" s="470" t="s">
        <v>215</v>
      </c>
      <c r="C404" s="471"/>
      <c r="D404" s="471"/>
      <c r="E404" s="471"/>
      <c r="F404" s="472"/>
      <c r="G404" s="312" t="s">
        <v>92</v>
      </c>
      <c r="H404" s="313">
        <v>1</v>
      </c>
      <c r="I404" s="314">
        <v>33.200000000000003</v>
      </c>
      <c r="J404" s="315">
        <f t="shared" si="42"/>
        <v>33.200000000000003</v>
      </c>
    </row>
    <row r="405" spans="1:10">
      <c r="A405" s="318" t="s">
        <v>710</v>
      </c>
      <c r="B405" s="470" t="s">
        <v>444</v>
      </c>
      <c r="C405" s="471"/>
      <c r="D405" s="471"/>
      <c r="E405" s="471"/>
      <c r="F405" s="472"/>
      <c r="G405" s="312" t="s">
        <v>70</v>
      </c>
      <c r="H405" s="313">
        <v>1</v>
      </c>
      <c r="I405" s="314">
        <v>98.7</v>
      </c>
      <c r="J405" s="315">
        <f>ROUND(H405*I405,2)-0.01</f>
        <v>98.69</v>
      </c>
    </row>
    <row r="406" spans="1:10">
      <c r="A406" s="473" t="s">
        <v>84</v>
      </c>
      <c r="B406" s="474"/>
      <c r="C406" s="474"/>
      <c r="D406" s="474"/>
      <c r="E406" s="474"/>
      <c r="F406" s="474"/>
      <c r="G406" s="475"/>
      <c r="H406" s="476">
        <f>SUM(J403:J405)</f>
        <v>145.51</v>
      </c>
      <c r="I406" s="477"/>
      <c r="J406" s="478"/>
    </row>
    <row r="407" spans="1:10">
      <c r="A407" s="462" t="s">
        <v>259</v>
      </c>
      <c r="B407" s="460"/>
      <c r="C407" s="460"/>
      <c r="D407" s="460"/>
      <c r="E407" s="460"/>
      <c r="F407" s="460"/>
      <c r="G407" s="463"/>
      <c r="H407" s="479">
        <f>H406*J$8</f>
        <v>32.696097000000002</v>
      </c>
      <c r="I407" s="480"/>
      <c r="J407" s="481"/>
    </row>
    <row r="408" spans="1:10" ht="15" thickBot="1">
      <c r="A408" s="482" t="s">
        <v>85</v>
      </c>
      <c r="B408" s="483"/>
      <c r="C408" s="483"/>
      <c r="D408" s="483"/>
      <c r="E408" s="483"/>
      <c r="F408" s="483"/>
      <c r="G408" s="484"/>
      <c r="H408" s="485">
        <f>SUM(H406:H407)</f>
        <v>178.206097</v>
      </c>
      <c r="I408" s="486"/>
      <c r="J408" s="487"/>
    </row>
    <row r="409" spans="1:10">
      <c r="A409" s="91">
        <v>170388</v>
      </c>
      <c r="B409" s="448" t="s">
        <v>711</v>
      </c>
      <c r="C409" s="449"/>
      <c r="D409" s="449"/>
      <c r="E409" s="449"/>
      <c r="F409" s="449"/>
      <c r="G409" s="92" t="s">
        <v>70</v>
      </c>
      <c r="H409" s="450" t="s">
        <v>712</v>
      </c>
      <c r="I409" s="451"/>
      <c r="J409" s="452"/>
    </row>
    <row r="410" spans="1:10">
      <c r="A410" s="93">
        <v>280014</v>
      </c>
      <c r="B410" s="453" t="s">
        <v>215</v>
      </c>
      <c r="C410" s="454"/>
      <c r="D410" s="454"/>
      <c r="E410" s="454"/>
      <c r="F410" s="455"/>
      <c r="G410" s="94" t="s">
        <v>92</v>
      </c>
      <c r="H410" s="95">
        <v>0.9</v>
      </c>
      <c r="I410" s="96">
        <v>33.200000000000003</v>
      </c>
      <c r="J410" s="97">
        <f t="shared" ref="J410" si="43">ROUND(H410*I410,2)</f>
        <v>29.88</v>
      </c>
    </row>
    <row r="411" spans="1:10">
      <c r="A411" s="93">
        <v>280007</v>
      </c>
      <c r="B411" s="453" t="s">
        <v>705</v>
      </c>
      <c r="C411" s="454"/>
      <c r="D411" s="454"/>
      <c r="E411" s="454"/>
      <c r="F411" s="455"/>
      <c r="G411" s="94" t="s">
        <v>92</v>
      </c>
      <c r="H411" s="95">
        <v>0.9</v>
      </c>
      <c r="I411" s="96">
        <v>27.24</v>
      </c>
      <c r="J411" s="97">
        <f>ROUND(H411*I411,2)-0.01</f>
        <v>24.509999999999998</v>
      </c>
    </row>
    <row r="412" spans="1:10">
      <c r="A412" s="93" t="s">
        <v>713</v>
      </c>
      <c r="B412" s="453" t="s">
        <v>711</v>
      </c>
      <c r="C412" s="454"/>
      <c r="D412" s="454"/>
      <c r="E412" s="454"/>
      <c r="F412" s="455"/>
      <c r="G412" s="94" t="s">
        <v>70</v>
      </c>
      <c r="H412" s="95">
        <v>1</v>
      </c>
      <c r="I412" s="96">
        <v>232.77</v>
      </c>
      <c r="J412" s="97">
        <f>ROUND(H412*I412,2)-0.01</f>
        <v>232.76000000000002</v>
      </c>
    </row>
    <row r="413" spans="1:10">
      <c r="A413" s="456" t="s">
        <v>84</v>
      </c>
      <c r="B413" s="457"/>
      <c r="C413" s="457"/>
      <c r="D413" s="457"/>
      <c r="E413" s="457"/>
      <c r="F413" s="457"/>
      <c r="G413" s="458"/>
      <c r="H413" s="459">
        <f>SUM(J410:J412)</f>
        <v>287.15000000000003</v>
      </c>
      <c r="I413" s="460"/>
      <c r="J413" s="461"/>
    </row>
    <row r="414" spans="1:10">
      <c r="A414" s="462" t="s">
        <v>259</v>
      </c>
      <c r="B414" s="460"/>
      <c r="C414" s="460"/>
      <c r="D414" s="460"/>
      <c r="E414" s="460"/>
      <c r="F414" s="460"/>
      <c r="G414" s="463"/>
      <c r="H414" s="464">
        <f>H413*J$8</f>
        <v>64.522605000000013</v>
      </c>
      <c r="I414" s="465"/>
      <c r="J414" s="466"/>
    </row>
    <row r="415" spans="1:10" ht="15" thickBot="1">
      <c r="A415" s="440" t="s">
        <v>85</v>
      </c>
      <c r="B415" s="441"/>
      <c r="C415" s="441"/>
      <c r="D415" s="441"/>
      <c r="E415" s="441"/>
      <c r="F415" s="441"/>
      <c r="G415" s="442"/>
      <c r="H415" s="443">
        <f>SUM(H413:H414)</f>
        <v>351.67260500000003</v>
      </c>
      <c r="I415" s="444"/>
      <c r="J415" s="445"/>
    </row>
    <row r="416" spans="1:10">
      <c r="A416" s="91">
        <v>170326</v>
      </c>
      <c r="B416" s="448" t="s">
        <v>714</v>
      </c>
      <c r="C416" s="449"/>
      <c r="D416" s="449"/>
      <c r="E416" s="449"/>
      <c r="F416" s="449"/>
      <c r="G416" s="92" t="s">
        <v>70</v>
      </c>
      <c r="H416" s="450" t="s">
        <v>715</v>
      </c>
      <c r="I416" s="451"/>
      <c r="J416" s="452"/>
    </row>
    <row r="417" spans="1:10">
      <c r="A417" s="93">
        <v>280014</v>
      </c>
      <c r="B417" s="453" t="s">
        <v>215</v>
      </c>
      <c r="C417" s="454"/>
      <c r="D417" s="454"/>
      <c r="E417" s="454"/>
      <c r="F417" s="455"/>
      <c r="G417" s="94" t="s">
        <v>92</v>
      </c>
      <c r="H417" s="95">
        <v>0.3</v>
      </c>
      <c r="I417" s="96">
        <v>33.200000000000003</v>
      </c>
      <c r="J417" s="97">
        <f t="shared" ref="J417:J418" si="44">ROUND(H417*I417,2)</f>
        <v>9.9600000000000009</v>
      </c>
    </row>
    <row r="418" spans="1:10">
      <c r="A418" s="93">
        <v>280007</v>
      </c>
      <c r="B418" s="453" t="s">
        <v>705</v>
      </c>
      <c r="C418" s="454"/>
      <c r="D418" s="454"/>
      <c r="E418" s="454"/>
      <c r="F418" s="455"/>
      <c r="G418" s="94" t="s">
        <v>92</v>
      </c>
      <c r="H418" s="95">
        <v>0.3</v>
      </c>
      <c r="I418" s="96">
        <v>27.24</v>
      </c>
      <c r="J418" s="97">
        <f t="shared" si="44"/>
        <v>8.17</v>
      </c>
    </row>
    <row r="419" spans="1:10">
      <c r="A419" s="93" t="s">
        <v>716</v>
      </c>
      <c r="B419" s="453" t="s">
        <v>714</v>
      </c>
      <c r="C419" s="454"/>
      <c r="D419" s="454"/>
      <c r="E419" s="454"/>
      <c r="F419" s="455"/>
      <c r="G419" s="94" t="s">
        <v>70</v>
      </c>
      <c r="H419" s="95">
        <v>1</v>
      </c>
      <c r="I419" s="96">
        <v>8.19</v>
      </c>
      <c r="J419" s="97">
        <f>ROUND(H419*I419,2)-0.01</f>
        <v>8.18</v>
      </c>
    </row>
    <row r="420" spans="1:10">
      <c r="A420" s="456" t="s">
        <v>84</v>
      </c>
      <c r="B420" s="457"/>
      <c r="C420" s="457"/>
      <c r="D420" s="457"/>
      <c r="E420" s="457"/>
      <c r="F420" s="457"/>
      <c r="G420" s="458"/>
      <c r="H420" s="459">
        <f>SUM(J417:J419)</f>
        <v>26.310000000000002</v>
      </c>
      <c r="I420" s="460"/>
      <c r="J420" s="461"/>
    </row>
    <row r="421" spans="1:10">
      <c r="A421" s="462" t="s">
        <v>259</v>
      </c>
      <c r="B421" s="460"/>
      <c r="C421" s="460"/>
      <c r="D421" s="460"/>
      <c r="E421" s="460"/>
      <c r="F421" s="460"/>
      <c r="G421" s="463"/>
      <c r="H421" s="464">
        <f>H420*J$8</f>
        <v>5.9118570000000004</v>
      </c>
      <c r="I421" s="465"/>
      <c r="J421" s="466"/>
    </row>
    <row r="422" spans="1:10" ht="15" thickBot="1">
      <c r="A422" s="440" t="s">
        <v>85</v>
      </c>
      <c r="B422" s="441"/>
      <c r="C422" s="441"/>
      <c r="D422" s="441"/>
      <c r="E422" s="441"/>
      <c r="F422" s="441"/>
      <c r="G422" s="442"/>
      <c r="H422" s="443">
        <f>SUM(H420:H421)</f>
        <v>32.221857</v>
      </c>
      <c r="I422" s="444"/>
      <c r="J422" s="445"/>
    </row>
    <row r="423" spans="1:10">
      <c r="A423" s="91">
        <v>170339</v>
      </c>
      <c r="B423" s="448" t="s">
        <v>717</v>
      </c>
      <c r="C423" s="449"/>
      <c r="D423" s="449"/>
      <c r="E423" s="449"/>
      <c r="F423" s="449"/>
      <c r="G423" s="92" t="s">
        <v>70</v>
      </c>
      <c r="H423" s="450" t="s">
        <v>718</v>
      </c>
      <c r="I423" s="451"/>
      <c r="J423" s="452"/>
    </row>
    <row r="424" spans="1:10">
      <c r="A424" s="93">
        <v>280014</v>
      </c>
      <c r="B424" s="453" t="s">
        <v>215</v>
      </c>
      <c r="C424" s="454"/>
      <c r="D424" s="454"/>
      <c r="E424" s="454"/>
      <c r="F424" s="455"/>
      <c r="G424" s="94" t="s">
        <v>92</v>
      </c>
      <c r="H424" s="95">
        <v>0.28999999999999998</v>
      </c>
      <c r="I424" s="96">
        <v>33.200000000000003</v>
      </c>
      <c r="J424" s="97">
        <f>ROUND(H424*I424,2)-0.01</f>
        <v>9.620000000000001</v>
      </c>
    </row>
    <row r="425" spans="1:10">
      <c r="A425" s="93">
        <v>280007</v>
      </c>
      <c r="B425" s="453" t="s">
        <v>705</v>
      </c>
      <c r="C425" s="454"/>
      <c r="D425" s="454"/>
      <c r="E425" s="454"/>
      <c r="F425" s="455"/>
      <c r="G425" s="94" t="s">
        <v>92</v>
      </c>
      <c r="H425" s="95">
        <v>0.28999999999999998</v>
      </c>
      <c r="I425" s="96">
        <v>27.24</v>
      </c>
      <c r="J425" s="97">
        <f>ROUND(H425*I425,2)-0.01</f>
        <v>7.8900000000000006</v>
      </c>
    </row>
    <row r="426" spans="1:10">
      <c r="A426" s="93" t="s">
        <v>719</v>
      </c>
      <c r="B426" s="453" t="s">
        <v>717</v>
      </c>
      <c r="C426" s="454"/>
      <c r="D426" s="454"/>
      <c r="E426" s="454"/>
      <c r="F426" s="455"/>
      <c r="G426" s="94" t="s">
        <v>70</v>
      </c>
      <c r="H426" s="95">
        <v>1</v>
      </c>
      <c r="I426" s="96">
        <v>12.9</v>
      </c>
      <c r="J426" s="97">
        <f t="shared" ref="J426" si="45">ROUND(H426*I426,2)</f>
        <v>12.9</v>
      </c>
    </row>
    <row r="427" spans="1:10">
      <c r="A427" s="456" t="s">
        <v>84</v>
      </c>
      <c r="B427" s="457"/>
      <c r="C427" s="457"/>
      <c r="D427" s="457"/>
      <c r="E427" s="457"/>
      <c r="F427" s="457"/>
      <c r="G427" s="458"/>
      <c r="H427" s="459">
        <f>SUM(J424:J426)</f>
        <v>30.410000000000004</v>
      </c>
      <c r="I427" s="460"/>
      <c r="J427" s="461"/>
    </row>
    <row r="428" spans="1:10">
      <c r="A428" s="462" t="s">
        <v>259</v>
      </c>
      <c r="B428" s="460"/>
      <c r="C428" s="460"/>
      <c r="D428" s="460"/>
      <c r="E428" s="460"/>
      <c r="F428" s="460"/>
      <c r="G428" s="463"/>
      <c r="H428" s="464">
        <f>H427*J$8</f>
        <v>6.8331270000000011</v>
      </c>
      <c r="I428" s="465"/>
      <c r="J428" s="466"/>
    </row>
    <row r="429" spans="1:10" ht="15" thickBot="1">
      <c r="A429" s="440" t="s">
        <v>85</v>
      </c>
      <c r="B429" s="441"/>
      <c r="C429" s="441"/>
      <c r="D429" s="441"/>
      <c r="E429" s="441"/>
      <c r="F429" s="441"/>
      <c r="G429" s="442"/>
      <c r="H429" s="443">
        <f>SUM(H427:H428)</f>
        <v>37.243127000000001</v>
      </c>
      <c r="I429" s="444"/>
      <c r="J429" s="445"/>
    </row>
    <row r="430" spans="1:10">
      <c r="A430" s="91">
        <v>170332</v>
      </c>
      <c r="B430" s="448" t="s">
        <v>720</v>
      </c>
      <c r="C430" s="449"/>
      <c r="D430" s="449"/>
      <c r="E430" s="449"/>
      <c r="F430" s="449"/>
      <c r="G430" s="92" t="s">
        <v>70</v>
      </c>
      <c r="H430" s="450" t="s">
        <v>721</v>
      </c>
      <c r="I430" s="451"/>
      <c r="J430" s="452"/>
    </row>
    <row r="431" spans="1:10">
      <c r="A431" s="93">
        <v>280007</v>
      </c>
      <c r="B431" s="453" t="s">
        <v>705</v>
      </c>
      <c r="C431" s="454"/>
      <c r="D431" s="454"/>
      <c r="E431" s="454"/>
      <c r="F431" s="455"/>
      <c r="G431" s="94" t="s">
        <v>92</v>
      </c>
      <c r="H431" s="95">
        <v>0.21</v>
      </c>
      <c r="I431" s="96">
        <v>27.24</v>
      </c>
      <c r="J431" s="97">
        <f t="shared" ref="J431:J433" si="46">ROUND(H431*I431,2)</f>
        <v>5.72</v>
      </c>
    </row>
    <row r="432" spans="1:10">
      <c r="A432" s="93">
        <v>280014</v>
      </c>
      <c r="B432" s="453" t="s">
        <v>215</v>
      </c>
      <c r="C432" s="454"/>
      <c r="D432" s="454"/>
      <c r="E432" s="454"/>
      <c r="F432" s="455"/>
      <c r="G432" s="94" t="s">
        <v>92</v>
      </c>
      <c r="H432" s="95">
        <v>0.21</v>
      </c>
      <c r="I432" s="96">
        <v>33.200000000000003</v>
      </c>
      <c r="J432" s="97">
        <f t="shared" si="46"/>
        <v>6.97</v>
      </c>
    </row>
    <row r="433" spans="1:10">
      <c r="A433" s="93" t="s">
        <v>722</v>
      </c>
      <c r="B433" s="453" t="s">
        <v>720</v>
      </c>
      <c r="C433" s="454"/>
      <c r="D433" s="454"/>
      <c r="E433" s="454"/>
      <c r="F433" s="455"/>
      <c r="G433" s="94" t="s">
        <v>70</v>
      </c>
      <c r="H433" s="95">
        <v>1</v>
      </c>
      <c r="I433" s="96">
        <v>11.5</v>
      </c>
      <c r="J433" s="97">
        <f t="shared" si="46"/>
        <v>11.5</v>
      </c>
    </row>
    <row r="434" spans="1:10">
      <c r="A434" s="456" t="s">
        <v>84</v>
      </c>
      <c r="B434" s="457"/>
      <c r="C434" s="457"/>
      <c r="D434" s="457"/>
      <c r="E434" s="457"/>
      <c r="F434" s="457"/>
      <c r="G434" s="458"/>
      <c r="H434" s="459">
        <f>SUM(J431:J433)</f>
        <v>24.189999999999998</v>
      </c>
      <c r="I434" s="460"/>
      <c r="J434" s="461"/>
    </row>
    <row r="435" spans="1:10">
      <c r="A435" s="462" t="s">
        <v>259</v>
      </c>
      <c r="B435" s="460"/>
      <c r="C435" s="460"/>
      <c r="D435" s="460"/>
      <c r="E435" s="460"/>
      <c r="F435" s="460"/>
      <c r="G435" s="463"/>
      <c r="H435" s="464">
        <f>H434*J$8</f>
        <v>5.4354930000000001</v>
      </c>
      <c r="I435" s="465"/>
      <c r="J435" s="466"/>
    </row>
    <row r="436" spans="1:10" ht="15" thickBot="1">
      <c r="A436" s="440" t="s">
        <v>85</v>
      </c>
      <c r="B436" s="441"/>
      <c r="C436" s="441"/>
      <c r="D436" s="441"/>
      <c r="E436" s="441"/>
      <c r="F436" s="441"/>
      <c r="G436" s="442"/>
      <c r="H436" s="443">
        <f>SUM(H434:H435)</f>
        <v>29.625492999999999</v>
      </c>
      <c r="I436" s="444"/>
      <c r="J436" s="445"/>
    </row>
    <row r="437" spans="1:10" ht="15" thickBot="1">
      <c r="A437" s="467" t="s">
        <v>457</v>
      </c>
      <c r="B437" s="468"/>
      <c r="C437" s="468"/>
      <c r="D437" s="468"/>
      <c r="E437" s="468"/>
      <c r="F437" s="468"/>
      <c r="G437" s="468"/>
      <c r="H437" s="468"/>
      <c r="I437" s="468"/>
      <c r="J437" s="469"/>
    </row>
    <row r="438" spans="1:10">
      <c r="A438" s="91">
        <v>150377</v>
      </c>
      <c r="B438" s="448" t="s">
        <v>723</v>
      </c>
      <c r="C438" s="449"/>
      <c r="D438" s="449"/>
      <c r="E438" s="449"/>
      <c r="F438" s="449"/>
      <c r="G438" s="92" t="s">
        <v>68</v>
      </c>
      <c r="H438" s="450" t="s">
        <v>724</v>
      </c>
      <c r="I438" s="451"/>
      <c r="J438" s="452"/>
    </row>
    <row r="439" spans="1:10">
      <c r="A439" s="93">
        <v>280024</v>
      </c>
      <c r="B439" s="453" t="s">
        <v>214</v>
      </c>
      <c r="C439" s="454"/>
      <c r="D439" s="454"/>
      <c r="E439" s="454"/>
      <c r="F439" s="455"/>
      <c r="G439" s="94" t="s">
        <v>92</v>
      </c>
      <c r="H439" s="95">
        <v>0.4</v>
      </c>
      <c r="I439" s="96">
        <v>34.380000000000003</v>
      </c>
      <c r="J439" s="97">
        <f t="shared" ref="J439:J443" si="47">ROUND(H439*I439,2)</f>
        <v>13.75</v>
      </c>
    </row>
    <row r="440" spans="1:10">
      <c r="A440" s="93">
        <v>280026</v>
      </c>
      <c r="B440" s="453" t="s">
        <v>213</v>
      </c>
      <c r="C440" s="454"/>
      <c r="D440" s="454"/>
      <c r="E440" s="454"/>
      <c r="F440" s="455"/>
      <c r="G440" s="94" t="s">
        <v>92</v>
      </c>
      <c r="H440" s="95">
        <v>0.35</v>
      </c>
      <c r="I440" s="96">
        <v>26.88</v>
      </c>
      <c r="J440" s="97">
        <f>ROUND(H440*I440,2)-0.01</f>
        <v>9.4</v>
      </c>
    </row>
    <row r="441" spans="1:10">
      <c r="A441" s="93" t="s">
        <v>155</v>
      </c>
      <c r="B441" s="453" t="s">
        <v>157</v>
      </c>
      <c r="C441" s="454"/>
      <c r="D441" s="454"/>
      <c r="E441" s="454"/>
      <c r="F441" s="455"/>
      <c r="G441" s="94" t="s">
        <v>159</v>
      </c>
      <c r="H441" s="95">
        <v>0.01</v>
      </c>
      <c r="I441" s="96">
        <v>55.31</v>
      </c>
      <c r="J441" s="97">
        <f t="shared" si="47"/>
        <v>0.55000000000000004</v>
      </c>
    </row>
    <row r="442" spans="1:10">
      <c r="A442" s="93" t="s">
        <v>725</v>
      </c>
      <c r="B442" s="453" t="s">
        <v>726</v>
      </c>
      <c r="C442" s="454"/>
      <c r="D442" s="454"/>
      <c r="E442" s="454"/>
      <c r="F442" s="455"/>
      <c r="G442" s="94" t="s">
        <v>70</v>
      </c>
      <c r="H442" s="95">
        <v>0.4</v>
      </c>
      <c r="I442" s="96">
        <v>1.2</v>
      </c>
      <c r="J442" s="97">
        <f t="shared" si="47"/>
        <v>0.48</v>
      </c>
    </row>
    <row r="443" spans="1:10">
      <c r="A443" s="93" t="s">
        <v>727</v>
      </c>
      <c r="B443" s="453" t="s">
        <v>728</v>
      </c>
      <c r="C443" s="454"/>
      <c r="D443" s="454"/>
      <c r="E443" s="454"/>
      <c r="F443" s="455"/>
      <c r="G443" s="94" t="s">
        <v>159</v>
      </c>
      <c r="H443" s="95">
        <v>0.04</v>
      </c>
      <c r="I443" s="96">
        <v>168.5</v>
      </c>
      <c r="J443" s="97">
        <f t="shared" si="47"/>
        <v>6.74</v>
      </c>
    </row>
    <row r="444" spans="1:10">
      <c r="A444" s="93" t="s">
        <v>156</v>
      </c>
      <c r="B444" s="453" t="s">
        <v>158</v>
      </c>
      <c r="C444" s="454"/>
      <c r="D444" s="454"/>
      <c r="E444" s="454"/>
      <c r="F444" s="455"/>
      <c r="G444" s="94" t="s">
        <v>159</v>
      </c>
      <c r="H444" s="95">
        <v>0.04</v>
      </c>
      <c r="I444" s="96">
        <v>131.88</v>
      </c>
      <c r="J444" s="97">
        <f>ROUND(H444*I444,2)-0.01</f>
        <v>5.2700000000000005</v>
      </c>
    </row>
    <row r="445" spans="1:10">
      <c r="A445" s="456" t="s">
        <v>84</v>
      </c>
      <c r="B445" s="457"/>
      <c r="C445" s="457"/>
      <c r="D445" s="457"/>
      <c r="E445" s="457"/>
      <c r="F445" s="457"/>
      <c r="G445" s="458"/>
      <c r="H445" s="459">
        <f>SUM(J439:J444)</f>
        <v>36.190000000000005</v>
      </c>
      <c r="I445" s="460"/>
      <c r="J445" s="461"/>
    </row>
    <row r="446" spans="1:10">
      <c r="A446" s="462" t="s">
        <v>259</v>
      </c>
      <c r="B446" s="460"/>
      <c r="C446" s="460"/>
      <c r="D446" s="460"/>
      <c r="E446" s="460"/>
      <c r="F446" s="460"/>
      <c r="G446" s="463"/>
      <c r="H446" s="464">
        <f>H445*J$8</f>
        <v>8.1318930000000016</v>
      </c>
      <c r="I446" s="465"/>
      <c r="J446" s="466"/>
    </row>
    <row r="447" spans="1:10" ht="15" thickBot="1">
      <c r="A447" s="440" t="s">
        <v>85</v>
      </c>
      <c r="B447" s="441"/>
      <c r="C447" s="441"/>
      <c r="D447" s="441"/>
      <c r="E447" s="441"/>
      <c r="F447" s="441"/>
      <c r="G447" s="442"/>
      <c r="H447" s="443">
        <f>SUM(H445:H446)</f>
        <v>44.321893000000003</v>
      </c>
      <c r="I447" s="444"/>
      <c r="J447" s="445"/>
    </row>
    <row r="448" spans="1:10">
      <c r="A448" s="91">
        <v>150207</v>
      </c>
      <c r="B448" s="448" t="s">
        <v>729</v>
      </c>
      <c r="C448" s="449"/>
      <c r="D448" s="449"/>
      <c r="E448" s="449"/>
      <c r="F448" s="449"/>
      <c r="G448" s="92" t="s">
        <v>68</v>
      </c>
      <c r="H448" s="450" t="s">
        <v>730</v>
      </c>
      <c r="I448" s="451"/>
      <c r="J448" s="452"/>
    </row>
    <row r="449" spans="1:10">
      <c r="A449" s="93" t="s">
        <v>731</v>
      </c>
      <c r="B449" s="453" t="s">
        <v>729</v>
      </c>
      <c r="C449" s="454"/>
      <c r="D449" s="454"/>
      <c r="E449" s="454"/>
      <c r="F449" s="455"/>
      <c r="G449" s="94" t="s">
        <v>159</v>
      </c>
      <c r="H449" s="95">
        <v>8.3299999999999999E-2</v>
      </c>
      <c r="I449" s="96">
        <v>94.13</v>
      </c>
      <c r="J449" s="97">
        <f t="shared" ref="J449:J451" si="48">ROUND(H449*I449,2)</f>
        <v>7.84</v>
      </c>
    </row>
    <row r="450" spans="1:10">
      <c r="A450" s="93">
        <v>280024</v>
      </c>
      <c r="B450" s="453" t="s">
        <v>214</v>
      </c>
      <c r="C450" s="454"/>
      <c r="D450" s="454"/>
      <c r="E450" s="454"/>
      <c r="F450" s="455"/>
      <c r="G450" s="94" t="s">
        <v>92</v>
      </c>
      <c r="H450" s="95">
        <v>0.35</v>
      </c>
      <c r="I450" s="96">
        <v>34.380000000000003</v>
      </c>
      <c r="J450" s="97">
        <f t="shared" si="48"/>
        <v>12.03</v>
      </c>
    </row>
    <row r="451" spans="1:10">
      <c r="A451" s="93">
        <v>280026</v>
      </c>
      <c r="B451" s="453" t="s">
        <v>213</v>
      </c>
      <c r="C451" s="454"/>
      <c r="D451" s="454"/>
      <c r="E451" s="454"/>
      <c r="F451" s="455"/>
      <c r="G451" s="94" t="s">
        <v>92</v>
      </c>
      <c r="H451" s="95">
        <v>0.3</v>
      </c>
      <c r="I451" s="96">
        <v>26.88</v>
      </c>
      <c r="J451" s="97">
        <f t="shared" si="48"/>
        <v>8.06</v>
      </c>
    </row>
    <row r="452" spans="1:10">
      <c r="A452" s="456" t="s">
        <v>84</v>
      </c>
      <c r="B452" s="457"/>
      <c r="C452" s="457"/>
      <c r="D452" s="457"/>
      <c r="E452" s="457"/>
      <c r="F452" s="457"/>
      <c r="G452" s="458"/>
      <c r="H452" s="459">
        <f>SUM(J449:J451)</f>
        <v>27.93</v>
      </c>
      <c r="I452" s="460"/>
      <c r="J452" s="461"/>
    </row>
    <row r="453" spans="1:10">
      <c r="A453" s="462" t="s">
        <v>259</v>
      </c>
      <c r="B453" s="460"/>
      <c r="C453" s="460"/>
      <c r="D453" s="460"/>
      <c r="E453" s="460"/>
      <c r="F453" s="460"/>
      <c r="G453" s="463"/>
      <c r="H453" s="464">
        <f>H452*J$8</f>
        <v>6.2758710000000004</v>
      </c>
      <c r="I453" s="465"/>
      <c r="J453" s="466"/>
    </row>
    <row r="454" spans="1:10" ht="15" thickBot="1">
      <c r="A454" s="440" t="s">
        <v>85</v>
      </c>
      <c r="B454" s="441"/>
      <c r="C454" s="441"/>
      <c r="D454" s="441"/>
      <c r="E454" s="441"/>
      <c r="F454" s="441"/>
      <c r="G454" s="442"/>
      <c r="H454" s="443">
        <f>SUM(H452:H453)</f>
        <v>34.205871000000002</v>
      </c>
      <c r="I454" s="444"/>
      <c r="J454" s="445"/>
    </row>
    <row r="455" spans="1:10" ht="15" thickBot="1">
      <c r="A455" s="538" t="s">
        <v>760</v>
      </c>
      <c r="B455" s="539"/>
      <c r="C455" s="539"/>
      <c r="D455" s="539"/>
      <c r="E455" s="539"/>
      <c r="F455" s="539"/>
      <c r="G455" s="539"/>
      <c r="H455" s="539"/>
      <c r="I455" s="539"/>
      <c r="J455" s="540"/>
    </row>
    <row r="456" spans="1:10" ht="15" thickBot="1">
      <c r="A456" s="161"/>
      <c r="B456" s="446" t="s">
        <v>166</v>
      </c>
      <c r="C456" s="447"/>
      <c r="D456" s="447"/>
      <c r="E456" s="447"/>
      <c r="F456" s="447"/>
      <c r="G456" s="160"/>
      <c r="H456" s="437"/>
      <c r="I456" s="438"/>
      <c r="J456" s="439"/>
    </row>
    <row r="457" spans="1:10" ht="15" thickBot="1">
      <c r="A457" s="538" t="s">
        <v>171</v>
      </c>
      <c r="B457" s="539"/>
      <c r="C457" s="539"/>
      <c r="D457" s="539"/>
      <c r="E457" s="539"/>
      <c r="F457" s="539"/>
      <c r="G457" s="539"/>
      <c r="H457" s="539"/>
      <c r="I457" s="539"/>
      <c r="J457" s="540"/>
    </row>
    <row r="458" spans="1:10" ht="35.25" customHeight="1">
      <c r="A458" s="196" t="s">
        <v>252</v>
      </c>
      <c r="B458" s="507" t="s">
        <v>181</v>
      </c>
      <c r="C458" s="508"/>
      <c r="D458" s="508"/>
      <c r="E458" s="508"/>
      <c r="F458" s="508"/>
      <c r="G458" s="92" t="s">
        <v>68</v>
      </c>
      <c r="H458" s="529" t="s">
        <v>274</v>
      </c>
      <c r="I458" s="530"/>
      <c r="J458" s="531"/>
    </row>
    <row r="459" spans="1:10">
      <c r="A459" s="93">
        <v>280002</v>
      </c>
      <c r="B459" s="453" t="s">
        <v>240</v>
      </c>
      <c r="C459" s="454"/>
      <c r="D459" s="454"/>
      <c r="E459" s="454"/>
      <c r="F459" s="455"/>
      <c r="G459" s="94" t="s">
        <v>92</v>
      </c>
      <c r="H459" s="95">
        <v>0.9</v>
      </c>
      <c r="I459" s="96">
        <v>26.37</v>
      </c>
      <c r="J459" s="97">
        <f t="shared" ref="J459:J461" si="49">ROUND(H459*I459,2)</f>
        <v>23.73</v>
      </c>
    </row>
    <row r="460" spans="1:10">
      <c r="A460" s="93">
        <v>280013</v>
      </c>
      <c r="B460" s="453" t="s">
        <v>212</v>
      </c>
      <c r="C460" s="454"/>
      <c r="D460" s="454"/>
      <c r="E460" s="454"/>
      <c r="F460" s="455"/>
      <c r="G460" s="94" t="s">
        <v>92</v>
      </c>
      <c r="H460" s="95">
        <v>0.9</v>
      </c>
      <c r="I460" s="96">
        <v>32.21</v>
      </c>
      <c r="J460" s="97">
        <f>ROUND(H460*I460,2)-0.01</f>
        <v>28.979999999999997</v>
      </c>
    </row>
    <row r="461" spans="1:10">
      <c r="A461" s="93" t="s">
        <v>119</v>
      </c>
      <c r="B461" s="453" t="s">
        <v>260</v>
      </c>
      <c r="C461" s="454"/>
      <c r="D461" s="454"/>
      <c r="E461" s="454"/>
      <c r="F461" s="455"/>
      <c r="G461" s="94" t="s">
        <v>70</v>
      </c>
      <c r="H461" s="95">
        <v>0.28000000000000003</v>
      </c>
      <c r="I461" s="96">
        <v>214.87</v>
      </c>
      <c r="J461" s="97">
        <f t="shared" si="49"/>
        <v>60.16</v>
      </c>
    </row>
    <row r="462" spans="1:10">
      <c r="A462" s="93" t="s">
        <v>121</v>
      </c>
      <c r="B462" s="453" t="s">
        <v>261</v>
      </c>
      <c r="C462" s="454"/>
      <c r="D462" s="454"/>
      <c r="E462" s="454"/>
      <c r="F462" s="455"/>
      <c r="G462" s="94" t="s">
        <v>78</v>
      </c>
      <c r="H462" s="95">
        <v>0.11</v>
      </c>
      <c r="I462" s="96">
        <v>202.53</v>
      </c>
      <c r="J462" s="97">
        <f>ROUND(H462*I462,2)-0.01</f>
        <v>22.27</v>
      </c>
    </row>
    <row r="463" spans="1:10">
      <c r="A463" s="456" t="s">
        <v>84</v>
      </c>
      <c r="B463" s="457"/>
      <c r="C463" s="457"/>
      <c r="D463" s="457"/>
      <c r="E463" s="457"/>
      <c r="F463" s="457"/>
      <c r="G463" s="458"/>
      <c r="H463" s="459">
        <f>SUM(J459:J462)</f>
        <v>135.13999999999999</v>
      </c>
      <c r="I463" s="460"/>
      <c r="J463" s="461"/>
    </row>
    <row r="464" spans="1:10">
      <c r="A464" s="462" t="s">
        <v>259</v>
      </c>
      <c r="B464" s="460"/>
      <c r="C464" s="460"/>
      <c r="D464" s="460"/>
      <c r="E464" s="460"/>
      <c r="F464" s="460"/>
      <c r="G464" s="463"/>
      <c r="H464" s="464">
        <f>H463*J8</f>
        <v>30.365957999999999</v>
      </c>
      <c r="I464" s="465"/>
      <c r="J464" s="466"/>
    </row>
    <row r="465" spans="1:10" ht="15" thickBot="1">
      <c r="A465" s="440" t="s">
        <v>85</v>
      </c>
      <c r="B465" s="441"/>
      <c r="C465" s="441"/>
      <c r="D465" s="441"/>
      <c r="E465" s="441"/>
      <c r="F465" s="441"/>
      <c r="G465" s="442"/>
      <c r="H465" s="443">
        <f>SUM(H463:H464)</f>
        <v>165.50595799999999</v>
      </c>
      <c r="I465" s="444"/>
      <c r="J465" s="445"/>
    </row>
    <row r="466" spans="1:10">
      <c r="A466" s="159" t="s">
        <v>765</v>
      </c>
      <c r="B466" s="535" t="s">
        <v>218</v>
      </c>
      <c r="C466" s="536"/>
      <c r="D466" s="536"/>
      <c r="E466" s="536"/>
      <c r="F466" s="537"/>
      <c r="G466" s="160" t="s">
        <v>68</v>
      </c>
      <c r="H466" s="437"/>
      <c r="I466" s="438"/>
      <c r="J466" s="439"/>
    </row>
    <row r="467" spans="1:10" ht="28.8">
      <c r="A467" s="129" t="s">
        <v>235</v>
      </c>
      <c r="B467" s="453" t="s">
        <v>212</v>
      </c>
      <c r="C467" s="454"/>
      <c r="D467" s="454"/>
      <c r="E467" s="454"/>
      <c r="F467" s="455"/>
      <c r="G467" s="94" t="s">
        <v>92</v>
      </c>
      <c r="H467" s="95">
        <v>1.5</v>
      </c>
      <c r="I467" s="96">
        <v>32.21</v>
      </c>
      <c r="J467" s="97">
        <f t="shared" ref="J467:J471" si="50">ROUND(H467*I467,2)</f>
        <v>48.32</v>
      </c>
    </row>
    <row r="468" spans="1:10" ht="28.8">
      <c r="A468" s="129" t="s">
        <v>236</v>
      </c>
      <c r="B468" s="453" t="s">
        <v>216</v>
      </c>
      <c r="C468" s="454"/>
      <c r="D468" s="454"/>
      <c r="E468" s="454"/>
      <c r="F468" s="455"/>
      <c r="G468" s="94" t="s">
        <v>92</v>
      </c>
      <c r="H468" s="95">
        <v>2.5</v>
      </c>
      <c r="I468" s="96">
        <v>26.88</v>
      </c>
      <c r="J468" s="97">
        <f t="shared" si="50"/>
        <v>67.2</v>
      </c>
    </row>
    <row r="469" spans="1:10" ht="28.8">
      <c r="A469" s="129" t="s">
        <v>184</v>
      </c>
      <c r="B469" s="453" t="s">
        <v>154</v>
      </c>
      <c r="C469" s="454"/>
      <c r="D469" s="454"/>
      <c r="E469" s="454"/>
      <c r="F469" s="455"/>
      <c r="G469" s="94" t="s">
        <v>99</v>
      </c>
      <c r="H469" s="95">
        <v>2</v>
      </c>
      <c r="I469" s="96">
        <v>18.57</v>
      </c>
      <c r="J469" s="97">
        <f t="shared" si="50"/>
        <v>37.14</v>
      </c>
    </row>
    <row r="470" spans="1:10" ht="28.8">
      <c r="A470" s="129" t="s">
        <v>241</v>
      </c>
      <c r="B470" s="453" t="s">
        <v>198</v>
      </c>
      <c r="C470" s="454"/>
      <c r="D470" s="454"/>
      <c r="E470" s="454"/>
      <c r="F470" s="455"/>
      <c r="G470" s="94" t="s">
        <v>81</v>
      </c>
      <c r="H470" s="95">
        <v>0.26</v>
      </c>
      <c r="I470" s="96">
        <v>22.45</v>
      </c>
      <c r="J470" s="97">
        <f t="shared" si="50"/>
        <v>5.84</v>
      </c>
    </row>
    <row r="471" spans="1:10" ht="28.8">
      <c r="A471" s="129" t="s">
        <v>148</v>
      </c>
      <c r="B471" s="453" t="s">
        <v>187</v>
      </c>
      <c r="C471" s="454"/>
      <c r="D471" s="454"/>
      <c r="E471" s="454"/>
      <c r="F471" s="455"/>
      <c r="G471" s="94" t="s">
        <v>78</v>
      </c>
      <c r="H471" s="95">
        <v>0.11</v>
      </c>
      <c r="I471" s="96">
        <v>104.05</v>
      </c>
      <c r="J471" s="97">
        <f t="shared" si="50"/>
        <v>11.45</v>
      </c>
    </row>
    <row r="472" spans="1:10">
      <c r="A472" s="456" t="s">
        <v>84</v>
      </c>
      <c r="B472" s="457"/>
      <c r="C472" s="457"/>
      <c r="D472" s="457"/>
      <c r="E472" s="457"/>
      <c r="F472" s="457"/>
      <c r="G472" s="458"/>
      <c r="H472" s="459">
        <f>SUM(J467:J471)</f>
        <v>169.95000000000002</v>
      </c>
      <c r="I472" s="502"/>
      <c r="J472" s="503"/>
    </row>
    <row r="473" spans="1:10">
      <c r="A473" s="462" t="s">
        <v>259</v>
      </c>
      <c r="B473" s="460"/>
      <c r="C473" s="460"/>
      <c r="D473" s="460"/>
      <c r="E473" s="460"/>
      <c r="F473" s="460"/>
      <c r="G473" s="463"/>
      <c r="H473" s="464">
        <f>H472*J8</f>
        <v>38.187765000000006</v>
      </c>
      <c r="I473" s="465"/>
      <c r="J473" s="466"/>
    </row>
    <row r="474" spans="1:10" ht="15" thickBot="1">
      <c r="A474" s="440" t="s">
        <v>85</v>
      </c>
      <c r="B474" s="441"/>
      <c r="C474" s="441"/>
      <c r="D474" s="441"/>
      <c r="E474" s="441"/>
      <c r="F474" s="441"/>
      <c r="G474" s="442"/>
      <c r="H474" s="443">
        <f>SUM(H472:H473)</f>
        <v>208.13776500000003</v>
      </c>
      <c r="I474" s="444"/>
      <c r="J474" s="445"/>
    </row>
    <row r="475" spans="1:10">
      <c r="A475" s="197" t="s">
        <v>253</v>
      </c>
      <c r="B475" s="507" t="s">
        <v>268</v>
      </c>
      <c r="C475" s="508"/>
      <c r="D475" s="508"/>
      <c r="E475" s="508"/>
      <c r="F475" s="508"/>
      <c r="G475" s="92" t="s">
        <v>68</v>
      </c>
      <c r="H475" s="450" t="s">
        <v>262</v>
      </c>
      <c r="I475" s="451"/>
      <c r="J475" s="452"/>
    </row>
    <row r="476" spans="1:10">
      <c r="A476" s="93">
        <v>280013</v>
      </c>
      <c r="B476" s="453" t="s">
        <v>212</v>
      </c>
      <c r="C476" s="454"/>
      <c r="D476" s="454"/>
      <c r="E476" s="454"/>
      <c r="F476" s="455"/>
      <c r="G476" s="94" t="s">
        <v>92</v>
      </c>
      <c r="H476" s="95">
        <v>0.9</v>
      </c>
      <c r="I476" s="96">
        <v>32.21</v>
      </c>
      <c r="J476" s="97">
        <f>ROUND(H476*I476,2)-0.01</f>
        <v>28.979999999999997</v>
      </c>
    </row>
    <row r="477" spans="1:10">
      <c r="A477" s="93">
        <v>280026</v>
      </c>
      <c r="B477" s="453" t="s">
        <v>240</v>
      </c>
      <c r="C477" s="454"/>
      <c r="D477" s="454"/>
      <c r="E477" s="454"/>
      <c r="F477" s="455"/>
      <c r="G477" s="94" t="s">
        <v>92</v>
      </c>
      <c r="H477" s="95">
        <v>0.9</v>
      </c>
      <c r="I477" s="96">
        <v>26.37</v>
      </c>
      <c r="J477" s="97">
        <f t="shared" ref="J477:J481" si="51">ROUND(H477*I477,2)</f>
        <v>23.73</v>
      </c>
    </row>
    <row r="478" spans="1:10">
      <c r="A478" s="93" t="s">
        <v>199</v>
      </c>
      <c r="B478" s="453" t="s">
        <v>186</v>
      </c>
      <c r="C478" s="454"/>
      <c r="D478" s="454"/>
      <c r="E478" s="454"/>
      <c r="F478" s="455"/>
      <c r="G478" s="94" t="s">
        <v>81</v>
      </c>
      <c r="H478" s="95">
        <v>7.0000000000000007E-2</v>
      </c>
      <c r="I478" s="96">
        <v>22.45</v>
      </c>
      <c r="J478" s="97">
        <f t="shared" si="51"/>
        <v>1.57</v>
      </c>
    </row>
    <row r="479" spans="1:10">
      <c r="A479" s="93" t="s">
        <v>123</v>
      </c>
      <c r="B479" s="453" t="s">
        <v>234</v>
      </c>
      <c r="C479" s="454"/>
      <c r="D479" s="454"/>
      <c r="E479" s="454"/>
      <c r="F479" s="455"/>
      <c r="G479" s="94" t="s">
        <v>70</v>
      </c>
      <c r="H479" s="95">
        <v>8.9999999999999993E-3</v>
      </c>
      <c r="I479" s="96">
        <v>203.14</v>
      </c>
      <c r="J479" s="97">
        <f>ROUND(H479*I479,2)-0.01</f>
        <v>1.82</v>
      </c>
    </row>
    <row r="480" spans="1:10">
      <c r="A480" s="93" t="s">
        <v>239</v>
      </c>
      <c r="B480" s="453" t="s">
        <v>233</v>
      </c>
      <c r="C480" s="454"/>
      <c r="D480" s="454"/>
      <c r="E480" s="454"/>
      <c r="F480" s="455"/>
      <c r="G480" s="94" t="s">
        <v>78</v>
      </c>
      <c r="H480" s="95">
        <v>5.0999999999999997E-2</v>
      </c>
      <c r="I480" s="96">
        <v>303</v>
      </c>
      <c r="J480" s="97">
        <f t="shared" si="51"/>
        <v>15.45</v>
      </c>
    </row>
    <row r="481" spans="1:10">
      <c r="A481" s="93" t="s">
        <v>238</v>
      </c>
      <c r="B481" s="453" t="s">
        <v>153</v>
      </c>
      <c r="C481" s="454"/>
      <c r="D481" s="454"/>
      <c r="E481" s="454"/>
      <c r="F481" s="455"/>
      <c r="G481" s="94" t="s">
        <v>78</v>
      </c>
      <c r="H481" s="95">
        <v>0.03</v>
      </c>
      <c r="I481" s="96">
        <v>450</v>
      </c>
      <c r="J481" s="97">
        <f t="shared" si="51"/>
        <v>13.5</v>
      </c>
    </row>
    <row r="482" spans="1:10">
      <c r="A482" s="456" t="s">
        <v>84</v>
      </c>
      <c r="B482" s="457"/>
      <c r="C482" s="457"/>
      <c r="D482" s="457"/>
      <c r="E482" s="457"/>
      <c r="F482" s="457"/>
      <c r="G482" s="458"/>
      <c r="H482" s="459">
        <f>SUM(J476:J481)</f>
        <v>85.05</v>
      </c>
      <c r="I482" s="460"/>
      <c r="J482" s="461"/>
    </row>
    <row r="483" spans="1:10">
      <c r="A483" s="462" t="s">
        <v>259</v>
      </c>
      <c r="B483" s="460"/>
      <c r="C483" s="460"/>
      <c r="D483" s="460"/>
      <c r="E483" s="460"/>
      <c r="F483" s="460"/>
      <c r="G483" s="463"/>
      <c r="H483" s="464">
        <f>H482*J8</f>
        <v>19.110735000000002</v>
      </c>
      <c r="I483" s="465"/>
      <c r="J483" s="466"/>
    </row>
    <row r="484" spans="1:10" ht="15" thickBot="1">
      <c r="A484" s="440" t="s">
        <v>85</v>
      </c>
      <c r="B484" s="441"/>
      <c r="C484" s="441"/>
      <c r="D484" s="441"/>
      <c r="E484" s="441"/>
      <c r="F484" s="441"/>
      <c r="G484" s="442"/>
      <c r="H484" s="443">
        <f>SUM(H482:H483)</f>
        <v>104.160735</v>
      </c>
      <c r="I484" s="444"/>
      <c r="J484" s="445"/>
    </row>
    <row r="485" spans="1:10">
      <c r="A485" s="91">
        <v>170081</v>
      </c>
      <c r="B485" s="507" t="s">
        <v>107</v>
      </c>
      <c r="C485" s="508"/>
      <c r="D485" s="508"/>
      <c r="E485" s="508"/>
      <c r="F485" s="508"/>
      <c r="G485" s="92" t="s">
        <v>128</v>
      </c>
      <c r="H485" s="450" t="s">
        <v>271</v>
      </c>
      <c r="I485" s="451"/>
      <c r="J485" s="452"/>
    </row>
    <row r="486" spans="1:10" ht="15.75" customHeight="1">
      <c r="A486" s="93">
        <v>280007</v>
      </c>
      <c r="B486" s="453" t="s">
        <v>243</v>
      </c>
      <c r="C486" s="454"/>
      <c r="D486" s="454"/>
      <c r="E486" s="454"/>
      <c r="F486" s="455"/>
      <c r="G486" s="94" t="s">
        <v>92</v>
      </c>
      <c r="H486" s="95">
        <v>5</v>
      </c>
      <c r="I486" s="96">
        <v>27.24</v>
      </c>
      <c r="J486" s="97">
        <f t="shared" ref="J486:J490" si="52">ROUND(H486*I486,2)</f>
        <v>136.19999999999999</v>
      </c>
    </row>
    <row r="487" spans="1:10">
      <c r="A487" s="93">
        <v>280014</v>
      </c>
      <c r="B487" s="453" t="s">
        <v>215</v>
      </c>
      <c r="C487" s="454"/>
      <c r="D487" s="454"/>
      <c r="E487" s="454"/>
      <c r="F487" s="455"/>
      <c r="G487" s="94" t="s">
        <v>92</v>
      </c>
      <c r="H487" s="95">
        <v>5</v>
      </c>
      <c r="I487" s="96">
        <v>33.200000000000003</v>
      </c>
      <c r="J487" s="97">
        <f t="shared" si="52"/>
        <v>166</v>
      </c>
    </row>
    <row r="488" spans="1:10">
      <c r="A488" s="93" t="s">
        <v>129</v>
      </c>
      <c r="B488" s="453" t="s">
        <v>134</v>
      </c>
      <c r="C488" s="454"/>
      <c r="D488" s="454"/>
      <c r="E488" s="454"/>
      <c r="F488" s="455"/>
      <c r="G488" s="94" t="s">
        <v>70</v>
      </c>
      <c r="H488" s="95">
        <v>2</v>
      </c>
      <c r="I488" s="96">
        <v>1.17</v>
      </c>
      <c r="J488" s="97">
        <f t="shared" si="52"/>
        <v>2.34</v>
      </c>
    </row>
    <row r="489" spans="1:10">
      <c r="A489" s="93" t="s">
        <v>130</v>
      </c>
      <c r="B489" s="453" t="s">
        <v>135</v>
      </c>
      <c r="C489" s="454"/>
      <c r="D489" s="454"/>
      <c r="E489" s="454"/>
      <c r="F489" s="455"/>
      <c r="G489" s="94" t="s">
        <v>70</v>
      </c>
      <c r="H489" s="95">
        <v>1</v>
      </c>
      <c r="I489" s="96">
        <v>1.52</v>
      </c>
      <c r="J489" s="97">
        <f t="shared" si="52"/>
        <v>1.52</v>
      </c>
    </row>
    <row r="490" spans="1:10">
      <c r="A490" s="93" t="s">
        <v>131</v>
      </c>
      <c r="B490" s="453" t="s">
        <v>136</v>
      </c>
      <c r="C490" s="454"/>
      <c r="D490" s="454"/>
      <c r="E490" s="454"/>
      <c r="F490" s="455"/>
      <c r="G490" s="94" t="s">
        <v>99</v>
      </c>
      <c r="H490" s="95">
        <v>3</v>
      </c>
      <c r="I490" s="96">
        <v>3.83</v>
      </c>
      <c r="J490" s="97">
        <f t="shared" si="52"/>
        <v>11.49</v>
      </c>
    </row>
    <row r="491" spans="1:10">
      <c r="A491" s="93" t="s">
        <v>132</v>
      </c>
      <c r="B491" s="453" t="s">
        <v>137</v>
      </c>
      <c r="C491" s="454"/>
      <c r="D491" s="454"/>
      <c r="E491" s="454"/>
      <c r="F491" s="455"/>
      <c r="G491" s="94" t="s">
        <v>70</v>
      </c>
      <c r="H491" s="95">
        <v>2</v>
      </c>
      <c r="I491" s="96">
        <v>0.83</v>
      </c>
      <c r="J491" s="97">
        <f>ROUND(H491*I491,2)-0.01</f>
        <v>1.65</v>
      </c>
    </row>
    <row r="492" spans="1:10">
      <c r="A492" s="93" t="s">
        <v>133</v>
      </c>
      <c r="B492" s="453" t="s">
        <v>138</v>
      </c>
      <c r="C492" s="454"/>
      <c r="D492" s="454"/>
      <c r="E492" s="454"/>
      <c r="F492" s="455"/>
      <c r="G492" s="94" t="s">
        <v>99</v>
      </c>
      <c r="H492" s="95">
        <v>9</v>
      </c>
      <c r="I492" s="96">
        <v>2.87</v>
      </c>
      <c r="J492" s="97">
        <f>ROUND(H492*I492,2)-0.03</f>
        <v>25.799999999999997</v>
      </c>
    </row>
    <row r="493" spans="1:10">
      <c r="A493" s="456" t="s">
        <v>84</v>
      </c>
      <c r="B493" s="457"/>
      <c r="C493" s="457"/>
      <c r="D493" s="457"/>
      <c r="E493" s="457"/>
      <c r="F493" s="457"/>
      <c r="G493" s="458"/>
      <c r="H493" s="459">
        <f>SUM(J486:J492)</f>
        <v>344.99999999999994</v>
      </c>
      <c r="I493" s="460"/>
      <c r="J493" s="461"/>
    </row>
    <row r="494" spans="1:10">
      <c r="A494" s="462" t="s">
        <v>259</v>
      </c>
      <c r="B494" s="460"/>
      <c r="C494" s="460"/>
      <c r="D494" s="460"/>
      <c r="E494" s="460"/>
      <c r="F494" s="460"/>
      <c r="G494" s="463"/>
      <c r="H494" s="464">
        <f>H493*J8</f>
        <v>77.521499999999989</v>
      </c>
      <c r="I494" s="465"/>
      <c r="J494" s="466"/>
    </row>
    <row r="495" spans="1:10" ht="15" thickBot="1">
      <c r="A495" s="440" t="s">
        <v>85</v>
      </c>
      <c r="B495" s="441"/>
      <c r="C495" s="441"/>
      <c r="D495" s="441"/>
      <c r="E495" s="441"/>
      <c r="F495" s="441"/>
      <c r="G495" s="442"/>
      <c r="H495" s="443">
        <f>SUM(H493:H494)</f>
        <v>422.52149999999995</v>
      </c>
      <c r="I495" s="444"/>
      <c r="J495" s="445"/>
    </row>
    <row r="496" spans="1:10" ht="15" thickBot="1">
      <c r="A496" s="538" t="s">
        <v>160</v>
      </c>
      <c r="B496" s="539"/>
      <c r="C496" s="539"/>
      <c r="D496" s="539"/>
      <c r="E496" s="539"/>
      <c r="F496" s="539"/>
      <c r="G496" s="539"/>
      <c r="H496" s="539"/>
      <c r="I496" s="539"/>
      <c r="J496" s="540"/>
    </row>
    <row r="497" spans="1:10" ht="15" customHeight="1">
      <c r="A497" s="159" t="s">
        <v>766</v>
      </c>
      <c r="B497" s="435" t="s">
        <v>189</v>
      </c>
      <c r="C497" s="436"/>
      <c r="D497" s="436"/>
      <c r="E497" s="436"/>
      <c r="F497" s="436"/>
      <c r="G497" s="160" t="s">
        <v>99</v>
      </c>
      <c r="H497" s="437"/>
      <c r="I497" s="438"/>
      <c r="J497" s="439"/>
    </row>
    <row r="498" spans="1:10" ht="28.8">
      <c r="A498" s="129" t="s">
        <v>237</v>
      </c>
      <c r="B498" s="453" t="s">
        <v>212</v>
      </c>
      <c r="C498" s="454"/>
      <c r="D498" s="454"/>
      <c r="E498" s="454"/>
      <c r="F498" s="455"/>
      <c r="G498" s="94" t="s">
        <v>92</v>
      </c>
      <c r="H498" s="95">
        <v>1.5</v>
      </c>
      <c r="I498" s="96">
        <v>32.21</v>
      </c>
      <c r="J498" s="97">
        <f t="shared" ref="J498:J504" si="53">ROUND(H498*I498,2)</f>
        <v>48.32</v>
      </c>
    </row>
    <row r="499" spans="1:10" ht="28.8">
      <c r="A499" s="129" t="s">
        <v>236</v>
      </c>
      <c r="B499" s="493" t="s">
        <v>213</v>
      </c>
      <c r="C499" s="494"/>
      <c r="D499" s="494"/>
      <c r="E499" s="494"/>
      <c r="F499" s="495"/>
      <c r="G499" s="94" t="s">
        <v>92</v>
      </c>
      <c r="H499" s="95">
        <v>2.5</v>
      </c>
      <c r="I499" s="96">
        <v>26.88</v>
      </c>
      <c r="J499" s="97">
        <f t="shared" si="53"/>
        <v>67.2</v>
      </c>
    </row>
    <row r="500" spans="1:10" ht="28.8">
      <c r="A500" s="129" t="s">
        <v>147</v>
      </c>
      <c r="B500" s="453" t="s">
        <v>120</v>
      </c>
      <c r="C500" s="454"/>
      <c r="D500" s="454"/>
      <c r="E500" s="454"/>
      <c r="F500" s="455"/>
      <c r="G500" s="94" t="s">
        <v>70</v>
      </c>
      <c r="H500" s="95">
        <v>1.1000000000000001</v>
      </c>
      <c r="I500" s="96">
        <v>214.87</v>
      </c>
      <c r="J500" s="97">
        <f t="shared" si="53"/>
        <v>236.36</v>
      </c>
    </row>
    <row r="501" spans="1:10" ht="28.8">
      <c r="A501" s="129" t="s">
        <v>208</v>
      </c>
      <c r="B501" s="493" t="s">
        <v>209</v>
      </c>
      <c r="C501" s="494"/>
      <c r="D501" s="494"/>
      <c r="E501" s="494"/>
      <c r="F501" s="495"/>
      <c r="G501" s="94" t="s">
        <v>165</v>
      </c>
      <c r="H501" s="95">
        <v>0.375</v>
      </c>
      <c r="I501" s="96">
        <v>270.02</v>
      </c>
      <c r="J501" s="97">
        <f t="shared" si="53"/>
        <v>101.26</v>
      </c>
    </row>
    <row r="502" spans="1:10" ht="28.8">
      <c r="A502" s="129" t="s">
        <v>244</v>
      </c>
      <c r="B502" s="493" t="s">
        <v>190</v>
      </c>
      <c r="C502" s="494"/>
      <c r="D502" s="494"/>
      <c r="E502" s="494"/>
      <c r="F502" s="495"/>
      <c r="G502" s="94" t="s">
        <v>143</v>
      </c>
      <c r="H502" s="95">
        <v>0.19</v>
      </c>
      <c r="I502" s="96">
        <v>20.399999999999999</v>
      </c>
      <c r="J502" s="97">
        <f t="shared" si="53"/>
        <v>3.88</v>
      </c>
    </row>
    <row r="503" spans="1:10" ht="28.8">
      <c r="A503" s="129" t="s">
        <v>241</v>
      </c>
      <c r="B503" s="493" t="s">
        <v>198</v>
      </c>
      <c r="C503" s="494"/>
      <c r="D503" s="494"/>
      <c r="E503" s="494"/>
      <c r="F503" s="495"/>
      <c r="G503" s="94" t="s">
        <v>143</v>
      </c>
      <c r="H503" s="95">
        <v>0.25</v>
      </c>
      <c r="I503" s="96">
        <v>22.45</v>
      </c>
      <c r="J503" s="97">
        <f t="shared" si="53"/>
        <v>5.61</v>
      </c>
    </row>
    <row r="504" spans="1:10" ht="28.8">
      <c r="A504" s="129" t="s">
        <v>149</v>
      </c>
      <c r="B504" s="453" t="s">
        <v>141</v>
      </c>
      <c r="C504" s="454"/>
      <c r="D504" s="454"/>
      <c r="E504" s="454"/>
      <c r="F504" s="455"/>
      <c r="G504" s="94" t="s">
        <v>70</v>
      </c>
      <c r="H504" s="95">
        <v>6</v>
      </c>
      <c r="I504" s="96">
        <v>7.54</v>
      </c>
      <c r="J504" s="97">
        <f t="shared" si="53"/>
        <v>45.24</v>
      </c>
    </row>
    <row r="505" spans="1:10">
      <c r="A505" s="129" t="s">
        <v>211</v>
      </c>
      <c r="B505" s="453" t="s">
        <v>210</v>
      </c>
      <c r="C505" s="454"/>
      <c r="D505" s="454"/>
      <c r="E505" s="454"/>
      <c r="F505" s="455"/>
      <c r="G505" s="94" t="s">
        <v>219</v>
      </c>
      <c r="H505" s="95">
        <v>1.5</v>
      </c>
      <c r="I505" s="96">
        <v>166.44</v>
      </c>
      <c r="J505" s="97">
        <f>ROUND(H505*I505,2)</f>
        <v>249.66</v>
      </c>
    </row>
    <row r="506" spans="1:10">
      <c r="A506" s="456" t="s">
        <v>84</v>
      </c>
      <c r="B506" s="457"/>
      <c r="C506" s="457"/>
      <c r="D506" s="457"/>
      <c r="E506" s="457"/>
      <c r="F506" s="457"/>
      <c r="G506" s="458"/>
      <c r="H506" s="459">
        <f>SUM(J498:J505)</f>
        <v>757.53</v>
      </c>
      <c r="I506" s="460"/>
      <c r="J506" s="461"/>
    </row>
    <row r="507" spans="1:10">
      <c r="A507" s="462" t="s">
        <v>259</v>
      </c>
      <c r="B507" s="460"/>
      <c r="C507" s="460"/>
      <c r="D507" s="460"/>
      <c r="E507" s="460"/>
      <c r="F507" s="460"/>
      <c r="G507" s="463"/>
      <c r="H507" s="464">
        <f>H506*J8</f>
        <v>170.21699100000001</v>
      </c>
      <c r="I507" s="465"/>
      <c r="J507" s="466"/>
    </row>
    <row r="508" spans="1:10" ht="15" thickBot="1">
      <c r="A508" s="440" t="s">
        <v>85</v>
      </c>
      <c r="B508" s="441"/>
      <c r="C508" s="441"/>
      <c r="D508" s="441"/>
      <c r="E508" s="441"/>
      <c r="F508" s="441"/>
      <c r="G508" s="442"/>
      <c r="H508" s="443">
        <f>SUM(H506:H507)</f>
        <v>927.74699099999998</v>
      </c>
      <c r="I508" s="444"/>
      <c r="J508" s="445"/>
    </row>
    <row r="509" spans="1:10">
      <c r="A509" s="91">
        <v>250585</v>
      </c>
      <c r="B509" s="507" t="s">
        <v>222</v>
      </c>
      <c r="C509" s="508"/>
      <c r="D509" s="508"/>
      <c r="E509" s="508"/>
      <c r="F509" s="508"/>
      <c r="G509" s="92" t="s">
        <v>68</v>
      </c>
      <c r="H509" s="450" t="s">
        <v>275</v>
      </c>
      <c r="I509" s="451"/>
      <c r="J509" s="452"/>
    </row>
    <row r="510" spans="1:10">
      <c r="A510" s="93">
        <v>280013</v>
      </c>
      <c r="B510" s="453" t="s">
        <v>212</v>
      </c>
      <c r="C510" s="454"/>
      <c r="D510" s="454"/>
      <c r="E510" s="454"/>
      <c r="F510" s="455"/>
      <c r="G510" s="94" t="s">
        <v>92</v>
      </c>
      <c r="H510" s="95">
        <v>1.5</v>
      </c>
      <c r="I510" s="96">
        <v>32.21</v>
      </c>
      <c r="J510" s="97">
        <f>ROUND(H510*I510,2)-0.01</f>
        <v>48.31</v>
      </c>
    </row>
    <row r="511" spans="1:10">
      <c r="A511" s="93">
        <v>280002</v>
      </c>
      <c r="B511" s="453" t="s">
        <v>240</v>
      </c>
      <c r="C511" s="454"/>
      <c r="D511" s="454"/>
      <c r="E511" s="454"/>
      <c r="F511" s="455"/>
      <c r="G511" s="94" t="s">
        <v>92</v>
      </c>
      <c r="H511" s="95">
        <v>1.1000000000000001</v>
      </c>
      <c r="I511" s="96">
        <v>26.37</v>
      </c>
      <c r="J511" s="97">
        <f>ROUND(H511*I511,2)-0.01</f>
        <v>29</v>
      </c>
    </row>
    <row r="512" spans="1:10">
      <c r="A512" s="93" t="s">
        <v>122</v>
      </c>
      <c r="B512" s="453" t="s">
        <v>124</v>
      </c>
      <c r="C512" s="454"/>
      <c r="D512" s="454"/>
      <c r="E512" s="454"/>
      <c r="F512" s="455"/>
      <c r="G512" s="94" t="s">
        <v>143</v>
      </c>
      <c r="H512" s="95">
        <v>0.11</v>
      </c>
      <c r="I512" s="96">
        <v>21.78</v>
      </c>
      <c r="J512" s="97">
        <f>ROUND(H512*I512,2)-0.01</f>
        <v>2.39</v>
      </c>
    </row>
    <row r="513" spans="1:10">
      <c r="A513" s="93" t="s">
        <v>161</v>
      </c>
      <c r="B513" s="453" t="s">
        <v>162</v>
      </c>
      <c r="C513" s="454"/>
      <c r="D513" s="454"/>
      <c r="E513" s="454"/>
      <c r="F513" s="455"/>
      <c r="G513" s="94" t="s">
        <v>70</v>
      </c>
      <c r="H513" s="95">
        <v>0.81</v>
      </c>
      <c r="I513" s="96">
        <v>115</v>
      </c>
      <c r="J513" s="97">
        <f>ROUND(H513*I513,2)</f>
        <v>93.15</v>
      </c>
    </row>
    <row r="514" spans="1:10">
      <c r="A514" s="93">
        <v>150210</v>
      </c>
      <c r="B514" s="453" t="s">
        <v>245</v>
      </c>
      <c r="C514" s="454"/>
      <c r="D514" s="454"/>
      <c r="E514" s="454"/>
      <c r="F514" s="455"/>
      <c r="G514" s="94" t="s">
        <v>68</v>
      </c>
      <c r="H514" s="95">
        <v>1.26</v>
      </c>
      <c r="I514" s="96">
        <v>52.58</v>
      </c>
      <c r="J514" s="97">
        <f t="shared" ref="J514" si="54">ROUND(H514*I514,2)</f>
        <v>66.25</v>
      </c>
    </row>
    <row r="515" spans="1:10">
      <c r="A515" s="456" t="s">
        <v>84</v>
      </c>
      <c r="B515" s="457"/>
      <c r="C515" s="457"/>
      <c r="D515" s="457"/>
      <c r="E515" s="457"/>
      <c r="F515" s="457"/>
      <c r="G515" s="458"/>
      <c r="H515" s="459">
        <f>SUM(J510:J514)</f>
        <v>239.10000000000002</v>
      </c>
      <c r="I515" s="460"/>
      <c r="J515" s="461"/>
    </row>
    <row r="516" spans="1:10">
      <c r="A516" s="462" t="s">
        <v>259</v>
      </c>
      <c r="B516" s="460"/>
      <c r="C516" s="460"/>
      <c r="D516" s="460"/>
      <c r="E516" s="460"/>
      <c r="F516" s="460"/>
      <c r="G516" s="463"/>
      <c r="H516" s="464">
        <f>H515*J8</f>
        <v>53.725770000000004</v>
      </c>
      <c r="I516" s="465"/>
      <c r="J516" s="466"/>
    </row>
    <row r="517" spans="1:10" ht="15" thickBot="1">
      <c r="A517" s="440" t="s">
        <v>85</v>
      </c>
      <c r="B517" s="441"/>
      <c r="C517" s="441"/>
      <c r="D517" s="441"/>
      <c r="E517" s="441"/>
      <c r="F517" s="441"/>
      <c r="G517" s="442"/>
      <c r="H517" s="443">
        <f>SUM(H515:H516)</f>
        <v>292.82577000000003</v>
      </c>
      <c r="I517" s="444"/>
      <c r="J517" s="445"/>
    </row>
    <row r="518" spans="1:10">
      <c r="A518" s="91">
        <v>241470</v>
      </c>
      <c r="B518" s="507" t="s">
        <v>303</v>
      </c>
      <c r="C518" s="508"/>
      <c r="D518" s="508"/>
      <c r="E518" s="508"/>
      <c r="F518" s="508"/>
      <c r="G518" s="92" t="s">
        <v>68</v>
      </c>
      <c r="H518" s="450" t="s">
        <v>310</v>
      </c>
      <c r="I518" s="451"/>
      <c r="J518" s="452"/>
    </row>
    <row r="519" spans="1:10">
      <c r="A519" s="93">
        <v>280023</v>
      </c>
      <c r="B519" s="453" t="s">
        <v>227</v>
      </c>
      <c r="C519" s="454"/>
      <c r="D519" s="454"/>
      <c r="E519" s="454"/>
      <c r="F519" s="455"/>
      <c r="G519" s="94" t="s">
        <v>92</v>
      </c>
      <c r="H519" s="95">
        <v>0.17</v>
      </c>
      <c r="I519" s="96">
        <v>32.75</v>
      </c>
      <c r="J519" s="97">
        <f>ROUND(H519*I519,2)-0.01</f>
        <v>5.5600000000000005</v>
      </c>
    </row>
    <row r="520" spans="1:10">
      <c r="A520" s="93">
        <v>280009</v>
      </c>
      <c r="B520" s="453" t="s">
        <v>305</v>
      </c>
      <c r="C520" s="454"/>
      <c r="D520" s="454"/>
      <c r="E520" s="454"/>
      <c r="F520" s="455"/>
      <c r="G520" s="94" t="s">
        <v>92</v>
      </c>
      <c r="H520" s="95">
        <v>0.14000000000000001</v>
      </c>
      <c r="I520" s="96">
        <v>26.72</v>
      </c>
      <c r="J520" s="97">
        <f t="shared" ref="J520:J522" si="55">ROUND(H520*I520,2)</f>
        <v>3.74</v>
      </c>
    </row>
    <row r="521" spans="1:10">
      <c r="A521" s="93">
        <v>110142</v>
      </c>
      <c r="B521" s="453" t="s">
        <v>306</v>
      </c>
      <c r="C521" s="454"/>
      <c r="D521" s="454"/>
      <c r="E521" s="454"/>
      <c r="F521" s="455"/>
      <c r="G521" s="94" t="s">
        <v>67</v>
      </c>
      <c r="H521" s="95">
        <v>5.9999999999999995E-4</v>
      </c>
      <c r="I521" s="96">
        <v>528.57000000000005</v>
      </c>
      <c r="J521" s="97">
        <f>ROUND(H521*I521,2)-0.01</f>
        <v>0.31</v>
      </c>
    </row>
    <row r="522" spans="1:10">
      <c r="A522" s="93">
        <v>280025</v>
      </c>
      <c r="B522" s="453" t="s">
        <v>307</v>
      </c>
      <c r="C522" s="454"/>
      <c r="D522" s="454"/>
      <c r="E522" s="454"/>
      <c r="F522" s="455"/>
      <c r="G522" s="94" t="s">
        <v>92</v>
      </c>
      <c r="H522" s="95">
        <v>9.89</v>
      </c>
      <c r="I522" s="96">
        <v>32.54</v>
      </c>
      <c r="J522" s="97">
        <f t="shared" si="55"/>
        <v>321.82</v>
      </c>
    </row>
    <row r="523" spans="1:10">
      <c r="A523" s="93" t="s">
        <v>309</v>
      </c>
      <c r="B523" s="453" t="s">
        <v>308</v>
      </c>
      <c r="C523" s="454"/>
      <c r="D523" s="454"/>
      <c r="E523" s="454"/>
      <c r="F523" s="455"/>
      <c r="G523" s="94" t="s">
        <v>99</v>
      </c>
      <c r="H523" s="95">
        <v>4.16</v>
      </c>
      <c r="I523" s="96">
        <v>24.29</v>
      </c>
      <c r="J523" s="97">
        <f>ROUND(H523*I523,2)-0.01</f>
        <v>101.03999999999999</v>
      </c>
    </row>
    <row r="524" spans="1:10">
      <c r="A524" s="456" t="s">
        <v>84</v>
      </c>
      <c r="B524" s="457"/>
      <c r="C524" s="457"/>
      <c r="D524" s="457"/>
      <c r="E524" s="457"/>
      <c r="F524" s="457"/>
      <c r="G524" s="458"/>
      <c r="H524" s="459">
        <f>SUM(J519:J523)</f>
        <v>432.47</v>
      </c>
      <c r="I524" s="460"/>
      <c r="J524" s="461"/>
    </row>
    <row r="525" spans="1:10">
      <c r="A525" s="462" t="s">
        <v>259</v>
      </c>
      <c r="B525" s="460"/>
      <c r="C525" s="460"/>
      <c r="D525" s="460"/>
      <c r="E525" s="460"/>
      <c r="F525" s="460"/>
      <c r="G525" s="463"/>
      <c r="H525" s="464">
        <f>H524*J8</f>
        <v>97.176009000000008</v>
      </c>
      <c r="I525" s="465"/>
      <c r="J525" s="466"/>
    </row>
    <row r="526" spans="1:10" ht="15" thickBot="1">
      <c r="A526" s="440" t="s">
        <v>85</v>
      </c>
      <c r="B526" s="441"/>
      <c r="C526" s="441"/>
      <c r="D526" s="441"/>
      <c r="E526" s="441"/>
      <c r="F526" s="441"/>
      <c r="G526" s="442"/>
      <c r="H526" s="443">
        <f>SUM(H524:H525)</f>
        <v>529.64600900000005</v>
      </c>
      <c r="I526" s="444"/>
      <c r="J526" s="445"/>
    </row>
    <row r="527" spans="1:10" ht="30" customHeight="1">
      <c r="A527" s="196" t="s">
        <v>314</v>
      </c>
      <c r="B527" s="488" t="s">
        <v>313</v>
      </c>
      <c r="C527" s="489"/>
      <c r="D527" s="489"/>
      <c r="E527" s="489"/>
      <c r="F527" s="489"/>
      <c r="G527" s="244" t="s">
        <v>67</v>
      </c>
      <c r="H527" s="529" t="s">
        <v>316</v>
      </c>
      <c r="I527" s="530"/>
      <c r="J527" s="531"/>
    </row>
    <row r="528" spans="1:10">
      <c r="A528" s="245" t="s">
        <v>320</v>
      </c>
      <c r="B528" s="453" t="s">
        <v>319</v>
      </c>
      <c r="C528" s="454"/>
      <c r="D528" s="454"/>
      <c r="E528" s="454"/>
      <c r="F528" s="455"/>
      <c r="G528" s="94" t="s">
        <v>92</v>
      </c>
      <c r="H528" s="95">
        <v>0.39</v>
      </c>
      <c r="I528" s="96">
        <v>31.2</v>
      </c>
      <c r="J528" s="97">
        <f>ROUND(H528*I528,2)-0.01</f>
        <v>12.16</v>
      </c>
    </row>
    <row r="529" spans="1:10">
      <c r="A529" s="245" t="s">
        <v>322</v>
      </c>
      <c r="B529" s="453" t="s">
        <v>213</v>
      </c>
      <c r="C529" s="454"/>
      <c r="D529" s="454"/>
      <c r="E529" s="454"/>
      <c r="F529" s="455"/>
      <c r="G529" s="94" t="s">
        <v>92</v>
      </c>
      <c r="H529" s="95">
        <v>10.5</v>
      </c>
      <c r="I529" s="96">
        <v>26.88</v>
      </c>
      <c r="J529" s="97">
        <f t="shared" ref="J529:J532" si="56">ROUND(H529*I529,2)</f>
        <v>282.24</v>
      </c>
    </row>
    <row r="530" spans="1:10">
      <c r="A530" s="245" t="s">
        <v>321</v>
      </c>
      <c r="B530" s="453" t="s">
        <v>227</v>
      </c>
      <c r="C530" s="454"/>
      <c r="D530" s="454"/>
      <c r="E530" s="454"/>
      <c r="F530" s="455"/>
      <c r="G530" s="94" t="s">
        <v>92</v>
      </c>
      <c r="H530" s="95">
        <v>1.65</v>
      </c>
      <c r="I530" s="96">
        <v>32.75</v>
      </c>
      <c r="J530" s="97">
        <f>ROUND(H530*I530,2)-0.01</f>
        <v>54.03</v>
      </c>
    </row>
    <row r="531" spans="1:10">
      <c r="A531" s="245" t="s">
        <v>323</v>
      </c>
      <c r="B531" s="453" t="s">
        <v>328</v>
      </c>
      <c r="C531" s="454"/>
      <c r="D531" s="454"/>
      <c r="E531" s="454"/>
      <c r="F531" s="455"/>
      <c r="G531" s="94" t="s">
        <v>67</v>
      </c>
      <c r="H531" s="95">
        <v>0.84</v>
      </c>
      <c r="I531" s="96">
        <v>218.45</v>
      </c>
      <c r="J531" s="97">
        <f>ROUND(H531*I531,2)-0.01</f>
        <v>183.49</v>
      </c>
    </row>
    <row r="532" spans="1:10">
      <c r="A532" s="245" t="s">
        <v>324</v>
      </c>
      <c r="B532" s="453" t="s">
        <v>329</v>
      </c>
      <c r="C532" s="454"/>
      <c r="D532" s="454"/>
      <c r="E532" s="454"/>
      <c r="F532" s="455"/>
      <c r="G532" s="94" t="s">
        <v>92</v>
      </c>
      <c r="H532" s="95">
        <v>0.39</v>
      </c>
      <c r="I532" s="96">
        <v>2.73</v>
      </c>
      <c r="J532" s="97">
        <f t="shared" si="56"/>
        <v>1.06</v>
      </c>
    </row>
    <row r="533" spans="1:10" ht="29.25" customHeight="1">
      <c r="A533" s="250" t="s">
        <v>325</v>
      </c>
      <c r="B533" s="532" t="s">
        <v>330</v>
      </c>
      <c r="C533" s="533"/>
      <c r="D533" s="533"/>
      <c r="E533" s="533"/>
      <c r="F533" s="534"/>
      <c r="G533" s="246" t="s">
        <v>92</v>
      </c>
      <c r="H533" s="247">
        <v>0.65</v>
      </c>
      <c r="I533" s="248">
        <v>2.1800000000000002</v>
      </c>
      <c r="J533" s="249">
        <f>ROUND(H533*I533,2)-0.01</f>
        <v>1.41</v>
      </c>
    </row>
    <row r="534" spans="1:10">
      <c r="A534" s="245" t="s">
        <v>326</v>
      </c>
      <c r="B534" s="453" t="s">
        <v>331</v>
      </c>
      <c r="C534" s="454"/>
      <c r="D534" s="454"/>
      <c r="E534" s="454"/>
      <c r="F534" s="455"/>
      <c r="G534" s="94" t="s">
        <v>317</v>
      </c>
      <c r="H534" s="95">
        <v>6.44</v>
      </c>
      <c r="I534" s="96">
        <v>52.25</v>
      </c>
      <c r="J534" s="97">
        <f t="shared" ref="J534:J535" si="57">ROUND(H534*I534,2)</f>
        <v>336.49</v>
      </c>
    </row>
    <row r="535" spans="1:10">
      <c r="A535" s="245" t="s">
        <v>327</v>
      </c>
      <c r="B535" s="453" t="s">
        <v>332</v>
      </c>
      <c r="C535" s="454"/>
      <c r="D535" s="454"/>
      <c r="E535" s="454"/>
      <c r="F535" s="455"/>
      <c r="G535" s="94" t="s">
        <v>67</v>
      </c>
      <c r="H535" s="95">
        <v>0.87</v>
      </c>
      <c r="I535" s="96">
        <v>85</v>
      </c>
      <c r="J535" s="97">
        <f t="shared" si="57"/>
        <v>73.95</v>
      </c>
    </row>
    <row r="536" spans="1:10">
      <c r="A536" s="456" t="s">
        <v>84</v>
      </c>
      <c r="B536" s="457"/>
      <c r="C536" s="457"/>
      <c r="D536" s="457"/>
      <c r="E536" s="457"/>
      <c r="F536" s="457"/>
      <c r="G536" s="458"/>
      <c r="H536" s="459">
        <f>SUM(J528:J535)</f>
        <v>944.83</v>
      </c>
      <c r="I536" s="460"/>
      <c r="J536" s="461"/>
    </row>
    <row r="537" spans="1:10">
      <c r="A537" s="462" t="s">
        <v>259</v>
      </c>
      <c r="B537" s="460"/>
      <c r="C537" s="460"/>
      <c r="D537" s="460"/>
      <c r="E537" s="460"/>
      <c r="F537" s="460"/>
      <c r="G537" s="463"/>
      <c r="H537" s="464">
        <f>H536*J8</f>
        <v>212.30330100000003</v>
      </c>
      <c r="I537" s="465"/>
      <c r="J537" s="466"/>
    </row>
    <row r="538" spans="1:10" ht="15" thickBot="1">
      <c r="A538" s="440" t="s">
        <v>85</v>
      </c>
      <c r="B538" s="441"/>
      <c r="C538" s="441"/>
      <c r="D538" s="441"/>
      <c r="E538" s="441"/>
      <c r="F538" s="441"/>
      <c r="G538" s="442"/>
      <c r="H538" s="443">
        <f>SUM(H536:H537)</f>
        <v>1157.1333010000001</v>
      </c>
      <c r="I538" s="444"/>
      <c r="J538" s="445"/>
    </row>
    <row r="539" spans="1:10">
      <c r="A539" s="159" t="s">
        <v>767</v>
      </c>
      <c r="B539" s="535" t="s">
        <v>315</v>
      </c>
      <c r="C539" s="536"/>
      <c r="D539" s="536"/>
      <c r="E539" s="536"/>
      <c r="F539" s="537"/>
      <c r="G539" s="160" t="s">
        <v>219</v>
      </c>
      <c r="H539" s="437"/>
      <c r="I539" s="438"/>
      <c r="J539" s="439"/>
    </row>
    <row r="540" spans="1:10">
      <c r="A540" s="93" t="s">
        <v>286</v>
      </c>
      <c r="B540" s="453" t="s">
        <v>315</v>
      </c>
      <c r="C540" s="454"/>
      <c r="D540" s="454"/>
      <c r="E540" s="454"/>
      <c r="F540" s="455"/>
      <c r="G540" s="94" t="s">
        <v>219</v>
      </c>
      <c r="H540" s="95">
        <v>1</v>
      </c>
      <c r="I540" s="96">
        <v>480</v>
      </c>
      <c r="J540" s="97">
        <f t="shared" ref="J540:J541" si="58">ROUND(H540*I540,2)</f>
        <v>480</v>
      </c>
    </row>
    <row r="541" spans="1:10">
      <c r="A541" s="93">
        <v>280020</v>
      </c>
      <c r="B541" s="453" t="s">
        <v>312</v>
      </c>
      <c r="C541" s="454"/>
      <c r="D541" s="454"/>
      <c r="E541" s="454"/>
      <c r="F541" s="455"/>
      <c r="G541" s="94" t="s">
        <v>92</v>
      </c>
      <c r="H541" s="95">
        <v>0.22450000000000001</v>
      </c>
      <c r="I541" s="96">
        <v>31.27</v>
      </c>
      <c r="J541" s="97">
        <f t="shared" si="58"/>
        <v>7.02</v>
      </c>
    </row>
    <row r="542" spans="1:10">
      <c r="A542" s="456" t="s">
        <v>84</v>
      </c>
      <c r="B542" s="457"/>
      <c r="C542" s="457"/>
      <c r="D542" s="457"/>
      <c r="E542" s="457"/>
      <c r="F542" s="457"/>
      <c r="G542" s="458"/>
      <c r="H542" s="459">
        <f>SUM(J540:J541)</f>
        <v>487.02</v>
      </c>
      <c r="I542" s="460"/>
      <c r="J542" s="461"/>
    </row>
    <row r="543" spans="1:10">
      <c r="A543" s="462" t="s">
        <v>259</v>
      </c>
      <c r="B543" s="460"/>
      <c r="C543" s="460"/>
      <c r="D543" s="460"/>
      <c r="E543" s="460"/>
      <c r="F543" s="460"/>
      <c r="G543" s="463"/>
      <c r="H543" s="464">
        <f>H542*J8</f>
        <v>109.43339400000001</v>
      </c>
      <c r="I543" s="465"/>
      <c r="J543" s="466"/>
    </row>
    <row r="544" spans="1:10" ht="15" thickBot="1">
      <c r="A544" s="440" t="s">
        <v>85</v>
      </c>
      <c r="B544" s="441"/>
      <c r="C544" s="441"/>
      <c r="D544" s="441"/>
      <c r="E544" s="441"/>
      <c r="F544" s="441"/>
      <c r="G544" s="442"/>
      <c r="H544" s="443">
        <f>SUM(H542:H543)</f>
        <v>596.453394</v>
      </c>
      <c r="I544" s="444"/>
      <c r="J544" s="445"/>
    </row>
    <row r="545" spans="1:10">
      <c r="A545" s="197" t="s">
        <v>257</v>
      </c>
      <c r="B545" s="507" t="s">
        <v>276</v>
      </c>
      <c r="C545" s="508"/>
      <c r="D545" s="508"/>
      <c r="E545" s="508"/>
      <c r="F545" s="508"/>
      <c r="G545" s="92" t="s">
        <v>68</v>
      </c>
      <c r="H545" s="450" t="s">
        <v>277</v>
      </c>
      <c r="I545" s="451"/>
      <c r="J545" s="452"/>
    </row>
    <row r="546" spans="1:10">
      <c r="A546" s="93">
        <v>280013</v>
      </c>
      <c r="B546" s="453" t="s">
        <v>212</v>
      </c>
      <c r="C546" s="454"/>
      <c r="D546" s="454"/>
      <c r="E546" s="454"/>
      <c r="F546" s="455"/>
      <c r="G546" s="94" t="s">
        <v>92</v>
      </c>
      <c r="H546" s="95">
        <v>0.9</v>
      </c>
      <c r="I546" s="96">
        <v>32.21</v>
      </c>
      <c r="J546" s="97">
        <f>ROUND(H546*I546,2)-0.01</f>
        <v>28.979999999999997</v>
      </c>
    </row>
    <row r="547" spans="1:10">
      <c r="A547" s="93">
        <v>280002</v>
      </c>
      <c r="B547" s="453" t="s">
        <v>240</v>
      </c>
      <c r="C547" s="454"/>
      <c r="D547" s="454"/>
      <c r="E547" s="454"/>
      <c r="F547" s="455"/>
      <c r="G547" s="94" t="s">
        <v>92</v>
      </c>
      <c r="H547" s="95">
        <v>0.9</v>
      </c>
      <c r="I547" s="96">
        <v>26.37</v>
      </c>
      <c r="J547" s="97">
        <f t="shared" ref="J547:J549" si="59">ROUND(H547*I547,2)</f>
        <v>23.73</v>
      </c>
    </row>
    <row r="548" spans="1:10">
      <c r="A548" s="93" t="s">
        <v>199</v>
      </c>
      <c r="B548" s="453" t="s">
        <v>198</v>
      </c>
      <c r="C548" s="454"/>
      <c r="D548" s="454"/>
      <c r="E548" s="454"/>
      <c r="F548" s="455"/>
      <c r="G548" s="94" t="s">
        <v>143</v>
      </c>
      <c r="H548" s="95">
        <v>7.0000000000000007E-2</v>
      </c>
      <c r="I548" s="96">
        <v>22.45</v>
      </c>
      <c r="J548" s="97">
        <f t="shared" si="59"/>
        <v>1.57</v>
      </c>
    </row>
    <row r="549" spans="1:10">
      <c r="A549" s="93" t="s">
        <v>163</v>
      </c>
      <c r="B549" s="453" t="s">
        <v>164</v>
      </c>
      <c r="C549" s="454"/>
      <c r="D549" s="454"/>
      <c r="E549" s="454"/>
      <c r="F549" s="455"/>
      <c r="G549" s="94" t="s">
        <v>70</v>
      </c>
      <c r="H549" s="95">
        <v>8.9999999999999993E-3</v>
      </c>
      <c r="I549" s="96">
        <v>239.07</v>
      </c>
      <c r="J549" s="97">
        <f t="shared" si="59"/>
        <v>2.15</v>
      </c>
    </row>
    <row r="550" spans="1:10">
      <c r="A550" s="93" t="s">
        <v>278</v>
      </c>
      <c r="B550" s="453" t="s">
        <v>279</v>
      </c>
      <c r="C550" s="454"/>
      <c r="D550" s="454"/>
      <c r="E550" s="454"/>
      <c r="F550" s="455"/>
      <c r="G550" s="94" t="s">
        <v>165</v>
      </c>
      <c r="H550" s="95">
        <v>5.0999999999999997E-2</v>
      </c>
      <c r="I550" s="96">
        <v>232.52</v>
      </c>
      <c r="J550" s="97">
        <f>ROUND(H550*I550,2)-0.01</f>
        <v>11.85</v>
      </c>
    </row>
    <row r="551" spans="1:10">
      <c r="A551" s="93" t="s">
        <v>152</v>
      </c>
      <c r="B551" s="453" t="s">
        <v>153</v>
      </c>
      <c r="C551" s="454"/>
      <c r="D551" s="454"/>
      <c r="E551" s="454"/>
      <c r="F551" s="455"/>
      <c r="G551" s="94" t="s">
        <v>165</v>
      </c>
      <c r="H551" s="95">
        <v>0.03</v>
      </c>
      <c r="I551" s="96">
        <v>631.57000000000005</v>
      </c>
      <c r="J551" s="97">
        <f>ROUND(H551*I551,2)-0.01</f>
        <v>18.939999999999998</v>
      </c>
    </row>
    <row r="552" spans="1:10">
      <c r="A552" s="456" t="s">
        <v>84</v>
      </c>
      <c r="B552" s="457"/>
      <c r="C552" s="457"/>
      <c r="D552" s="457"/>
      <c r="E552" s="457"/>
      <c r="F552" s="457"/>
      <c r="G552" s="458"/>
      <c r="H552" s="459">
        <f>SUM(J546:J551)</f>
        <v>87.219999999999985</v>
      </c>
      <c r="I552" s="460"/>
      <c r="J552" s="461"/>
    </row>
    <row r="553" spans="1:10">
      <c r="A553" s="462" t="s">
        <v>259</v>
      </c>
      <c r="B553" s="460"/>
      <c r="C553" s="460"/>
      <c r="D553" s="460"/>
      <c r="E553" s="460"/>
      <c r="F553" s="460"/>
      <c r="G553" s="463"/>
      <c r="H553" s="464">
        <f>H552*J8</f>
        <v>19.598333999999998</v>
      </c>
      <c r="I553" s="465"/>
      <c r="J553" s="466"/>
    </row>
    <row r="554" spans="1:10" ht="15" thickBot="1">
      <c r="A554" s="440" t="s">
        <v>85</v>
      </c>
      <c r="B554" s="441"/>
      <c r="C554" s="441"/>
      <c r="D554" s="441"/>
      <c r="E554" s="441"/>
      <c r="F554" s="441"/>
      <c r="G554" s="442"/>
      <c r="H554" s="443">
        <f>SUM(H552:H553)</f>
        <v>106.81833399999998</v>
      </c>
      <c r="I554" s="444"/>
      <c r="J554" s="445"/>
    </row>
    <row r="555" spans="1:10">
      <c r="A555" s="91">
        <v>150491</v>
      </c>
      <c r="B555" s="448" t="s">
        <v>205</v>
      </c>
      <c r="C555" s="449"/>
      <c r="D555" s="449"/>
      <c r="E555" s="449"/>
      <c r="F555" s="449"/>
      <c r="G555" s="92" t="s">
        <v>68</v>
      </c>
      <c r="H555" s="450" t="s">
        <v>283</v>
      </c>
      <c r="I555" s="451"/>
      <c r="J555" s="452"/>
    </row>
    <row r="556" spans="1:10">
      <c r="A556" s="93">
        <v>280024</v>
      </c>
      <c r="B556" s="453" t="s">
        <v>214</v>
      </c>
      <c r="C556" s="454"/>
      <c r="D556" s="454"/>
      <c r="E556" s="454"/>
      <c r="F556" s="455"/>
      <c r="G556" s="94" t="s">
        <v>92</v>
      </c>
      <c r="H556" s="95">
        <v>0.8</v>
      </c>
      <c r="I556" s="96">
        <v>34.36</v>
      </c>
      <c r="J556" s="97">
        <f>ROUND(H556*I556,2)</f>
        <v>27.49</v>
      </c>
    </row>
    <row r="557" spans="1:10">
      <c r="A557" s="93">
        <v>280026</v>
      </c>
      <c r="B557" s="453" t="s">
        <v>213</v>
      </c>
      <c r="C557" s="454"/>
      <c r="D557" s="454"/>
      <c r="E557" s="454"/>
      <c r="F557" s="455"/>
      <c r="G557" s="94" t="s">
        <v>92</v>
      </c>
      <c r="H557" s="95">
        <v>0.8</v>
      </c>
      <c r="I557" s="96">
        <v>26.88</v>
      </c>
      <c r="J557" s="97">
        <f t="shared" ref="J557:J560" si="60">ROUND(H557*I557,2)</f>
        <v>21.5</v>
      </c>
    </row>
    <row r="558" spans="1:10">
      <c r="A558" s="93" t="s">
        <v>207</v>
      </c>
      <c r="B558" s="453" t="s">
        <v>206</v>
      </c>
      <c r="C558" s="454"/>
      <c r="D558" s="454"/>
      <c r="E558" s="454"/>
      <c r="F558" s="455"/>
      <c r="G558" s="94" t="s">
        <v>70</v>
      </c>
      <c r="H558" s="95">
        <v>0.5</v>
      </c>
      <c r="I558" s="96">
        <v>3.45</v>
      </c>
      <c r="J558" s="97">
        <f t="shared" si="60"/>
        <v>1.73</v>
      </c>
    </row>
    <row r="559" spans="1:10">
      <c r="A559" s="93" t="s">
        <v>155</v>
      </c>
      <c r="B559" s="453" t="s">
        <v>157</v>
      </c>
      <c r="C559" s="454"/>
      <c r="D559" s="454"/>
      <c r="E559" s="454"/>
      <c r="F559" s="455"/>
      <c r="G559" s="94" t="s">
        <v>159</v>
      </c>
      <c r="H559" s="95">
        <v>0.01</v>
      </c>
      <c r="I559" s="96">
        <v>55.31</v>
      </c>
      <c r="J559" s="97">
        <f t="shared" si="60"/>
        <v>0.55000000000000004</v>
      </c>
    </row>
    <row r="560" spans="1:10">
      <c r="A560" s="93" t="s">
        <v>156</v>
      </c>
      <c r="B560" s="453" t="s">
        <v>158</v>
      </c>
      <c r="C560" s="454"/>
      <c r="D560" s="454"/>
      <c r="E560" s="454"/>
      <c r="F560" s="455"/>
      <c r="G560" s="94" t="s">
        <v>159</v>
      </c>
      <c r="H560" s="95">
        <v>0.06</v>
      </c>
      <c r="I560" s="96">
        <v>131.88</v>
      </c>
      <c r="J560" s="97">
        <f t="shared" si="60"/>
        <v>7.91</v>
      </c>
    </row>
    <row r="561" spans="1:10">
      <c r="A561" s="456" t="s">
        <v>84</v>
      </c>
      <c r="B561" s="457"/>
      <c r="C561" s="457"/>
      <c r="D561" s="457"/>
      <c r="E561" s="457"/>
      <c r="F561" s="457"/>
      <c r="G561" s="458"/>
      <c r="H561" s="459">
        <f>SUM(J556:J560)</f>
        <v>59.179999999999993</v>
      </c>
      <c r="I561" s="460"/>
      <c r="J561" s="461"/>
    </row>
    <row r="562" spans="1:10">
      <c r="A562" s="462" t="s">
        <v>259</v>
      </c>
      <c r="B562" s="460"/>
      <c r="C562" s="460"/>
      <c r="D562" s="460"/>
      <c r="E562" s="460"/>
      <c r="F562" s="460"/>
      <c r="G562" s="463"/>
      <c r="H562" s="464">
        <f>H561*J8</f>
        <v>13.297745999999998</v>
      </c>
      <c r="I562" s="465"/>
      <c r="J562" s="466"/>
    </row>
    <row r="563" spans="1:10" ht="15" thickBot="1">
      <c r="A563" s="440" t="s">
        <v>85</v>
      </c>
      <c r="B563" s="441"/>
      <c r="C563" s="441"/>
      <c r="D563" s="441"/>
      <c r="E563" s="441"/>
      <c r="F563" s="441"/>
      <c r="G563" s="442"/>
      <c r="H563" s="443">
        <f>SUM(H561:H562)</f>
        <v>72.477745999999996</v>
      </c>
      <c r="I563" s="444"/>
      <c r="J563" s="445"/>
    </row>
    <row r="564" spans="1:10">
      <c r="A564" s="195" t="s">
        <v>258</v>
      </c>
      <c r="B564" s="507" t="s">
        <v>223</v>
      </c>
      <c r="C564" s="508"/>
      <c r="D564" s="508"/>
      <c r="E564" s="508"/>
      <c r="F564" s="508"/>
      <c r="G564" s="92" t="s">
        <v>99</v>
      </c>
      <c r="H564" s="450" t="s">
        <v>284</v>
      </c>
      <c r="I564" s="451"/>
      <c r="J564" s="452"/>
    </row>
    <row r="565" spans="1:10">
      <c r="A565" s="93" t="s">
        <v>224</v>
      </c>
      <c r="B565" s="453" t="s">
        <v>225</v>
      </c>
      <c r="C565" s="454"/>
      <c r="D565" s="454"/>
      <c r="E565" s="454"/>
      <c r="F565" s="455"/>
      <c r="G565" s="94" t="s">
        <v>228</v>
      </c>
      <c r="H565" s="95">
        <v>0.5</v>
      </c>
      <c r="I565" s="96">
        <v>106.66</v>
      </c>
      <c r="J565" s="97">
        <f t="shared" ref="J565:J568" si="61">ROUND(H565*I565,2)</f>
        <v>53.33</v>
      </c>
    </row>
    <row r="566" spans="1:10">
      <c r="A566" s="93">
        <v>280006</v>
      </c>
      <c r="B566" s="453" t="s">
        <v>226</v>
      </c>
      <c r="C566" s="454"/>
      <c r="D566" s="454"/>
      <c r="E566" s="454"/>
      <c r="F566" s="455"/>
      <c r="G566" s="94" t="s">
        <v>92</v>
      </c>
      <c r="H566" s="95">
        <v>0.5</v>
      </c>
      <c r="I566" s="96">
        <v>32.54</v>
      </c>
      <c r="J566" s="97">
        <f t="shared" si="61"/>
        <v>16.27</v>
      </c>
    </row>
    <row r="567" spans="1:10">
      <c r="A567" s="93">
        <v>280023</v>
      </c>
      <c r="B567" s="453" t="s">
        <v>227</v>
      </c>
      <c r="C567" s="454"/>
      <c r="D567" s="454"/>
      <c r="E567" s="454"/>
      <c r="F567" s="455"/>
      <c r="G567" s="94" t="s">
        <v>92</v>
      </c>
      <c r="H567" s="95">
        <v>0.3</v>
      </c>
      <c r="I567" s="96">
        <v>32.75</v>
      </c>
      <c r="J567" s="97">
        <f>ROUND(H567*I567,2)-0.01</f>
        <v>9.82</v>
      </c>
    </row>
    <row r="568" spans="1:10">
      <c r="A568" s="93">
        <v>280026</v>
      </c>
      <c r="B568" s="453" t="s">
        <v>213</v>
      </c>
      <c r="C568" s="454"/>
      <c r="D568" s="454"/>
      <c r="E568" s="454"/>
      <c r="F568" s="455"/>
      <c r="G568" s="94" t="s">
        <v>92</v>
      </c>
      <c r="H568" s="95">
        <v>0.8</v>
      </c>
      <c r="I568" s="96">
        <v>26.88</v>
      </c>
      <c r="J568" s="97">
        <f t="shared" si="61"/>
        <v>21.5</v>
      </c>
    </row>
    <row r="569" spans="1:10">
      <c r="A569" s="456" t="s">
        <v>84</v>
      </c>
      <c r="B569" s="457"/>
      <c r="C569" s="457"/>
      <c r="D569" s="457"/>
      <c r="E569" s="457"/>
      <c r="F569" s="457"/>
      <c r="G569" s="458"/>
      <c r="H569" s="459">
        <f>SUM(J565:J568)</f>
        <v>100.91999999999999</v>
      </c>
      <c r="I569" s="460"/>
      <c r="J569" s="461"/>
    </row>
    <row r="570" spans="1:10">
      <c r="A570" s="462" t="s">
        <v>259</v>
      </c>
      <c r="B570" s="460"/>
      <c r="C570" s="460"/>
      <c r="D570" s="460"/>
      <c r="E570" s="460"/>
      <c r="F570" s="460"/>
      <c r="G570" s="463"/>
      <c r="H570" s="464">
        <f>H569*J8</f>
        <v>22.676723999999997</v>
      </c>
      <c r="I570" s="465"/>
      <c r="J570" s="466"/>
    </row>
    <row r="571" spans="1:10" ht="15" thickBot="1">
      <c r="A571" s="440" t="s">
        <v>85</v>
      </c>
      <c r="B571" s="441"/>
      <c r="C571" s="441"/>
      <c r="D571" s="441"/>
      <c r="E571" s="441"/>
      <c r="F571" s="441"/>
      <c r="G571" s="442"/>
      <c r="H571" s="443">
        <f>SUM(H569:H570)</f>
        <v>123.59672399999998</v>
      </c>
      <c r="I571" s="444"/>
      <c r="J571" s="445"/>
    </row>
    <row r="572" spans="1:10">
      <c r="A572" s="91">
        <v>270220</v>
      </c>
      <c r="B572" s="507" t="s">
        <v>151</v>
      </c>
      <c r="C572" s="508"/>
      <c r="D572" s="508"/>
      <c r="E572" s="508"/>
      <c r="F572" s="508"/>
      <c r="G572" s="92" t="s">
        <v>68</v>
      </c>
      <c r="H572" s="450" t="s">
        <v>285</v>
      </c>
      <c r="I572" s="451"/>
      <c r="J572" s="452"/>
    </row>
    <row r="573" spans="1:10">
      <c r="A573" s="93">
        <v>280026</v>
      </c>
      <c r="B573" s="453" t="s">
        <v>213</v>
      </c>
      <c r="C573" s="454"/>
      <c r="D573" s="454"/>
      <c r="E573" s="454"/>
      <c r="F573" s="455"/>
      <c r="G573" s="94" t="s">
        <v>92</v>
      </c>
      <c r="H573" s="95">
        <v>0.4</v>
      </c>
      <c r="I573" s="96">
        <v>26.88</v>
      </c>
      <c r="J573" s="97">
        <f>ROUND(H573*I573,2)</f>
        <v>10.75</v>
      </c>
    </row>
    <row r="574" spans="1:10">
      <c r="A574" s="456" t="s">
        <v>84</v>
      </c>
      <c r="B574" s="457"/>
      <c r="C574" s="457"/>
      <c r="D574" s="457"/>
      <c r="E574" s="457"/>
      <c r="F574" s="457"/>
      <c r="G574" s="458"/>
      <c r="H574" s="459">
        <f>SUM(J573:J573)</f>
        <v>10.75</v>
      </c>
      <c r="I574" s="460"/>
      <c r="J574" s="461"/>
    </row>
    <row r="575" spans="1:10">
      <c r="A575" s="462" t="s">
        <v>259</v>
      </c>
      <c r="B575" s="460"/>
      <c r="C575" s="460"/>
      <c r="D575" s="460"/>
      <c r="E575" s="460"/>
      <c r="F575" s="460"/>
      <c r="G575" s="463"/>
      <c r="H575" s="464">
        <f>H574*J8</f>
        <v>2.4155250000000001</v>
      </c>
      <c r="I575" s="465"/>
      <c r="J575" s="466"/>
    </row>
    <row r="576" spans="1:10" ht="15" thickBot="1">
      <c r="A576" s="440" t="s">
        <v>85</v>
      </c>
      <c r="B576" s="441"/>
      <c r="C576" s="441"/>
      <c r="D576" s="441"/>
      <c r="E576" s="441"/>
      <c r="F576" s="441"/>
      <c r="G576" s="442"/>
      <c r="H576" s="443">
        <f>SUM(H574:H575)</f>
        <v>13.165525000000001</v>
      </c>
      <c r="I576" s="444"/>
      <c r="J576" s="445"/>
    </row>
  </sheetData>
  <mergeCells count="817">
    <mergeCell ref="H517:J517"/>
    <mergeCell ref="A508:G508"/>
    <mergeCell ref="H508:J508"/>
    <mergeCell ref="B513:F513"/>
    <mergeCell ref="B514:F514"/>
    <mergeCell ref="A494:G494"/>
    <mergeCell ref="H494:J494"/>
    <mergeCell ref="A495:G495"/>
    <mergeCell ref="H495:J495"/>
    <mergeCell ref="A506:G506"/>
    <mergeCell ref="H506:J506"/>
    <mergeCell ref="A507:G507"/>
    <mergeCell ref="H507:J507"/>
    <mergeCell ref="B509:F509"/>
    <mergeCell ref="H509:J509"/>
    <mergeCell ref="B510:F510"/>
    <mergeCell ref="B511:F511"/>
    <mergeCell ref="B512:F512"/>
    <mergeCell ref="B490:F490"/>
    <mergeCell ref="B485:F485"/>
    <mergeCell ref="H485:J485"/>
    <mergeCell ref="B486:F486"/>
    <mergeCell ref="B487:F487"/>
    <mergeCell ref="B488:F488"/>
    <mergeCell ref="B489:F489"/>
    <mergeCell ref="B491:F491"/>
    <mergeCell ref="B492:F492"/>
    <mergeCell ref="A493:G493"/>
    <mergeCell ref="H493:J493"/>
    <mergeCell ref="B458:F458"/>
    <mergeCell ref="H458:J458"/>
    <mergeCell ref="B459:F459"/>
    <mergeCell ref="B460:F460"/>
    <mergeCell ref="B461:F461"/>
    <mergeCell ref="A465:G465"/>
    <mergeCell ref="H465:J465"/>
    <mergeCell ref="B462:F462"/>
    <mergeCell ref="A463:G463"/>
    <mergeCell ref="H463:J463"/>
    <mergeCell ref="A464:G464"/>
    <mergeCell ref="H464:J464"/>
    <mergeCell ref="H484:J484"/>
    <mergeCell ref="B469:F469"/>
    <mergeCell ref="B470:F470"/>
    <mergeCell ref="B471:F471"/>
    <mergeCell ref="A472:G472"/>
    <mergeCell ref="H472:J472"/>
    <mergeCell ref="A473:G473"/>
    <mergeCell ref="H473:J473"/>
    <mergeCell ref="A474:G474"/>
    <mergeCell ref="H474:J474"/>
    <mergeCell ref="A5:J5"/>
    <mergeCell ref="A6:J6"/>
    <mergeCell ref="A11:J11"/>
    <mergeCell ref="A455:J455"/>
    <mergeCell ref="A13:J13"/>
    <mergeCell ref="B14:F14"/>
    <mergeCell ref="A16:J16"/>
    <mergeCell ref="B17:F17"/>
    <mergeCell ref="H17:J17"/>
    <mergeCell ref="B18:F18"/>
    <mergeCell ref="A19:G19"/>
    <mergeCell ref="H19:J19"/>
    <mergeCell ref="A20:G20"/>
    <mergeCell ref="H20:J20"/>
    <mergeCell ref="A21:G21"/>
    <mergeCell ref="H21:J21"/>
    <mergeCell ref="B22:F22"/>
    <mergeCell ref="H22:J22"/>
    <mergeCell ref="B23:F23"/>
    <mergeCell ref="B24:F24"/>
    <mergeCell ref="B25:F25"/>
    <mergeCell ref="B26:F26"/>
    <mergeCell ref="B27:F27"/>
    <mergeCell ref="A28:G28"/>
    <mergeCell ref="A457:J457"/>
    <mergeCell ref="B481:F481"/>
    <mergeCell ref="B505:F505"/>
    <mergeCell ref="B497:F497"/>
    <mergeCell ref="H497:J497"/>
    <mergeCell ref="B498:F498"/>
    <mergeCell ref="B499:F499"/>
    <mergeCell ref="B500:F500"/>
    <mergeCell ref="B501:F501"/>
    <mergeCell ref="B502:F502"/>
    <mergeCell ref="B504:F504"/>
    <mergeCell ref="B466:F466"/>
    <mergeCell ref="H466:J466"/>
    <mergeCell ref="B467:F467"/>
    <mergeCell ref="B468:F468"/>
    <mergeCell ref="B503:F503"/>
    <mergeCell ref="A496:J496"/>
    <mergeCell ref="A482:G482"/>
    <mergeCell ref="H482:J482"/>
    <mergeCell ref="B478:F478"/>
    <mergeCell ref="B479:F479"/>
    <mergeCell ref="B480:F480"/>
    <mergeCell ref="A483:G483"/>
    <mergeCell ref="H483:J483"/>
    <mergeCell ref="A576:G576"/>
    <mergeCell ref="H576:J576"/>
    <mergeCell ref="B564:F564"/>
    <mergeCell ref="H564:J564"/>
    <mergeCell ref="B565:F565"/>
    <mergeCell ref="B566:F566"/>
    <mergeCell ref="B567:F567"/>
    <mergeCell ref="B568:F568"/>
    <mergeCell ref="A571:G571"/>
    <mergeCell ref="B572:F572"/>
    <mergeCell ref="H572:J572"/>
    <mergeCell ref="B573:F573"/>
    <mergeCell ref="A575:G575"/>
    <mergeCell ref="H575:J575"/>
    <mergeCell ref="B545:F545"/>
    <mergeCell ref="H545:J545"/>
    <mergeCell ref="B546:F546"/>
    <mergeCell ref="B547:F547"/>
    <mergeCell ref="B548:F548"/>
    <mergeCell ref="A515:G515"/>
    <mergeCell ref="H515:J515"/>
    <mergeCell ref="A516:G516"/>
    <mergeCell ref="H516:J516"/>
    <mergeCell ref="B522:F522"/>
    <mergeCell ref="B523:F523"/>
    <mergeCell ref="A524:G524"/>
    <mergeCell ref="H524:J524"/>
    <mergeCell ref="A543:G543"/>
    <mergeCell ref="H543:J543"/>
    <mergeCell ref="A544:G544"/>
    <mergeCell ref="H544:J544"/>
    <mergeCell ref="B539:F539"/>
    <mergeCell ref="H539:J539"/>
    <mergeCell ref="B540:F540"/>
    <mergeCell ref="B541:F541"/>
    <mergeCell ref="A542:G542"/>
    <mergeCell ref="H542:J542"/>
    <mergeCell ref="A517:G517"/>
    <mergeCell ref="B476:F476"/>
    <mergeCell ref="B477:F477"/>
    <mergeCell ref="B475:F475"/>
    <mergeCell ref="H475:J475"/>
    <mergeCell ref="A484:G484"/>
    <mergeCell ref="B557:F557"/>
    <mergeCell ref="B558:F558"/>
    <mergeCell ref="A574:G574"/>
    <mergeCell ref="H574:J574"/>
    <mergeCell ref="A562:G562"/>
    <mergeCell ref="H562:J562"/>
    <mergeCell ref="A563:G563"/>
    <mergeCell ref="H563:J563"/>
    <mergeCell ref="B559:F559"/>
    <mergeCell ref="B560:F560"/>
    <mergeCell ref="A561:G561"/>
    <mergeCell ref="H561:J561"/>
    <mergeCell ref="H571:J571"/>
    <mergeCell ref="A569:G569"/>
    <mergeCell ref="H569:J569"/>
    <mergeCell ref="A570:G570"/>
    <mergeCell ref="H570:J570"/>
    <mergeCell ref="B520:F520"/>
    <mergeCell ref="B521:F521"/>
    <mergeCell ref="B555:F555"/>
    <mergeCell ref="H555:J555"/>
    <mergeCell ref="B556:F556"/>
    <mergeCell ref="B549:F549"/>
    <mergeCell ref="B550:F550"/>
    <mergeCell ref="B551:F551"/>
    <mergeCell ref="A552:G552"/>
    <mergeCell ref="H552:J552"/>
    <mergeCell ref="A553:G553"/>
    <mergeCell ref="H553:J553"/>
    <mergeCell ref="A554:G554"/>
    <mergeCell ref="H554:J554"/>
    <mergeCell ref="A1:J4"/>
    <mergeCell ref="A537:G537"/>
    <mergeCell ref="H537:J537"/>
    <mergeCell ref="A538:G538"/>
    <mergeCell ref="H538:J538"/>
    <mergeCell ref="B527:F527"/>
    <mergeCell ref="H527:J527"/>
    <mergeCell ref="B528:F528"/>
    <mergeCell ref="B534:F534"/>
    <mergeCell ref="B535:F535"/>
    <mergeCell ref="A536:G536"/>
    <mergeCell ref="H536:J536"/>
    <mergeCell ref="B529:F529"/>
    <mergeCell ref="B530:F530"/>
    <mergeCell ref="B531:F531"/>
    <mergeCell ref="B532:F532"/>
    <mergeCell ref="B533:F533"/>
    <mergeCell ref="A525:G525"/>
    <mergeCell ref="H525:J525"/>
    <mergeCell ref="A526:G526"/>
    <mergeCell ref="H526:J526"/>
    <mergeCell ref="B518:F518"/>
    <mergeCell ref="H518:J518"/>
    <mergeCell ref="B519:F519"/>
    <mergeCell ref="H28:J28"/>
    <mergeCell ref="A29:G29"/>
    <mergeCell ref="H29:J29"/>
    <mergeCell ref="A30:G30"/>
    <mergeCell ref="H30:J30"/>
    <mergeCell ref="B31:F31"/>
    <mergeCell ref="H31:J31"/>
    <mergeCell ref="B32:F32"/>
    <mergeCell ref="B33:F33"/>
    <mergeCell ref="B34:F34"/>
    <mergeCell ref="B35:F35"/>
    <mergeCell ref="B36:F36"/>
    <mergeCell ref="B37:F37"/>
    <mergeCell ref="B38:F38"/>
    <mergeCell ref="A39:G39"/>
    <mergeCell ref="H39:J39"/>
    <mergeCell ref="A40:G40"/>
    <mergeCell ref="H40:J40"/>
    <mergeCell ref="A41:G41"/>
    <mergeCell ref="H41:J41"/>
    <mergeCell ref="B42:F42"/>
    <mergeCell ref="H42:J42"/>
    <mergeCell ref="B43:F43"/>
    <mergeCell ref="B44:F44"/>
    <mergeCell ref="B45:F45"/>
    <mergeCell ref="B46:F46"/>
    <mergeCell ref="B47:F47"/>
    <mergeCell ref="B48:F48"/>
    <mergeCell ref="A49:G49"/>
    <mergeCell ref="H49:J49"/>
    <mergeCell ref="A50:G50"/>
    <mergeCell ref="H50:J50"/>
    <mergeCell ref="A51:G51"/>
    <mergeCell ref="H51:J51"/>
    <mergeCell ref="A52:J52"/>
    <mergeCell ref="B53:F53"/>
    <mergeCell ref="H53:J53"/>
    <mergeCell ref="B54:F54"/>
    <mergeCell ref="B55:F55"/>
    <mergeCell ref="A56:G56"/>
    <mergeCell ref="H56:J56"/>
    <mergeCell ref="A57:G57"/>
    <mergeCell ref="H57:J57"/>
    <mergeCell ref="A58:G58"/>
    <mergeCell ref="H58:J58"/>
    <mergeCell ref="B59:F59"/>
    <mergeCell ref="H59:J59"/>
    <mergeCell ref="B60:F60"/>
    <mergeCell ref="B61:F61"/>
    <mergeCell ref="B62:F62"/>
    <mergeCell ref="A63:G63"/>
    <mergeCell ref="H63:J63"/>
    <mergeCell ref="A64:G64"/>
    <mergeCell ref="H64:J64"/>
    <mergeCell ref="A65:G65"/>
    <mergeCell ref="H65:J65"/>
    <mergeCell ref="A66:J66"/>
    <mergeCell ref="B67:F67"/>
    <mergeCell ref="H67:J67"/>
    <mergeCell ref="B68:F68"/>
    <mergeCell ref="B69:F69"/>
    <mergeCell ref="B70:F70"/>
    <mergeCell ref="B71:F71"/>
    <mergeCell ref="A72:G72"/>
    <mergeCell ref="H72:J72"/>
    <mergeCell ref="A73:G73"/>
    <mergeCell ref="H73:J73"/>
    <mergeCell ref="A74:G74"/>
    <mergeCell ref="H74:J74"/>
    <mergeCell ref="B75:F75"/>
    <mergeCell ref="H75:J75"/>
    <mergeCell ref="B76:F76"/>
    <mergeCell ref="B77:F77"/>
    <mergeCell ref="B78:F78"/>
    <mergeCell ref="B79:F79"/>
    <mergeCell ref="A80:G80"/>
    <mergeCell ref="H80:J80"/>
    <mergeCell ref="A81:G81"/>
    <mergeCell ref="H81:J81"/>
    <mergeCell ref="A82:G82"/>
    <mergeCell ref="H82:J82"/>
    <mergeCell ref="A83:J83"/>
    <mergeCell ref="B84:F84"/>
    <mergeCell ref="H84:J84"/>
    <mergeCell ref="B85:F85"/>
    <mergeCell ref="B86:F86"/>
    <mergeCell ref="B87:F87"/>
    <mergeCell ref="B88:F88"/>
    <mergeCell ref="A89:G89"/>
    <mergeCell ref="H89:J89"/>
    <mergeCell ref="A90:G90"/>
    <mergeCell ref="H90:J90"/>
    <mergeCell ref="A91:G91"/>
    <mergeCell ref="H91:J91"/>
    <mergeCell ref="B92:F92"/>
    <mergeCell ref="H92:J92"/>
    <mergeCell ref="B93:F93"/>
    <mergeCell ref="B94:F94"/>
    <mergeCell ref="B95:F95"/>
    <mergeCell ref="A96:G96"/>
    <mergeCell ref="H96:J96"/>
    <mergeCell ref="A97:G97"/>
    <mergeCell ref="H97:J97"/>
    <mergeCell ref="A98:G98"/>
    <mergeCell ref="H98:J98"/>
    <mergeCell ref="B99:F99"/>
    <mergeCell ref="H99:J99"/>
    <mergeCell ref="B100:F100"/>
    <mergeCell ref="B101:F101"/>
    <mergeCell ref="B102:F102"/>
    <mergeCell ref="B103:F103"/>
    <mergeCell ref="B104:F104"/>
    <mergeCell ref="A105:G105"/>
    <mergeCell ref="H105:J105"/>
    <mergeCell ref="A106:G106"/>
    <mergeCell ref="H106:J106"/>
    <mergeCell ref="A107:G107"/>
    <mergeCell ref="H107:J107"/>
    <mergeCell ref="A108:J108"/>
    <mergeCell ref="B109:F109"/>
    <mergeCell ref="H109:J109"/>
    <mergeCell ref="B110:F110"/>
    <mergeCell ref="B111:F111"/>
    <mergeCell ref="B112:F112"/>
    <mergeCell ref="B113:F113"/>
    <mergeCell ref="B114:F114"/>
    <mergeCell ref="A115:G115"/>
    <mergeCell ref="H115:J115"/>
    <mergeCell ref="A116:G116"/>
    <mergeCell ref="H116:J116"/>
    <mergeCell ref="A117:G117"/>
    <mergeCell ref="H117:J117"/>
    <mergeCell ref="B118:F118"/>
    <mergeCell ref="H118:J118"/>
    <mergeCell ref="B119:F119"/>
    <mergeCell ref="B120:F120"/>
    <mergeCell ref="B121:F121"/>
    <mergeCell ref="B122:F122"/>
    <mergeCell ref="A123:G123"/>
    <mergeCell ref="H123:J123"/>
    <mergeCell ref="A124:G124"/>
    <mergeCell ref="H124:J124"/>
    <mergeCell ref="A125:G125"/>
    <mergeCell ref="H125:J125"/>
    <mergeCell ref="B126:F126"/>
    <mergeCell ref="H126:J126"/>
    <mergeCell ref="B127:F127"/>
    <mergeCell ref="B128:F128"/>
    <mergeCell ref="B129:F129"/>
    <mergeCell ref="A130:G130"/>
    <mergeCell ref="H130:J130"/>
    <mergeCell ref="A131:G131"/>
    <mergeCell ref="H131:J131"/>
    <mergeCell ref="A132:G132"/>
    <mergeCell ref="H132:J132"/>
    <mergeCell ref="B133:F133"/>
    <mergeCell ref="H133:J133"/>
    <mergeCell ref="B134:F134"/>
    <mergeCell ref="B135:F135"/>
    <mergeCell ref="B136:F136"/>
    <mergeCell ref="A137:G137"/>
    <mergeCell ref="H137:J137"/>
    <mergeCell ref="A138:G138"/>
    <mergeCell ref="H138:J138"/>
    <mergeCell ref="A139:G139"/>
    <mergeCell ref="H139:J139"/>
    <mergeCell ref="B140:F140"/>
    <mergeCell ref="H140:J140"/>
    <mergeCell ref="B141:F141"/>
    <mergeCell ref="B142:F142"/>
    <mergeCell ref="B143:F143"/>
    <mergeCell ref="B144:F144"/>
    <mergeCell ref="B145:F145"/>
    <mergeCell ref="A146:G146"/>
    <mergeCell ref="H146:J146"/>
    <mergeCell ref="A147:G147"/>
    <mergeCell ref="H147:J147"/>
    <mergeCell ref="A148:G148"/>
    <mergeCell ref="H148:J148"/>
    <mergeCell ref="A149:J149"/>
    <mergeCell ref="B150:F150"/>
    <mergeCell ref="H150:J150"/>
    <mergeCell ref="B151:F151"/>
    <mergeCell ref="B152:F152"/>
    <mergeCell ref="B153:F153"/>
    <mergeCell ref="B154:F154"/>
    <mergeCell ref="B155:F155"/>
    <mergeCell ref="B156:F156"/>
    <mergeCell ref="A157:G157"/>
    <mergeCell ref="H157:J157"/>
    <mergeCell ref="A158:G158"/>
    <mergeCell ref="H158:J158"/>
    <mergeCell ref="A159:G159"/>
    <mergeCell ref="H159:J159"/>
    <mergeCell ref="B160:F160"/>
    <mergeCell ref="H160:J160"/>
    <mergeCell ref="B161:F161"/>
    <mergeCell ref="B162:F162"/>
    <mergeCell ref="B163:F163"/>
    <mergeCell ref="B164:F164"/>
    <mergeCell ref="B165:F165"/>
    <mergeCell ref="B166:F166"/>
    <mergeCell ref="B167:F167"/>
    <mergeCell ref="A168:G168"/>
    <mergeCell ref="H168:J168"/>
    <mergeCell ref="A169:G169"/>
    <mergeCell ref="H169:J169"/>
    <mergeCell ref="A170:G170"/>
    <mergeCell ref="H170:J170"/>
    <mergeCell ref="B171:F171"/>
    <mergeCell ref="H171:J171"/>
    <mergeCell ref="B172:F172"/>
    <mergeCell ref="B173:F173"/>
    <mergeCell ref="B174:F174"/>
    <mergeCell ref="B175:F175"/>
    <mergeCell ref="A178:G178"/>
    <mergeCell ref="H178:J178"/>
    <mergeCell ref="A179:G179"/>
    <mergeCell ref="H179:J179"/>
    <mergeCell ref="A180:G180"/>
    <mergeCell ref="H180:J180"/>
    <mergeCell ref="B181:F181"/>
    <mergeCell ref="H181:J181"/>
    <mergeCell ref="B182:F182"/>
    <mergeCell ref="B183:F183"/>
    <mergeCell ref="B184:F184"/>
    <mergeCell ref="B185:F185"/>
    <mergeCell ref="A186:G186"/>
    <mergeCell ref="H186:J186"/>
    <mergeCell ref="A187:G187"/>
    <mergeCell ref="H187:J187"/>
    <mergeCell ref="A188:G188"/>
    <mergeCell ref="H188:J188"/>
    <mergeCell ref="A189:J189"/>
    <mergeCell ref="B190:F190"/>
    <mergeCell ref="H190:J190"/>
    <mergeCell ref="B191:F191"/>
    <mergeCell ref="B192:F192"/>
    <mergeCell ref="B193:F193"/>
    <mergeCell ref="B194:F194"/>
    <mergeCell ref="A195:G195"/>
    <mergeCell ref="H195:J195"/>
    <mergeCell ref="A196:G196"/>
    <mergeCell ref="H196:J196"/>
    <mergeCell ref="A197:G197"/>
    <mergeCell ref="H197:J197"/>
    <mergeCell ref="B198:F198"/>
    <mergeCell ref="H198:J198"/>
    <mergeCell ref="B199:F199"/>
    <mergeCell ref="B200:F200"/>
    <mergeCell ref="B201:F201"/>
    <mergeCell ref="A202:G202"/>
    <mergeCell ref="H202:J202"/>
    <mergeCell ref="A203:G203"/>
    <mergeCell ref="H203:J203"/>
    <mergeCell ref="A204:G204"/>
    <mergeCell ref="H204:J204"/>
    <mergeCell ref="A205:J205"/>
    <mergeCell ref="B206:F206"/>
    <mergeCell ref="H206:J206"/>
    <mergeCell ref="B207:F207"/>
    <mergeCell ref="B208:F208"/>
    <mergeCell ref="B209:F209"/>
    <mergeCell ref="B210:F210"/>
    <mergeCell ref="B211:F211"/>
    <mergeCell ref="A212:G212"/>
    <mergeCell ref="H212:J212"/>
    <mergeCell ref="A213:G213"/>
    <mergeCell ref="H213:J213"/>
    <mergeCell ref="A214:G214"/>
    <mergeCell ref="H214:J214"/>
    <mergeCell ref="B215:F215"/>
    <mergeCell ref="H215:J215"/>
    <mergeCell ref="B216:F216"/>
    <mergeCell ref="B217:F217"/>
    <mergeCell ref="B218:F218"/>
    <mergeCell ref="B219:F219"/>
    <mergeCell ref="B220:F220"/>
    <mergeCell ref="A221:G221"/>
    <mergeCell ref="H221:J221"/>
    <mergeCell ref="A222:G222"/>
    <mergeCell ref="H222:J222"/>
    <mergeCell ref="A223:G223"/>
    <mergeCell ref="H223:J223"/>
    <mergeCell ref="B224:F224"/>
    <mergeCell ref="H224:J224"/>
    <mergeCell ref="B225:F225"/>
    <mergeCell ref="B226:F226"/>
    <mergeCell ref="B227:F227"/>
    <mergeCell ref="B228:F228"/>
    <mergeCell ref="A229:G229"/>
    <mergeCell ref="H229:J229"/>
    <mergeCell ref="A230:G230"/>
    <mergeCell ref="H230:J230"/>
    <mergeCell ref="A231:G231"/>
    <mergeCell ref="H231:J231"/>
    <mergeCell ref="B232:F232"/>
    <mergeCell ref="H232:J232"/>
    <mergeCell ref="B233:F233"/>
    <mergeCell ref="B234:F234"/>
    <mergeCell ref="B235:F235"/>
    <mergeCell ref="B236:F236"/>
    <mergeCell ref="A237:G237"/>
    <mergeCell ref="H237:J237"/>
    <mergeCell ref="A238:G238"/>
    <mergeCell ref="H238:J238"/>
    <mergeCell ref="A239:G239"/>
    <mergeCell ref="H239:J239"/>
    <mergeCell ref="B240:F240"/>
    <mergeCell ref="H240:J240"/>
    <mergeCell ref="B241:F241"/>
    <mergeCell ref="B242:F242"/>
    <mergeCell ref="B243:F243"/>
    <mergeCell ref="B244:F244"/>
    <mergeCell ref="A245:G245"/>
    <mergeCell ref="H245:J245"/>
    <mergeCell ref="A246:G246"/>
    <mergeCell ref="H246:J246"/>
    <mergeCell ref="A247:G247"/>
    <mergeCell ref="H247:J247"/>
    <mergeCell ref="B248:F248"/>
    <mergeCell ref="H248:J248"/>
    <mergeCell ref="B249:F249"/>
    <mergeCell ref="B250:F250"/>
    <mergeCell ref="B251:F251"/>
    <mergeCell ref="B252:F252"/>
    <mergeCell ref="A253:G253"/>
    <mergeCell ref="H253:J253"/>
    <mergeCell ref="A254:G254"/>
    <mergeCell ref="H254:J254"/>
    <mergeCell ref="A255:G255"/>
    <mergeCell ref="H255:J255"/>
    <mergeCell ref="A256:J256"/>
    <mergeCell ref="B257:F257"/>
    <mergeCell ref="H257:J257"/>
    <mergeCell ref="B258:F258"/>
    <mergeCell ref="B259:F259"/>
    <mergeCell ref="B260:F260"/>
    <mergeCell ref="B261:F261"/>
    <mergeCell ref="B262:F262"/>
    <mergeCell ref="B263:F263"/>
    <mergeCell ref="B264:F264"/>
    <mergeCell ref="B265:F265"/>
    <mergeCell ref="B266:F266"/>
    <mergeCell ref="A267:G267"/>
    <mergeCell ref="H267:J267"/>
    <mergeCell ref="A268:G268"/>
    <mergeCell ref="H268:J268"/>
    <mergeCell ref="A269:G269"/>
    <mergeCell ref="H269:J269"/>
    <mergeCell ref="B270:F270"/>
    <mergeCell ref="H270:J270"/>
    <mergeCell ref="B271:F271"/>
    <mergeCell ref="B272:F272"/>
    <mergeCell ref="B273:F273"/>
    <mergeCell ref="B274:F274"/>
    <mergeCell ref="B275:F275"/>
    <mergeCell ref="B276:F276"/>
    <mergeCell ref="B277:F277"/>
    <mergeCell ref="B278:F278"/>
    <mergeCell ref="B279:F279"/>
    <mergeCell ref="B280:F280"/>
    <mergeCell ref="A281:G281"/>
    <mergeCell ref="H281:J281"/>
    <mergeCell ref="A282:G282"/>
    <mergeCell ref="H282:J282"/>
    <mergeCell ref="A283:G283"/>
    <mergeCell ref="H283:J283"/>
    <mergeCell ref="B284:F284"/>
    <mergeCell ref="H284:J284"/>
    <mergeCell ref="B285:F285"/>
    <mergeCell ref="B286:F286"/>
    <mergeCell ref="B287:F287"/>
    <mergeCell ref="B288:F288"/>
    <mergeCell ref="B289:F289"/>
    <mergeCell ref="B290:F290"/>
    <mergeCell ref="B291:F291"/>
    <mergeCell ref="B292:F292"/>
    <mergeCell ref="A293:G293"/>
    <mergeCell ref="H293:J293"/>
    <mergeCell ref="A294:G294"/>
    <mergeCell ref="H294:J294"/>
    <mergeCell ref="A295:G295"/>
    <mergeCell ref="H295:J295"/>
    <mergeCell ref="B296:F296"/>
    <mergeCell ref="H296:J296"/>
    <mergeCell ref="B297:F297"/>
    <mergeCell ref="B298:F298"/>
    <mergeCell ref="B299:F299"/>
    <mergeCell ref="B300:F300"/>
    <mergeCell ref="B301:F301"/>
    <mergeCell ref="B302:F302"/>
    <mergeCell ref="B303:F303"/>
    <mergeCell ref="B304:F304"/>
    <mergeCell ref="A305:G305"/>
    <mergeCell ref="H305:J305"/>
    <mergeCell ref="A306:G306"/>
    <mergeCell ref="H306:J306"/>
    <mergeCell ref="A307:G307"/>
    <mergeCell ref="H307:J307"/>
    <mergeCell ref="B308:F308"/>
    <mergeCell ref="H308:J308"/>
    <mergeCell ref="B309:F309"/>
    <mergeCell ref="B310:F310"/>
    <mergeCell ref="B311:F311"/>
    <mergeCell ref="B312:F312"/>
    <mergeCell ref="A313:G313"/>
    <mergeCell ref="H313:J313"/>
    <mergeCell ref="A314:G314"/>
    <mergeCell ref="H314:J314"/>
    <mergeCell ref="A315:G315"/>
    <mergeCell ref="H315:J315"/>
    <mergeCell ref="B316:F316"/>
    <mergeCell ref="H316:J316"/>
    <mergeCell ref="B317:F317"/>
    <mergeCell ref="B318:F318"/>
    <mergeCell ref="B319:F319"/>
    <mergeCell ref="A320:G320"/>
    <mergeCell ref="H320:J320"/>
    <mergeCell ref="A321:G321"/>
    <mergeCell ref="H321:J321"/>
    <mergeCell ref="A322:G322"/>
    <mergeCell ref="H322:J322"/>
    <mergeCell ref="B323:F323"/>
    <mergeCell ref="H323:J323"/>
    <mergeCell ref="B324:F324"/>
    <mergeCell ref="B325:F325"/>
    <mergeCell ref="B326:F326"/>
    <mergeCell ref="B327:F327"/>
    <mergeCell ref="B328:F328"/>
    <mergeCell ref="A329:G329"/>
    <mergeCell ref="H329:J329"/>
    <mergeCell ref="A330:G330"/>
    <mergeCell ref="H330:J330"/>
    <mergeCell ref="A331:G331"/>
    <mergeCell ref="H331:J331"/>
    <mergeCell ref="B332:F332"/>
    <mergeCell ref="H332:J332"/>
    <mergeCell ref="B333:F333"/>
    <mergeCell ref="B334:F334"/>
    <mergeCell ref="A335:G335"/>
    <mergeCell ref="H335:J335"/>
    <mergeCell ref="A336:G336"/>
    <mergeCell ref="H336:J336"/>
    <mergeCell ref="A337:G337"/>
    <mergeCell ref="H337:J337"/>
    <mergeCell ref="B338:F338"/>
    <mergeCell ref="H338:J338"/>
    <mergeCell ref="B339:F339"/>
    <mergeCell ref="B340:F340"/>
    <mergeCell ref="B341:F341"/>
    <mergeCell ref="B342:F342"/>
    <mergeCell ref="B343:F343"/>
    <mergeCell ref="B344:F344"/>
    <mergeCell ref="B345:F345"/>
    <mergeCell ref="A346:G346"/>
    <mergeCell ref="H346:J346"/>
    <mergeCell ref="A347:G347"/>
    <mergeCell ref="H347:J347"/>
    <mergeCell ref="A348:G348"/>
    <mergeCell ref="H348:J348"/>
    <mergeCell ref="B349:F349"/>
    <mergeCell ref="H349:J349"/>
    <mergeCell ref="B350:F350"/>
    <mergeCell ref="B351:F351"/>
    <mergeCell ref="B352:F352"/>
    <mergeCell ref="B353:F353"/>
    <mergeCell ref="B354:F354"/>
    <mergeCell ref="B355:F355"/>
    <mergeCell ref="B356:F356"/>
    <mergeCell ref="B357:F357"/>
    <mergeCell ref="A358:G358"/>
    <mergeCell ref="H358:J358"/>
    <mergeCell ref="A359:G359"/>
    <mergeCell ref="H359:J359"/>
    <mergeCell ref="A360:G360"/>
    <mergeCell ref="H360:J360"/>
    <mergeCell ref="B361:F361"/>
    <mergeCell ref="H361:J361"/>
    <mergeCell ref="B362:F362"/>
    <mergeCell ref="B363:F363"/>
    <mergeCell ref="B364:F364"/>
    <mergeCell ref="B365:F365"/>
    <mergeCell ref="B366:F366"/>
    <mergeCell ref="B367:F367"/>
    <mergeCell ref="B368:F368"/>
    <mergeCell ref="B369:F369"/>
    <mergeCell ref="A370:G370"/>
    <mergeCell ref="H370:J370"/>
    <mergeCell ref="A371:G371"/>
    <mergeCell ref="H371:J371"/>
    <mergeCell ref="A372:G372"/>
    <mergeCell ref="H372:J372"/>
    <mergeCell ref="B373:F373"/>
    <mergeCell ref="H373:J373"/>
    <mergeCell ref="B374:F374"/>
    <mergeCell ref="B375:F375"/>
    <mergeCell ref="B376:F376"/>
    <mergeCell ref="B377:F377"/>
    <mergeCell ref="B378:F378"/>
    <mergeCell ref="A379:G379"/>
    <mergeCell ref="H379:J379"/>
    <mergeCell ref="A380:G380"/>
    <mergeCell ref="H380:J380"/>
    <mergeCell ref="A381:G381"/>
    <mergeCell ref="H381:J381"/>
    <mergeCell ref="A382:J382"/>
    <mergeCell ref="B383:F383"/>
    <mergeCell ref="H383:J383"/>
    <mergeCell ref="B384:F384"/>
    <mergeCell ref="B385:F385"/>
    <mergeCell ref="B386:F386"/>
    <mergeCell ref="B387:F387"/>
    <mergeCell ref="B388:F388"/>
    <mergeCell ref="B389:F389"/>
    <mergeCell ref="B390:F390"/>
    <mergeCell ref="A391:G391"/>
    <mergeCell ref="H391:J391"/>
    <mergeCell ref="A392:G392"/>
    <mergeCell ref="H392:J392"/>
    <mergeCell ref="A393:G393"/>
    <mergeCell ref="H393:J393"/>
    <mergeCell ref="B394:F394"/>
    <mergeCell ref="H394:J394"/>
    <mergeCell ref="B395:F395"/>
    <mergeCell ref="B396:F396"/>
    <mergeCell ref="B397:F397"/>
    <mergeCell ref="B398:F398"/>
    <mergeCell ref="A399:G399"/>
    <mergeCell ref="H399:J399"/>
    <mergeCell ref="A400:G400"/>
    <mergeCell ref="H400:J400"/>
    <mergeCell ref="A401:G401"/>
    <mergeCell ref="H401:J401"/>
    <mergeCell ref="B402:F402"/>
    <mergeCell ref="H402:J402"/>
    <mergeCell ref="B403:F403"/>
    <mergeCell ref="B404:F404"/>
    <mergeCell ref="B405:F405"/>
    <mergeCell ref="A406:G406"/>
    <mergeCell ref="H406:J406"/>
    <mergeCell ref="A407:G407"/>
    <mergeCell ref="H407:J407"/>
    <mergeCell ref="A408:G408"/>
    <mergeCell ref="H408:J408"/>
    <mergeCell ref="B409:F409"/>
    <mergeCell ref="H409:J409"/>
    <mergeCell ref="B410:F410"/>
    <mergeCell ref="B411:F411"/>
    <mergeCell ref="B412:F412"/>
    <mergeCell ref="A413:G413"/>
    <mergeCell ref="H413:J413"/>
    <mergeCell ref="A414:G414"/>
    <mergeCell ref="H414:J414"/>
    <mergeCell ref="A415:G415"/>
    <mergeCell ref="H415:J415"/>
    <mergeCell ref="B416:F416"/>
    <mergeCell ref="H416:J416"/>
    <mergeCell ref="B417:F417"/>
    <mergeCell ref="B418:F418"/>
    <mergeCell ref="B419:F419"/>
    <mergeCell ref="A420:G420"/>
    <mergeCell ref="H420:J420"/>
    <mergeCell ref="A421:G421"/>
    <mergeCell ref="H421:J421"/>
    <mergeCell ref="A422:G422"/>
    <mergeCell ref="H422:J422"/>
    <mergeCell ref="B423:F423"/>
    <mergeCell ref="H423:J423"/>
    <mergeCell ref="B424:F424"/>
    <mergeCell ref="B425:F425"/>
    <mergeCell ref="B426:F426"/>
    <mergeCell ref="A427:G427"/>
    <mergeCell ref="H427:J427"/>
    <mergeCell ref="A428:G428"/>
    <mergeCell ref="H428:J428"/>
    <mergeCell ref="A429:G429"/>
    <mergeCell ref="H429:J429"/>
    <mergeCell ref="B430:F430"/>
    <mergeCell ref="H430:J430"/>
    <mergeCell ref="B431:F431"/>
    <mergeCell ref="B432:F432"/>
    <mergeCell ref="B433:F433"/>
    <mergeCell ref="A434:G434"/>
    <mergeCell ref="H434:J434"/>
    <mergeCell ref="A447:G447"/>
    <mergeCell ref="H447:J447"/>
    <mergeCell ref="A435:G435"/>
    <mergeCell ref="H435:J435"/>
    <mergeCell ref="A436:G436"/>
    <mergeCell ref="H436:J436"/>
    <mergeCell ref="A437:J437"/>
    <mergeCell ref="B438:F438"/>
    <mergeCell ref="H438:J438"/>
    <mergeCell ref="B439:F439"/>
    <mergeCell ref="B440:F440"/>
    <mergeCell ref="B15:F15"/>
    <mergeCell ref="H15:J15"/>
    <mergeCell ref="H456:J456"/>
    <mergeCell ref="A7:J7"/>
    <mergeCell ref="A454:G454"/>
    <mergeCell ref="H454:J454"/>
    <mergeCell ref="B456:F456"/>
    <mergeCell ref="B448:F448"/>
    <mergeCell ref="H448:J448"/>
    <mergeCell ref="B449:F449"/>
    <mergeCell ref="B450:F450"/>
    <mergeCell ref="B451:F451"/>
    <mergeCell ref="A452:G452"/>
    <mergeCell ref="H452:J452"/>
    <mergeCell ref="A453:G453"/>
    <mergeCell ref="H453:J453"/>
    <mergeCell ref="B441:F441"/>
    <mergeCell ref="B442:F442"/>
    <mergeCell ref="B443:F443"/>
    <mergeCell ref="B444:F444"/>
    <mergeCell ref="A445:G445"/>
    <mergeCell ref="H445:J445"/>
    <mergeCell ref="A446:G446"/>
    <mergeCell ref="H446:J44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RESUMO</vt:lpstr>
      <vt:lpstr>Itens de Maior Relevância</vt:lpstr>
      <vt:lpstr>PLAN</vt:lpstr>
      <vt:lpstr>M.CÁLCULO</vt:lpstr>
      <vt:lpstr>CRON</vt:lpstr>
      <vt:lpstr>BDI</vt:lpstr>
      <vt:lpstr>CPU</vt:lpstr>
      <vt:lpstr>BDI!Area_de_impressao</vt:lpstr>
      <vt:lpstr>CRON!Area_de_impressao</vt:lpstr>
      <vt:lpstr>M.CÁLCULO!Area_de_impressao</vt:lpstr>
      <vt:lpstr>PLAN!Area_de_impressao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Nanyelle Frazão</cp:lastModifiedBy>
  <cp:lastPrinted>2026-03-31T19:00:59Z</cp:lastPrinted>
  <dcterms:created xsi:type="dcterms:W3CDTF">2009-05-20T10:57:26Z</dcterms:created>
  <dcterms:modified xsi:type="dcterms:W3CDTF">2026-03-31T19:02:08Z</dcterms:modified>
</cp:coreProperties>
</file>