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nye\Downloads\"/>
    </mc:Choice>
  </mc:AlternateContent>
  <xr:revisionPtr revIDLastSave="0" documentId="13_ncr:1_{87B928B0-BA6D-4D69-A1F3-5D0597B77F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" sheetId="12" r:id="rId1"/>
    <sheet name="Itens Maior Relevancia" sheetId="11" r:id="rId2"/>
    <sheet name="PLAN" sheetId="9" r:id="rId3"/>
    <sheet name="CPU" sheetId="7" r:id="rId4"/>
    <sheet name="M.CÁLCULO" sheetId="3" r:id="rId5"/>
    <sheet name="BDI" sheetId="4" r:id="rId6"/>
    <sheet name="CRON" sheetId="2" r:id="rId7"/>
  </sheets>
  <definedNames>
    <definedName name="_xlnm.Print_Area" localSheetId="5">BDI!$B$1:$E$40</definedName>
    <definedName name="_xlnm.Print_Area" localSheetId="3">CPU!$A$1:$J$304</definedName>
    <definedName name="_xlnm.Print_Area" localSheetId="4">M.CÁLCULO!$A$1:$F$67</definedName>
    <definedName name="_xlnm.Print_Area" localSheetId="2">PLAN!$A$1:$I$66</definedName>
  </definedNames>
  <calcPr calcId="191029"/>
</workbook>
</file>

<file path=xl/calcChain.xml><?xml version="1.0" encoding="utf-8"?>
<calcChain xmlns="http://schemas.openxmlformats.org/spreadsheetml/2006/main">
  <c r="H12" i="2" l="1"/>
  <c r="F12" i="2"/>
  <c r="D14" i="2"/>
  <c r="D12" i="2"/>
  <c r="B14" i="2"/>
  <c r="B12" i="2"/>
  <c r="H22" i="2"/>
  <c r="H20" i="2"/>
  <c r="H18" i="2"/>
  <c r="H16" i="2"/>
  <c r="H14" i="2"/>
  <c r="H30" i="2"/>
  <c r="H31" i="2"/>
  <c r="G63" i="9"/>
  <c r="H60" i="9"/>
  <c r="H52" i="9"/>
  <c r="H46" i="9"/>
  <c r="H37" i="9"/>
  <c r="H32" i="9"/>
  <c r="H28" i="9"/>
  <c r="H22" i="9"/>
  <c r="H13" i="9"/>
  <c r="J294" i="7"/>
  <c r="J293" i="7"/>
  <c r="J292" i="7"/>
  <c r="J295" i="7"/>
  <c r="J291" i="7"/>
  <c r="H296" i="7" s="1"/>
  <c r="G58" i="9"/>
  <c r="H58" i="9" s="1"/>
  <c r="J269" i="7"/>
  <c r="J265" i="7"/>
  <c r="J117" i="7"/>
  <c r="J115" i="7"/>
  <c r="J109" i="7"/>
  <c r="J106" i="7"/>
  <c r="J116" i="7"/>
  <c r="J114" i="7"/>
  <c r="J107" i="7"/>
  <c r="J108" i="7"/>
  <c r="H118" i="7"/>
  <c r="H110" i="7"/>
  <c r="G26" i="9"/>
  <c r="H26" i="9" s="1"/>
  <c r="G25" i="9"/>
  <c r="H25" i="9" s="1"/>
  <c r="J79" i="7"/>
  <c r="J72" i="7"/>
  <c r="J71" i="7"/>
  <c r="J70" i="7"/>
  <c r="J69" i="7"/>
  <c r="J73" i="7"/>
  <c r="J78" i="7"/>
  <c r="H80" i="7" s="1"/>
  <c r="H74" i="7"/>
  <c r="G20" i="9"/>
  <c r="H20" i="9" s="1"/>
  <c r="G19" i="9"/>
  <c r="H19" i="9" s="1"/>
  <c r="A21" i="12"/>
  <c r="B18" i="12"/>
  <c r="B17" i="12"/>
  <c r="B16" i="12"/>
  <c r="B15" i="12"/>
  <c r="B14" i="12"/>
  <c r="B13" i="12"/>
  <c r="B12" i="12"/>
  <c r="B11" i="12"/>
  <c r="B10" i="12"/>
  <c r="A11" i="12"/>
  <c r="H297" i="7" l="1"/>
  <c r="H298" i="7" s="1"/>
  <c r="H119" i="7"/>
  <c r="H120" i="7" s="1"/>
  <c r="H111" i="7"/>
  <c r="H112" i="7" s="1"/>
  <c r="H81" i="7"/>
  <c r="H82" i="7" s="1"/>
  <c r="H75" i="7"/>
  <c r="H76" i="7" s="1"/>
  <c r="J275" i="7"/>
  <c r="J279" i="7"/>
  <c r="J257" i="7"/>
  <c r="J258" i="7"/>
  <c r="J256" i="7"/>
  <c r="J259" i="7"/>
  <c r="J260" i="7"/>
  <c r="J246" i="7"/>
  <c r="J247" i="7"/>
  <c r="J238" i="7"/>
  <c r="J223" i="7"/>
  <c r="J225" i="7"/>
  <c r="J226" i="7"/>
  <c r="J208" i="7" l="1"/>
  <c r="J201" i="7"/>
  <c r="J200" i="7"/>
  <c r="J198" i="7"/>
  <c r="J172" i="7"/>
  <c r="J175" i="7"/>
  <c r="J166" i="7"/>
  <c r="J152" i="7"/>
  <c r="J158" i="7"/>
  <c r="J144" i="7"/>
  <c r="J143" i="7"/>
  <c r="J141" i="7"/>
  <c r="J124" i="7"/>
  <c r="J126" i="7"/>
  <c r="J101" i="7"/>
  <c r="J100" i="7"/>
  <c r="J97" i="7"/>
  <c r="J96" i="7"/>
  <c r="J88" i="7"/>
  <c r="J90" i="7"/>
  <c r="J91" i="7"/>
  <c r="J85" i="7"/>
  <c r="J63" i="7"/>
  <c r="J62" i="7"/>
  <c r="J53" i="7"/>
  <c r="J52" i="7"/>
  <c r="J55" i="7"/>
  <c r="J56" i="7"/>
  <c r="J46" i="7"/>
  <c r="J47" i="7"/>
  <c r="J38" i="7"/>
  <c r="J37" i="7"/>
  <c r="J36" i="7"/>
  <c r="J28" i="7"/>
  <c r="J18" i="7"/>
  <c r="J199" i="7"/>
  <c r="H202" i="7" s="1"/>
  <c r="G42" i="9"/>
  <c r="H42" i="9" s="1"/>
  <c r="J193" i="7"/>
  <c r="J192" i="7"/>
  <c r="J191" i="7"/>
  <c r="H203" i="7" l="1"/>
  <c r="H204" i="7" s="1"/>
  <c r="H194" i="7"/>
  <c r="H195" i="7" s="1"/>
  <c r="G41" i="9"/>
  <c r="H41" i="9" s="1"/>
  <c r="J99" i="7"/>
  <c r="J98" i="7"/>
  <c r="H102" i="7"/>
  <c r="J89" i="7"/>
  <c r="J87" i="7"/>
  <c r="J86" i="7"/>
  <c r="H92" i="7"/>
  <c r="H196" i="7" l="1"/>
  <c r="H93" i="7"/>
  <c r="H94" i="7" s="1"/>
  <c r="H103" i="7"/>
  <c r="H104" i="7" s="1"/>
  <c r="G24" i="9" l="1"/>
  <c r="H24" i="9" s="1"/>
  <c r="G23" i="9"/>
  <c r="H23" i="9" s="1"/>
  <c r="J165" i="7"/>
  <c r="J164" i="7"/>
  <c r="J163" i="7"/>
  <c r="G35" i="9"/>
  <c r="H35" i="9" s="1"/>
  <c r="G48" i="9"/>
  <c r="H48" i="9" s="1"/>
  <c r="J233" i="7"/>
  <c r="J232" i="7"/>
  <c r="J231" i="7"/>
  <c r="H234" i="7" s="1"/>
  <c r="C12" i="12" l="1"/>
  <c r="H167" i="7"/>
  <c r="H168" i="7" s="1"/>
  <c r="H169" i="7"/>
  <c r="H235" i="7"/>
  <c r="H236" i="7" s="1"/>
  <c r="F17" i="11" l="1"/>
  <c r="F16" i="11"/>
  <c r="F15" i="11"/>
  <c r="G30" i="9" l="1"/>
  <c r="H30" i="9"/>
  <c r="G11" i="9"/>
  <c r="H11" i="9"/>
  <c r="J222" i="7"/>
  <c r="J45" i="7" l="1"/>
  <c r="J44" i="7"/>
  <c r="J43" i="7"/>
  <c r="J35" i="7"/>
  <c r="G16" i="9"/>
  <c r="H16" i="9" s="1"/>
  <c r="G15" i="9"/>
  <c r="H15" i="9" s="1"/>
  <c r="H48" i="7" l="1"/>
  <c r="H49" i="7" s="1"/>
  <c r="H39" i="7"/>
  <c r="H40" i="7" s="1"/>
  <c r="H41" i="7" s="1"/>
  <c r="H50" i="7"/>
  <c r="J266" i="7" l="1"/>
  <c r="J153" i="7" l="1"/>
  <c r="J286" i="7" l="1"/>
  <c r="J285" i="7"/>
  <c r="J284" i="7"/>
  <c r="G57" i="9"/>
  <c r="H57" i="9" s="1"/>
  <c r="H287" i="7" l="1"/>
  <c r="H288" i="7" s="1"/>
  <c r="H289" i="7" l="1"/>
  <c r="J268" i="7" l="1"/>
  <c r="J267" i="7"/>
  <c r="G55" i="9"/>
  <c r="H55" i="9" s="1"/>
  <c r="H270" i="7" l="1"/>
  <c r="H271" i="7"/>
  <c r="H272" i="7"/>
  <c r="J278" i="7" l="1"/>
  <c r="J276" i="7"/>
  <c r="J277" i="7"/>
  <c r="J274" i="7"/>
  <c r="J255" i="7"/>
  <c r="J249" i="7"/>
  <c r="J248" i="7"/>
  <c r="J241" i="7"/>
  <c r="J240" i="7"/>
  <c r="J239" i="7"/>
  <c r="J224" i="7"/>
  <c r="J301" i="7"/>
  <c r="H302" i="7" l="1"/>
  <c r="H303" i="7" s="1"/>
  <c r="H242" i="7"/>
  <c r="H250" i="7"/>
  <c r="H227" i="7"/>
  <c r="H228" i="7" s="1"/>
  <c r="H304" i="7"/>
  <c r="H229" i="7" l="1"/>
  <c r="H243" i="7"/>
  <c r="H244" i="7" s="1"/>
  <c r="H251" i="7"/>
  <c r="H252" i="7" s="1"/>
  <c r="J216" i="7" l="1"/>
  <c r="J215" i="7"/>
  <c r="J214" i="7"/>
  <c r="J209" i="7"/>
  <c r="J186" i="7"/>
  <c r="J185" i="7"/>
  <c r="J207" i="7"/>
  <c r="J173" i="7"/>
  <c r="J174" i="7"/>
  <c r="J176" i="7"/>
  <c r="J177" i="7"/>
  <c r="J178" i="7"/>
  <c r="J183" i="7"/>
  <c r="J184" i="7"/>
  <c r="H187" i="7" l="1"/>
  <c r="H188" i="7" s="1"/>
  <c r="H210" i="7"/>
  <c r="H211" i="7" s="1"/>
  <c r="H217" i="7"/>
  <c r="H218" i="7" s="1"/>
  <c r="H179" i="7"/>
  <c r="H180" i="7" s="1"/>
  <c r="H189" i="7" l="1"/>
  <c r="H212" i="7"/>
  <c r="H181" i="7"/>
  <c r="H219" i="7"/>
  <c r="J157" i="7" l="1"/>
  <c r="J156" i="7"/>
  <c r="J155" i="7"/>
  <c r="J146" i="7"/>
  <c r="J145" i="7"/>
  <c r="J142" i="7"/>
  <c r="J140" i="7"/>
  <c r="J139" i="7"/>
  <c r="J154" i="7"/>
  <c r="J151" i="7"/>
  <c r="J132" i="7"/>
  <c r="J133" i="7"/>
  <c r="J131" i="7"/>
  <c r="J125" i="7"/>
  <c r="J123" i="7"/>
  <c r="H159" i="7" l="1"/>
  <c r="H147" i="7"/>
  <c r="H148" i="7" s="1"/>
  <c r="H160" i="7"/>
  <c r="H127" i="7"/>
  <c r="H128" i="7" s="1"/>
  <c r="H134" i="7"/>
  <c r="H135" i="7" s="1"/>
  <c r="J64" i="7"/>
  <c r="J61" i="7"/>
  <c r="H149" i="7" l="1"/>
  <c r="H129" i="7"/>
  <c r="H136" i="7"/>
  <c r="H65" i="7"/>
  <c r="H66" i="7" l="1"/>
  <c r="H67" i="7" s="1"/>
  <c r="J30" i="7"/>
  <c r="J29" i="7"/>
  <c r="J27" i="7"/>
  <c r="J26" i="7"/>
  <c r="J54" i="7"/>
  <c r="H161" i="7"/>
  <c r="J17" i="7"/>
  <c r="J19" i="7"/>
  <c r="J20" i="7"/>
  <c r="J16" i="7"/>
  <c r="J30" i="2"/>
  <c r="F30" i="2"/>
  <c r="B24" i="2"/>
  <c r="E15" i="4"/>
  <c r="G56" i="9"/>
  <c r="H56" i="9" s="1"/>
  <c r="G54" i="9"/>
  <c r="H54" i="9" s="1"/>
  <c r="G53" i="9"/>
  <c r="G34" i="9"/>
  <c r="H34" i="9" s="1"/>
  <c r="G17" i="9"/>
  <c r="H17" i="9" s="1"/>
  <c r="H53" i="9" l="1"/>
  <c r="H31" i="7"/>
  <c r="H32" i="7" s="1"/>
  <c r="H57" i="7"/>
  <c r="G33" i="9"/>
  <c r="H33" i="9" s="1"/>
  <c r="C14" i="12" s="1"/>
  <c r="C17" i="12" l="1"/>
  <c r="H33" i="7"/>
  <c r="H58" i="7"/>
  <c r="H59" i="7" s="1"/>
  <c r="E22" i="4"/>
  <c r="D24" i="2" l="1"/>
  <c r="J24" i="2" s="1"/>
  <c r="E30" i="4"/>
  <c r="E29" i="4"/>
  <c r="B22" i="2" l="1"/>
  <c r="G47" i="9"/>
  <c r="H47" i="9" s="1"/>
  <c r="G49" i="9"/>
  <c r="H49" i="9" s="1"/>
  <c r="G50" i="9"/>
  <c r="H50" i="9" s="1"/>
  <c r="C16" i="12" l="1"/>
  <c r="B20" i="2"/>
  <c r="B18" i="2"/>
  <c r="B16" i="2"/>
  <c r="D22" i="2" l="1"/>
  <c r="F22" i="2" s="1"/>
  <c r="G38" i="9"/>
  <c r="H38" i="9" s="1"/>
  <c r="G44" i="9"/>
  <c r="H44" i="9" s="1"/>
  <c r="G43" i="9"/>
  <c r="H43" i="9" s="1"/>
  <c r="G40" i="9"/>
  <c r="H40" i="9" s="1"/>
  <c r="G39" i="9"/>
  <c r="H39" i="9" s="1"/>
  <c r="C15" i="12" l="1"/>
  <c r="H280" i="7"/>
  <c r="H281" i="7" s="1"/>
  <c r="H261" i="7"/>
  <c r="G29" i="9"/>
  <c r="H29" i="9" s="1"/>
  <c r="D20" i="2" l="1"/>
  <c r="F20" i="2"/>
  <c r="C13" i="12"/>
  <c r="H282" i="7"/>
  <c r="H262" i="7"/>
  <c r="H263" i="7" s="1"/>
  <c r="G18" i="9"/>
  <c r="H18" i="9" s="1"/>
  <c r="G14" i="9"/>
  <c r="D18" i="2" l="1"/>
  <c r="F18" i="2" s="1"/>
  <c r="D16" i="2"/>
  <c r="F16" i="2" s="1"/>
  <c r="H14" i="9"/>
  <c r="C11" i="12" l="1"/>
  <c r="F14" i="2" l="1"/>
  <c r="F31" i="2" s="1"/>
  <c r="F32" i="2" s="1"/>
  <c r="H32" i="2" s="1"/>
  <c r="J32" i="2" s="1"/>
  <c r="B26" i="2"/>
  <c r="B10" i="2" l="1"/>
  <c r="G61" i="9" l="1"/>
  <c r="H61" i="9" s="1"/>
  <c r="C18" i="12" l="1"/>
  <c r="D26" i="2" l="1"/>
  <c r="J26" i="2" s="1"/>
  <c r="J31" i="2" s="1"/>
  <c r="H10" i="9"/>
  <c r="I58" i="9" s="1"/>
  <c r="I16" i="9" l="1"/>
  <c r="E16" i="11" s="1"/>
  <c r="I53" i="9"/>
  <c r="C10" i="12"/>
  <c r="I41" i="9"/>
  <c r="I42" i="9"/>
  <c r="I6" i="9"/>
  <c r="I24" i="9"/>
  <c r="I11" i="9"/>
  <c r="D10" i="2"/>
  <c r="F10" i="2" s="1"/>
  <c r="D28" i="2"/>
  <c r="C12" i="2" l="1"/>
  <c r="I31" i="2"/>
  <c r="G31" i="2"/>
  <c r="I25" i="9"/>
  <c r="I26" i="9"/>
  <c r="I19" i="9"/>
  <c r="I20" i="9"/>
  <c r="E17" i="11" s="1"/>
  <c r="C19" i="12"/>
  <c r="D10" i="12"/>
  <c r="C10" i="2"/>
  <c r="I35" i="9"/>
  <c r="I23" i="9"/>
  <c r="I22" i="9" s="1"/>
  <c r="I48" i="9"/>
  <c r="I47" i="9"/>
  <c r="I18" i="9"/>
  <c r="C20" i="2"/>
  <c r="C24" i="2"/>
  <c r="I61" i="9"/>
  <c r="I54" i="9"/>
  <c r="I55" i="9"/>
  <c r="I56" i="9"/>
  <c r="I57" i="9"/>
  <c r="E15" i="11"/>
  <c r="I49" i="9"/>
  <c r="I50" i="9"/>
  <c r="I46" i="9"/>
  <c r="I39" i="9"/>
  <c r="I40" i="9"/>
  <c r="I43" i="9"/>
  <c r="I44" i="9"/>
  <c r="I38" i="9"/>
  <c r="I37" i="9" s="1"/>
  <c r="I33" i="9"/>
  <c r="I34" i="9"/>
  <c r="I30" i="9"/>
  <c r="I29" i="9"/>
  <c r="I15" i="9"/>
  <c r="I17" i="9"/>
  <c r="I14" i="9"/>
  <c r="I13" i="9" s="1"/>
  <c r="I28" i="9"/>
  <c r="I60" i="9"/>
  <c r="H21" i="7"/>
  <c r="I52" i="9" l="1"/>
  <c r="D11" i="12"/>
  <c r="D12" i="12"/>
  <c r="D13" i="12"/>
  <c r="D14" i="12"/>
  <c r="D15" i="12"/>
  <c r="D16" i="12"/>
  <c r="D17" i="12"/>
  <c r="D18" i="12"/>
  <c r="I32" i="9"/>
  <c r="I10" i="9"/>
  <c r="I63" i="9" s="1"/>
  <c r="H22" i="7"/>
  <c r="H23" i="7" s="1"/>
  <c r="D19" i="12" l="1"/>
  <c r="E31" i="2"/>
  <c r="E32" i="2" s="1"/>
  <c r="G32" i="2" s="1"/>
  <c r="I32" i="2" s="1"/>
  <c r="C22" i="2"/>
  <c r="C18" i="2"/>
  <c r="C26" i="2"/>
  <c r="C16" i="2"/>
  <c r="C14" i="2"/>
  <c r="C28" i="2" l="1"/>
</calcChain>
</file>

<file path=xl/sharedStrings.xml><?xml version="1.0" encoding="utf-8"?>
<sst xmlns="http://schemas.openxmlformats.org/spreadsheetml/2006/main" count="1095" uniqueCount="471">
  <si>
    <t>ITEM</t>
  </si>
  <si>
    <t>DISCRIMINAÇÃO</t>
  </si>
  <si>
    <t>UNID.</t>
  </si>
  <si>
    <t>1.1</t>
  </si>
  <si>
    <t>1.2</t>
  </si>
  <si>
    <t>PLANILHA ORÇAMENTÁRIA</t>
  </si>
  <si>
    <t>QUANT.</t>
  </si>
  <si>
    <t>P. TOTAL        R$</t>
  </si>
  <si>
    <t>2.1</t>
  </si>
  <si>
    <t>3.1</t>
  </si>
  <si>
    <t>4.1</t>
  </si>
  <si>
    <t>5.1</t>
  </si>
  <si>
    <t>3.2</t>
  </si>
  <si>
    <t>CRONOGRAMA  FÍSICO - FINANCEIRO</t>
  </si>
  <si>
    <t>DESCRIÇÃO DOS SERVIÇOS</t>
  </si>
  <si>
    <t>PESO %</t>
  </si>
  <si>
    <t>VALOR DO SERVIÇO</t>
  </si>
  <si>
    <t>1º MÊS</t>
  </si>
  <si>
    <t>% MÊS</t>
  </si>
  <si>
    <t>R$</t>
  </si>
  <si>
    <t>SOMA</t>
  </si>
  <si>
    <t>VALOR ACUMULADO</t>
  </si>
  <si>
    <t>TOTAL GERAL SIMPLES</t>
  </si>
  <si>
    <t>TOTAL GERAL ACUMULADO</t>
  </si>
  <si>
    <t>CÓDIGO</t>
  </si>
  <si>
    <t>2.2</t>
  </si>
  <si>
    <t>3.3</t>
  </si>
  <si>
    <t>SERVIÇOS PRELIMINARES</t>
  </si>
  <si>
    <t>MEMORIAL DE CÁLCULO</t>
  </si>
  <si>
    <t>MEMORIA</t>
  </si>
  <si>
    <t>PREFEITURA MUNICIPAL DE BREVES</t>
  </si>
  <si>
    <t>COMPOSIÇÃO ANALÍTICA DA TAXA DE B.D.I.</t>
  </si>
  <si>
    <t>1 - ADMINISTRAÇÃO CENTRAL</t>
  </si>
  <si>
    <t>DESCRIÇÃO</t>
  </si>
  <si>
    <t>TAXA (%)</t>
  </si>
  <si>
    <t>MÃO DE OBRA</t>
  </si>
  <si>
    <t>TRANSPORTES</t>
  </si>
  <si>
    <t>1.3</t>
  </si>
  <si>
    <t>MANUTENÇÃO E OPERAÇÃO DO ESCRITÓRIO CENTRAL</t>
  </si>
  <si>
    <t>1.4</t>
  </si>
  <si>
    <t>DESPESAS DIVERSAS</t>
  </si>
  <si>
    <t>TOTAL DA ADMINISTRAÇÃO CENTRAL</t>
  </si>
  <si>
    <t>2 - DESPESAS FISCAIS</t>
  </si>
  <si>
    <t>ISS</t>
  </si>
  <si>
    <t>COFINS</t>
  </si>
  <si>
    <t>2.3</t>
  </si>
  <si>
    <t>PIS</t>
  </si>
  <si>
    <t>TOTAL DAS DESPESAS FISCAIS</t>
  </si>
  <si>
    <t>3 - DIVERSOS</t>
  </si>
  <si>
    <t>BONIFICAÇÃO DA EMPRESA (LUCRO)</t>
  </si>
  <si>
    <t>DESPESAS FINANCEIRAS</t>
  </si>
  <si>
    <t>SEGURO OBRIGATÓRIO</t>
  </si>
  <si>
    <t>3.4</t>
  </si>
  <si>
    <t>RISCOS E EVENTUAIS</t>
  </si>
  <si>
    <t>TOTAL DIVERSOS</t>
  </si>
  <si>
    <t>BONIFICAÇÃO E DESPESAS INDIRETAS (B.D.I.)</t>
  </si>
  <si>
    <t>FÓRMULA DO BDI (APROVADA PELO TCU)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</si>
  <si>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</si>
  <si>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</si>
  <si>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</si>
  <si>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</si>
  <si>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</si>
  <si>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</si>
  <si>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0"/>
        <rFont val="Arial"/>
        <family val="2"/>
      </rPr>
      <t xml:space="preserve">  =  Taxa da somatória das despesas indiretas, exceto tributos e despesas financeiras</t>
    </r>
  </si>
  <si>
    <r>
      <t>Y</t>
    </r>
    <r>
      <rPr>
        <sz val="10"/>
        <rFont val="Arial"/>
        <family val="2"/>
      </rPr>
      <t xml:space="preserve">  =  Taxa representativa das despesas financeiras</t>
    </r>
  </si>
  <si>
    <r>
      <t xml:space="preserve">Z </t>
    </r>
    <r>
      <rPr>
        <sz val="10"/>
        <rFont val="Arial"/>
        <family val="2"/>
      </rPr>
      <t xml:space="preserve"> =  Taxa representativa do lucro</t>
    </r>
  </si>
  <si>
    <r>
      <t>I</t>
    </r>
    <r>
      <rPr>
        <sz val="10"/>
        <rFont val="Arial"/>
        <family val="2"/>
      </rPr>
      <t xml:space="preserve">  =  Taxa representativa da incidência de impostos</t>
    </r>
  </si>
  <si>
    <t>CUSTO UNI.</t>
  </si>
  <si>
    <t>CUSTO UNI. C/ BDI</t>
  </si>
  <si>
    <t>M3</t>
  </si>
  <si>
    <t>M2</t>
  </si>
  <si>
    <t>BDI=</t>
  </si>
  <si>
    <t>UN</t>
  </si>
  <si>
    <t>TOTAL =</t>
  </si>
  <si>
    <t>BDI:</t>
  </si>
  <si>
    <t>COMPOSIÇÃO DE PREÇO UNITÁRIO</t>
  </si>
  <si>
    <t>Código</t>
  </si>
  <si>
    <t>Descrição dos Serviços</t>
  </si>
  <si>
    <t>Und</t>
  </si>
  <si>
    <t>Coeficiente</t>
  </si>
  <si>
    <t>Valor Unitário</t>
  </si>
  <si>
    <t>Valor Parcial</t>
  </si>
  <si>
    <t xml:space="preserve">Dz </t>
  </si>
  <si>
    <t xml:space="preserve">KG </t>
  </si>
  <si>
    <t>D00281</t>
  </si>
  <si>
    <t>Total Parcial (com lei sem BDI)</t>
  </si>
  <si>
    <t>Total Geral</t>
  </si>
  <si>
    <t>Pernamanca 3" x 2" 4 m - madeira branca</t>
  </si>
  <si>
    <t>D00475</t>
  </si>
  <si>
    <t>Lona com plotagem de gráfica</t>
  </si>
  <si>
    <t>Placa de obra em lona com plotagem de gráfica</t>
  </si>
  <si>
    <t>H</t>
  </si>
  <si>
    <t>D00084</t>
  </si>
  <si>
    <t>Prego 1 1/2"x13</t>
  </si>
  <si>
    <t>M</t>
  </si>
  <si>
    <t>m²</t>
  </si>
  <si>
    <t>LIMPEZA E ENTREGA DA OBRA</t>
  </si>
  <si>
    <t>2º MÊS</t>
  </si>
  <si>
    <t>E00008</t>
  </si>
  <si>
    <t>Limpeza geral e entrega da obra</t>
  </si>
  <si>
    <t>P00027</t>
  </si>
  <si>
    <t>P00019</t>
  </si>
  <si>
    <t>Aguarraz</t>
  </si>
  <si>
    <t>Tinta esmalte</t>
  </si>
  <si>
    <t>GL</t>
  </si>
  <si>
    <t>D00002</t>
  </si>
  <si>
    <t>Massa de vedação</t>
  </si>
  <si>
    <t>Carpinteiro com encargos complementares</t>
  </si>
  <si>
    <t>Servente com encargos complementares</t>
  </si>
  <si>
    <t>Pintor com encargos complementares</t>
  </si>
  <si>
    <t>Eletricista com encargos complementares</t>
  </si>
  <si>
    <t>4.2</t>
  </si>
  <si>
    <t>Pedreiro com encargos complementares</t>
  </si>
  <si>
    <t>CPRB</t>
  </si>
  <si>
    <t>2.4</t>
  </si>
  <si>
    <t>ESQUADRIAS</t>
  </si>
  <si>
    <t>Ferragens para porta externa 1 folha</t>
  </si>
  <si>
    <t>Ferragens para porta de banheiro</t>
  </si>
  <si>
    <t>5.2</t>
  </si>
  <si>
    <t>PISO</t>
  </si>
  <si>
    <t>D00080</t>
  </si>
  <si>
    <t>D00079</t>
  </si>
  <si>
    <t>Rodapé cerâmico h = 8cm</t>
  </si>
  <si>
    <t>A00007</t>
  </si>
  <si>
    <t>FORRO</t>
  </si>
  <si>
    <t>Barroteamento em madeira de lei para forro PVC</t>
  </si>
  <si>
    <t>D00012</t>
  </si>
  <si>
    <t>Ripão em madeira de lei 2" x 1" serr.</t>
  </si>
  <si>
    <t>Porta em madeira lambrizada</t>
  </si>
  <si>
    <t>Forro em lambril de PVC</t>
  </si>
  <si>
    <t>A00024</t>
  </si>
  <si>
    <t>6.1</t>
  </si>
  <si>
    <t>6.2</t>
  </si>
  <si>
    <t>7.1</t>
  </si>
  <si>
    <t>7.2</t>
  </si>
  <si>
    <t>7.3</t>
  </si>
  <si>
    <t>PINTURA</t>
  </si>
  <si>
    <t>Esmalte sobre madeira com selador sem massa</t>
  </si>
  <si>
    <t>Lixa para parede</t>
  </si>
  <si>
    <t>Massa acrílica</t>
  </si>
  <si>
    <t>Liquido selador acrílico</t>
  </si>
  <si>
    <t>P00007</t>
  </si>
  <si>
    <t>P00022</t>
  </si>
  <si>
    <t>P00028</t>
  </si>
  <si>
    <t>P00024</t>
  </si>
  <si>
    <t>Lixa para madeira</t>
  </si>
  <si>
    <t>Liquido selador para madeira</t>
  </si>
  <si>
    <t>P00014</t>
  </si>
  <si>
    <t>P00030</t>
  </si>
  <si>
    <t>8.1</t>
  </si>
  <si>
    <t>INSTALAÇÕES ELÉTRICAS</t>
  </si>
  <si>
    <t>UND</t>
  </si>
  <si>
    <t>Cabo de cobre 2,5mm² - 750V</t>
  </si>
  <si>
    <t>Interruptor 2 teclas simples (s/ fiação)</t>
  </si>
  <si>
    <t>INSTALAÇÕES HIDRÁULICAS</t>
  </si>
  <si>
    <t>Concreto com seixo e junta seca e = 10cm</t>
  </si>
  <si>
    <t>J00005</t>
  </si>
  <si>
    <t>J00007</t>
  </si>
  <si>
    <t>J00003</t>
  </si>
  <si>
    <t>Cimento</t>
  </si>
  <si>
    <t>Seixo lavado</t>
  </si>
  <si>
    <t>SC</t>
  </si>
  <si>
    <t>7.4</t>
  </si>
  <si>
    <t>H00023</t>
  </si>
  <si>
    <t>H00022</t>
  </si>
  <si>
    <t>H00263</t>
  </si>
  <si>
    <t>H00042</t>
  </si>
  <si>
    <t>Parafuso niquelado para louças sanitárias</t>
  </si>
  <si>
    <t>Assento plástico</t>
  </si>
  <si>
    <t>Fita de vedação</t>
  </si>
  <si>
    <t>Lavatório de louça com coluna</t>
  </si>
  <si>
    <t>H00028</t>
  </si>
  <si>
    <t>H00030</t>
  </si>
  <si>
    <t>H00032</t>
  </si>
  <si>
    <t>H00056</t>
  </si>
  <si>
    <t>5.3</t>
  </si>
  <si>
    <t>011340</t>
  </si>
  <si>
    <t>Placa da obra em lona com plotagem de gráfica</t>
  </si>
  <si>
    <t>030010</t>
  </si>
  <si>
    <t>Escavação manual até 1,50m de profundidade</t>
  </si>
  <si>
    <t>m</t>
  </si>
  <si>
    <t>120164</t>
  </si>
  <si>
    <t>Rodopé cerâmico h= 8 cm</t>
  </si>
  <si>
    <t>130492</t>
  </si>
  <si>
    <t>140348</t>
  </si>
  <si>
    <t>141336</t>
  </si>
  <si>
    <t>pt.</t>
  </si>
  <si>
    <t>190609</t>
  </si>
  <si>
    <t>Bacia sifonada com caixa de descarga acoplada com assento]</t>
  </si>
  <si>
    <t>unid.</t>
  </si>
  <si>
    <t>190375</t>
  </si>
  <si>
    <t>Lavatório de louça c/ coluna com torneira, sifão e válvula</t>
  </si>
  <si>
    <t>Ponto de luz com rede (incl tubulação cx fiação)</t>
  </si>
  <si>
    <t>Ponto de tomada/ interruptor (incl tubulação cx fiação)</t>
  </si>
  <si>
    <t>Tomada 2P+T (sem fiação) 20A</t>
  </si>
  <si>
    <t>Interruptor 1 tecla simples (sem fiação)</t>
  </si>
  <si>
    <t>090641</t>
  </si>
  <si>
    <t>Porta em madeira lambrizada c/ caixilho /alizar</t>
  </si>
  <si>
    <t>conj</t>
  </si>
  <si>
    <t>Ferragens para porta de baheiro</t>
  </si>
  <si>
    <t>150253</t>
  </si>
  <si>
    <t>150377</t>
  </si>
  <si>
    <t>270220</t>
  </si>
  <si>
    <t>2,00m x 3,00m</t>
  </si>
  <si>
    <t>Rodapé cerâmico h= 8 cm</t>
  </si>
  <si>
    <t>Ajudante de carpinteiro com encargos complementares</t>
  </si>
  <si>
    <t>Encanador ou bombeiro hidráulico com encargos complementares</t>
  </si>
  <si>
    <t>Ajudante de pedreiro com encargos complementares</t>
  </si>
  <si>
    <t xml:space="preserve">Areia </t>
  </si>
  <si>
    <t>Calçada (Incluindo alicerce, baldrame e concreto com junta seca)</t>
  </si>
  <si>
    <t>Fundação corrida com seixo</t>
  </si>
  <si>
    <t>PT.</t>
  </si>
  <si>
    <t>Auxiliar de encanador ou bombeiro hidráulico com encargos complementares</t>
  </si>
  <si>
    <t>Bacia sifonada com caixa de descarga acoplada com assento</t>
  </si>
  <si>
    <t>Bacia sifonada com caixa de descarga acoplada</t>
  </si>
  <si>
    <t>Bolsa plásica (vaso sanitário)</t>
  </si>
  <si>
    <t>Lavatório de louça com coluna, torneira, sifão e válvula</t>
  </si>
  <si>
    <t>Torneira metálica paa lavatório de 1/2"</t>
  </si>
  <si>
    <t>Sifão metáico de 1 1/2"</t>
  </si>
  <si>
    <t>Válvula para lavatório/bide d = 1" -  cromada</t>
  </si>
  <si>
    <t>H00065</t>
  </si>
  <si>
    <t>Camada impermeabilizadora e = 10cm com seixo</t>
  </si>
  <si>
    <t>COMP</t>
  </si>
  <si>
    <t>Ponto de luz/ força (com tubulação, caixa e fiaçao) até 200W</t>
  </si>
  <si>
    <t>Arruela de 1/2"</t>
  </si>
  <si>
    <t>Eletroduto PVC rígido de 1/2"</t>
  </si>
  <si>
    <t>E00012</t>
  </si>
  <si>
    <t>E00034</t>
  </si>
  <si>
    <t>Bucha de 1/2"</t>
  </si>
  <si>
    <t>Auxiliar de eletricista com encargoas complementares</t>
  </si>
  <si>
    <t>E00033</t>
  </si>
  <si>
    <t>E00019</t>
  </si>
  <si>
    <t>Tomada 2P + T 20A (S/ fiação)</t>
  </si>
  <si>
    <t>E00768</t>
  </si>
  <si>
    <t>Interruptor 1 teclas simples (s/ fiação)</t>
  </si>
  <si>
    <t>E00023</t>
  </si>
  <si>
    <t>Caixilho para esquadria madeira lambrizada</t>
  </si>
  <si>
    <t>D00283</t>
  </si>
  <si>
    <t>D00282</t>
  </si>
  <si>
    <t>Fechadura externa</t>
  </si>
  <si>
    <t>Dobradiça 3" x 3" com parafusos</t>
  </si>
  <si>
    <t>D00062</t>
  </si>
  <si>
    <t>D00131</t>
  </si>
  <si>
    <t>Ferragem para porte exeterna 1 fl.</t>
  </si>
  <si>
    <t>Ferragem para porte de banheiro</t>
  </si>
  <si>
    <t>Fechadura para banheiro - livre-ocupado</t>
  </si>
  <si>
    <t>D00124</t>
  </si>
  <si>
    <t>130507</t>
  </si>
  <si>
    <t>Caixa de derivação 4" x 2"- Plástica</t>
  </si>
  <si>
    <t>Plafon com lampada PL 30W E-27</t>
  </si>
  <si>
    <t>3 unid</t>
  </si>
  <si>
    <t>COMP01</t>
  </si>
  <si>
    <t>Acrílica para piso</t>
  </si>
  <si>
    <t>150207</t>
  </si>
  <si>
    <t>P00036</t>
  </si>
  <si>
    <t>Camada regularizadora no traço 1:4</t>
  </si>
  <si>
    <t>130110</t>
  </si>
  <si>
    <t>Camada regularrizadora no traço 1:4</t>
  </si>
  <si>
    <t>Lajota ceramica (Padrão Médio)</t>
  </si>
  <si>
    <t>Argamassa AC-II</t>
  </si>
  <si>
    <t>A00055</t>
  </si>
  <si>
    <t>130119</t>
  </si>
  <si>
    <t>5 unid</t>
  </si>
  <si>
    <t>Baldrame em concreto simples com seixo inclusive forma madeira branca</t>
  </si>
  <si>
    <t>Lajota ceramica - Incluindo rejuntamento (Padrão Médio)</t>
  </si>
  <si>
    <t>Rejunte cimentício colorido para porcelanato e cerâmicas</t>
  </si>
  <si>
    <t>040025</t>
  </si>
  <si>
    <t>040026</t>
  </si>
  <si>
    <t>1002260</t>
  </si>
  <si>
    <t>1002280</t>
  </si>
  <si>
    <t>Látex acrílica fosca int./ext. com massa e selador - 3 demãos</t>
  </si>
  <si>
    <t>Látex acrilica fosca int/ ext.c/ massa e selador 3 demãos (Pintura Interna)</t>
  </si>
  <si>
    <t>Látex acrilica fosca int/ ext.c/ massa e selador 3 demãos (Pintura Externa)</t>
  </si>
  <si>
    <t>Látex acrilica fosca ext. com massa acrílica e selador 3 demãos (Pintura Interna)</t>
  </si>
  <si>
    <t>Látex acrilica fosca ext. com massa acrílica e selador 3 demãos (Pintura Externa)</t>
  </si>
  <si>
    <t>Látex acrílica - fosca</t>
  </si>
  <si>
    <t>PESO (%)</t>
  </si>
  <si>
    <t>VALOR TOTAL DA OBRA:</t>
  </si>
  <si>
    <t>6.3</t>
  </si>
  <si>
    <r>
      <t xml:space="preserve">LOCAL: </t>
    </r>
    <r>
      <rPr>
        <sz val="11"/>
        <color rgb="FF000000"/>
        <rFont val="Arial"/>
        <family val="2"/>
      </rPr>
      <t>VILA SÃO MIGUEL DOS MACACOS</t>
    </r>
    <r>
      <rPr>
        <sz val="11"/>
        <color indexed="8"/>
        <rFont val="Arial"/>
        <family val="2"/>
      </rPr>
      <t>-  ZONA RURAL - BREVES-PA</t>
    </r>
  </si>
  <si>
    <r>
      <t>LOCAL:</t>
    </r>
    <r>
      <rPr>
        <sz val="11"/>
        <color indexed="8"/>
        <rFont val="Arial"/>
        <family val="2"/>
      </rPr>
      <t xml:space="preserve"> VILA SÃO MIGUEL DOS MACACOS - ZONA RURAL - BREVES- PA</t>
    </r>
  </si>
  <si>
    <r>
      <t xml:space="preserve">LOCAL: </t>
    </r>
    <r>
      <rPr>
        <sz val="11"/>
        <color indexed="8"/>
        <rFont val="Arial"/>
        <family val="2"/>
      </rPr>
      <t xml:space="preserve"> VILA SÃO MIGUEL DOS MACACOS - ZONA RURAL -  MUNICÍPIO DE BREVES - PA</t>
    </r>
  </si>
  <si>
    <r>
      <t>LOCAL:</t>
    </r>
    <r>
      <rPr>
        <sz val="11"/>
        <color indexed="8"/>
        <rFont val="Arial"/>
        <family val="2"/>
      </rPr>
      <t xml:space="preserve">  VILA SÃO MGUEL DOS MACACOS- ZONA RURAL - BREVES PARÁ</t>
    </r>
  </si>
  <si>
    <r>
      <t xml:space="preserve">LOCAL: </t>
    </r>
    <r>
      <rPr>
        <sz val="11"/>
        <color rgb="FF000000"/>
        <rFont val="Arial"/>
        <family val="2"/>
      </rPr>
      <t>VILA SÃO MIGUEL DOS MACACOS</t>
    </r>
    <r>
      <rPr>
        <sz val="11"/>
        <color indexed="8"/>
        <rFont val="Arial"/>
        <family val="2"/>
      </rPr>
      <t>- ZONA RURAL -  BREVES-PA</t>
    </r>
  </si>
  <si>
    <t>2.5</t>
  </si>
  <si>
    <t xml:space="preserve"> 2 x (6,00m x 8,00m) + (5,45m x 4,00m)</t>
  </si>
  <si>
    <t>16,00m x 8,00m</t>
  </si>
  <si>
    <t>7 x (0,90m x 2,10m) + 4 x (0,8m x 2,10m) + 2 x (0,60m x 2,10m)</t>
  </si>
  <si>
    <t>10,00 pts</t>
  </si>
  <si>
    <t>12,00, unid</t>
  </si>
  <si>
    <t>2 x 3,00 unid + 14,00 unid</t>
  </si>
  <si>
    <t>SECRETARIA MUNICIPAL DE EDUCAÇÃO - SEMED</t>
  </si>
  <si>
    <t>ITENS DE MAIOR RELEVÂNCIA</t>
  </si>
  <si>
    <t>QUALIFICAÇÃO PROFISSIONAL</t>
  </si>
  <si>
    <t>UNID</t>
  </si>
  <si>
    <t>QTD TOTAL</t>
  </si>
  <si>
    <t>PESO FINANCEIRO %</t>
  </si>
  <si>
    <t>QTD MÍN. EXIGIDA (25%)</t>
  </si>
  <si>
    <t>ENGENHEIRO(A) CIVIL OU ARQUITETO(A)</t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</si>
  <si>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 VILA SÃO MIGUEL DOS MACACOS - ZONA RURAL - BREVES-PA</t>
    </r>
  </si>
  <si>
    <t>BDI = 22,47%</t>
  </si>
  <si>
    <t>Plafon com lâmpada de led 30W</t>
  </si>
  <si>
    <t>Lâmpada led bulbo hp E27 - 30W - Bivolt</t>
  </si>
  <si>
    <t xml:space="preserve">Plafon bocal porcelana pluzie E27 </t>
  </si>
  <si>
    <t>B.D.I. 22,47%</t>
  </si>
  <si>
    <t>Esquadria madeira de lei veneziana fixa com caixilho simples/ alizar</t>
  </si>
  <si>
    <t>6.4</t>
  </si>
  <si>
    <t>(3,00m x 1,50m) x 4</t>
  </si>
  <si>
    <t>Esquadria madeira de lei veneziana fixa com caIxilho simples/ alizar</t>
  </si>
  <si>
    <t>Esquadria madeira veneziana com caixilho</t>
  </si>
  <si>
    <t>COMP02</t>
  </si>
  <si>
    <t>1 unid</t>
  </si>
  <si>
    <t>181481</t>
  </si>
  <si>
    <t>Bomba centrífuga 2 CV (sem tubulação)</t>
  </si>
  <si>
    <t>H00413</t>
  </si>
  <si>
    <t>COBERTURA</t>
  </si>
  <si>
    <t>6.5</t>
  </si>
  <si>
    <t>8.2</t>
  </si>
  <si>
    <t>8.3</t>
  </si>
  <si>
    <t>8.4</t>
  </si>
  <si>
    <t>8.5</t>
  </si>
  <si>
    <t>9.1</t>
  </si>
  <si>
    <t>071498</t>
  </si>
  <si>
    <t>070059</t>
  </si>
  <si>
    <t>Cumeeira plana fibrotex e = 4mm</t>
  </si>
  <si>
    <t>171498</t>
  </si>
  <si>
    <t>9.</t>
  </si>
  <si>
    <t>Telhadista com encargos complementares</t>
  </si>
  <si>
    <t>D00429</t>
  </si>
  <si>
    <t>D00333</t>
  </si>
  <si>
    <t>Parafuso fo.go 5/16 c=110mm</t>
  </si>
  <si>
    <t>UNI</t>
  </si>
  <si>
    <t>D00209</t>
  </si>
  <si>
    <t>Gancho chato para telha fibrocimento</t>
  </si>
  <si>
    <t>D00344</t>
  </si>
  <si>
    <t>Arruela concava pvc d=5/16</t>
  </si>
  <si>
    <t>D00001</t>
  </si>
  <si>
    <t>Parafuso fo. Go 5/16 c=110mm</t>
  </si>
  <si>
    <t>UM</t>
  </si>
  <si>
    <t>D00054</t>
  </si>
  <si>
    <t>D00058</t>
  </si>
  <si>
    <t>KG</t>
  </si>
  <si>
    <t>6.6</t>
  </si>
  <si>
    <t>4,00 unid</t>
  </si>
  <si>
    <t>COMP03</t>
  </si>
  <si>
    <t>Refletor led tech pro IP66 100W  6500K- Bivolt</t>
  </si>
  <si>
    <t>Refletor led tech pro IP66 100W  6500K - Bivolt</t>
  </si>
  <si>
    <t>Refletor led tech pro IP66 100W 6500K - Bivolt</t>
  </si>
  <si>
    <t>6.7</t>
  </si>
  <si>
    <t>Cabo de cobre 2,5mm² - 1KV</t>
  </si>
  <si>
    <t>20 m</t>
  </si>
  <si>
    <t>Fita isolante</t>
  </si>
  <si>
    <t>E00020</t>
  </si>
  <si>
    <t>E00370</t>
  </si>
  <si>
    <t>MARÇO/2026</t>
  </si>
  <si>
    <t>Valores unitários obtidos com base na PLANILHA PADRÃO - Março 2026  da SECRETARIA DE ESTADO DE OBRAS PÚBLICAS - SEOP - SEM DESONERAÇÃO</t>
  </si>
  <si>
    <r>
      <rPr>
        <b/>
        <sz val="10"/>
        <color theme="1"/>
        <rFont val="Arial"/>
        <family val="2"/>
      </rPr>
      <t>REF. DE PREÇOS</t>
    </r>
    <r>
      <rPr>
        <sz val="10"/>
        <color theme="1"/>
        <rFont val="Arial"/>
        <family val="2"/>
      </rPr>
      <t>: SEOP - Março de 2026 - SEM DESONERAÇÃO</t>
    </r>
  </si>
  <si>
    <r>
      <t xml:space="preserve">REF. DE PREÇOS: </t>
    </r>
    <r>
      <rPr>
        <sz val="11"/>
        <rFont val="Arial"/>
        <family val="2"/>
      </rPr>
      <t>SEOP - Março de 2026 - SEM DESONERAÇÃO</t>
    </r>
  </si>
  <si>
    <t>Valores obtidos com base na PLANILHA PADRÃO - Março 2026  da SECRETARIA DE ESTADO DE OBRAS PÚBLICAS - SEOP - SEM DESONERAÇÃO e Cotação local.</t>
  </si>
  <si>
    <t>1.20</t>
  </si>
  <si>
    <t>16.4</t>
  </si>
  <si>
    <t>16.5</t>
  </si>
  <si>
    <t>16.18</t>
  </si>
  <si>
    <t>16.3</t>
  </si>
  <si>
    <t>15.2</t>
  </si>
  <si>
    <t>Telha de fibrocimento ondulada (2,44 x 0,50) e = 4mm</t>
  </si>
  <si>
    <t>9.2.3</t>
  </si>
  <si>
    <t>Cobertura - Telha de fibrocimento e = 4mm</t>
  </si>
  <si>
    <t>9.3.7</t>
  </si>
  <si>
    <t>Arruela concava de chumbo d=5/16</t>
  </si>
  <si>
    <t>17.1</t>
  </si>
  <si>
    <t>17.9</t>
  </si>
  <si>
    <t>25.9</t>
  </si>
  <si>
    <t>25.32</t>
  </si>
  <si>
    <t>22.5.5</t>
  </si>
  <si>
    <t>19.5.16</t>
  </si>
  <si>
    <t>19.4.6</t>
  </si>
  <si>
    <t>19.5.30</t>
  </si>
  <si>
    <t>19.5.4</t>
  </si>
  <si>
    <t>11.1.14</t>
  </si>
  <si>
    <t>13.1.6</t>
  </si>
  <si>
    <t>13.1.5</t>
  </si>
  <si>
    <t>18.4.5</t>
  </si>
  <si>
    <t>18.2.2</t>
  </si>
  <si>
    <t>18.6.1</t>
  </si>
  <si>
    <t>33.6</t>
  </si>
  <si>
    <t>ORÇAMENTO RESUMIDO</t>
  </si>
  <si>
    <t>TOTAL</t>
  </si>
  <si>
    <t>TOTAL:</t>
  </si>
  <si>
    <r>
      <rPr>
        <b/>
        <sz val="11"/>
        <color indexed="8"/>
        <rFont val="Arial"/>
        <family val="2"/>
      </rPr>
      <t>LOCAL:</t>
    </r>
    <r>
      <rPr>
        <sz val="11"/>
        <color indexed="8"/>
        <rFont val="Arial"/>
        <family val="2"/>
      </rPr>
      <t xml:space="preserve"> VILA SÃO MIGUEL DOS MACACOS - ZONA RURAL – BREVES/PA</t>
    </r>
  </si>
  <si>
    <t xml:space="preserve"> [4x(48,00m²)+22,30m²+15,80m²+13,71m²+6,00m²+9,00m²+8,70m²+37,02m²+2x(93,13m²)+2x(67,55m²)+4x(2,76m²)+2x(3,80m²)+2x(12,44m²)+9,67m²+8,55m²]+9,00m²+20,85m²+7,67m²+13,23m²+3,25m²+4,68m²+9,00m²+23,94m²</t>
  </si>
  <si>
    <t xml:space="preserve"> 2 x (6,00m x 8,00m) + (5,45m x 4,00m)+9,00m²+20,85m²+7,67m²+13,23m²+3,25m²+4,68m²+9,00m²+23,94m²</t>
  </si>
  <si>
    <t>15 conj</t>
  </si>
  <si>
    <t>6 conj</t>
  </si>
  <si>
    <t>[4 x (6,00m x 8,00m) + (2,90m x 26,40m) + (1,90m x 26,40m) + 3,00km x 12,30m) + (5,45m x 4,00m) + (4,00m x 4,00m) + (3,00m x 2,90m) + (3,00m x 3,00m) + (2,00m x 3,00m) + (3,90m x 3,00m) +- (1,50m x 2,40m) + (1,15m x 2,40m) + (1,15m x 2,40m)]+[(9,20m+9,20m+7,98m7,98m)x3,25m-11,36m²]</t>
  </si>
  <si>
    <t>2 x {[(16,30m + 16,30m + 7,30m + 12,30m + 8,20m) x 4,15m + (16,30m + 12,30m + 12,30m + 9,65m + 8,20m + 3,00m + 3,00m + 4,00m) x 3,30m] + [6 x (0,90m x 2,10m) + 2 x (0,80m x 2,10m) + 8 x (3,00m x 1,50m) + 3 x (1,70m x 1,60m) + 4 x (1,20m x 1,70m) + 12 x (2,30m x 0,70m) + 2 x (2,00m x 1,50m)]} + [2 x (1,40m x 6,15m)] x 2 + {[(7,30m + 4,10m + 7,30m + 4,10m + 2,50m + 2,40m + 2,50m) x 3,30m]} + {[2 x (0,8m x 2,10m) + 2 x (0,60m x 2,10m) + (0,9n x 2,10m) + (1,50m x 1,70m)  + (0,60m x 0,40m) + (0,60m x 0,40m)]} x 2 +[(3,00m+3,00m+3,00m+3,00m+3,00m+3,00m+3,00m+3,00m+4,42m+4,42m+3,00m+3,00m+4,22m+4,62m4,22m+3,12m+3,12m+1,50m+3,12m)x3,00m-15,98m²]</t>
  </si>
  <si>
    <t>2x[7 x (0,90m x 2,10m) + 4 x (0,8m x 2,10m) + 2 x (0,60m x 2,10m) + 3 x (1,70m x 1,60m) + 5 x (1,20m x 1,70m) + 8 x (3,00m x 1,50m) + 2 x (2,00m x 1,50m)] + 12 x (2,30m x 0,90m) +[ 2 x (0,60m x 0,40m)]x2+2x[(1,20mx1,00m)x5+5x(0,80mx2,10m)+(0,60mx2,10m)+(0,80mx0,40m)]</t>
  </si>
  <si>
    <t>27,10m+27,10m+27,10m+27,10m+2,16m+18,02m+11,10m+11,10m+12,36m+12,36m+10,56m+10,56m+15,40m+15,40m+11,20m+11,20m+14,04m+4,22m+3,82m+2,32m+3,12m+5,14m</t>
  </si>
  <si>
    <t>40,00 pts</t>
  </si>
  <si>
    <t>65,00 unid</t>
  </si>
  <si>
    <t>2x(4,50m x 21,30m) + (4,50m x 26,60m) + 29x[(0,30m+0,30m+0,30m+0,30m)x3,00m]</t>
  </si>
  <si>
    <t>Verniz poliuretano sobre madeira (Pintura sob telhas e pilares da circulação)</t>
  </si>
  <si>
    <t>150606</t>
  </si>
  <si>
    <t>Verniz poliuretano sobre madeira(Pintura sob telhas e pilares da circulação)</t>
  </si>
  <si>
    <t>Acrílica para piso (pintura sobre telhamento)</t>
  </si>
  <si>
    <t>110826</t>
  </si>
  <si>
    <t>070827</t>
  </si>
  <si>
    <t>Grampeamento de parede</t>
  </si>
  <si>
    <t>2.6</t>
  </si>
  <si>
    <t>2.7</t>
  </si>
  <si>
    <t>020235</t>
  </si>
  <si>
    <t>14.18</t>
  </si>
  <si>
    <t>020019</t>
  </si>
  <si>
    <t>280023</t>
  </si>
  <si>
    <t>280004</t>
  </si>
  <si>
    <t>D00355</t>
  </si>
  <si>
    <t>Retirada de reboco ou emboço</t>
  </si>
  <si>
    <t>Argamassa de cimento, areia e adit. Plast. 1:6</t>
  </si>
  <si>
    <r>
      <t xml:space="preserve">Aço CA 60 - </t>
    </r>
    <r>
      <rPr>
        <sz val="11"/>
        <color theme="1"/>
        <rFont val="Calibri"/>
        <family val="2"/>
      </rPr>
      <t>Ø</t>
    </r>
    <r>
      <rPr>
        <i/>
        <sz val="12.1"/>
        <color theme="1"/>
        <rFont val="Calibri"/>
        <family val="2"/>
      </rPr>
      <t xml:space="preserve"> </t>
    </r>
    <r>
      <rPr>
        <i/>
        <sz val="11"/>
        <color theme="1"/>
        <rFont val="Calibri"/>
        <family val="2"/>
        <scheme val="minor"/>
      </rPr>
      <t>5.0mm</t>
    </r>
  </si>
  <si>
    <t>4.36</t>
  </si>
  <si>
    <t>280026</t>
  </si>
  <si>
    <t>071466</t>
  </si>
  <si>
    <t>Lambrequim de madeira de lei aparelhada</t>
  </si>
  <si>
    <t xml:space="preserve">Cumeeira em aço galvanizado </t>
  </si>
  <si>
    <t>Cumeeira em aço galvanizado</t>
  </si>
  <si>
    <t>9.1.13</t>
  </si>
  <si>
    <t>Madeira aparelhada (angelim)</t>
  </si>
  <si>
    <t>Prego 1" x 16</t>
  </si>
  <si>
    <t>D00239</t>
  </si>
  <si>
    <t>D00085</t>
  </si>
  <si>
    <t>9.3.5</t>
  </si>
  <si>
    <t>Montador com encargos complementares</t>
  </si>
  <si>
    <t>Acessórios de fixação para telhas de metálica</t>
  </si>
  <si>
    <t>D00200</t>
  </si>
  <si>
    <t>D00410</t>
  </si>
  <si>
    <t>CJ</t>
  </si>
  <si>
    <t>Verniz poliuretano sobre madeira (esquadrias/ forro)</t>
  </si>
  <si>
    <t>18.3.2</t>
  </si>
  <si>
    <t>P00020</t>
  </si>
  <si>
    <t>Verniz poliuretano</t>
  </si>
  <si>
    <t>30m</t>
  </si>
  <si>
    <t>2 x 35,60m</t>
  </si>
  <si>
    <t>Acrílica para piso (Pintura sobre telhamento)</t>
  </si>
  <si>
    <t>Lajota ceramica - incluindo rejuntamento (Padrão Médio)</t>
  </si>
  <si>
    <t>Lajota ceramica - incluindo rejuntamento (Padrão Médiio)</t>
  </si>
  <si>
    <t>Retirada de piso ceramico, inclusive camada regularizadora</t>
  </si>
  <si>
    <t>Retirada de piso ceramico, inclusive camada reguralarizadora</t>
  </si>
  <si>
    <t>(21,30m x 35,60m) + (10,40M x 6,85m) + (13,40m x 9,18m) + (20,00m x 3,80m) + (6,20m x 5,20m)</t>
  </si>
  <si>
    <t>1060,,77</t>
  </si>
  <si>
    <t>(33,61m x 19,30m) + (12,20m x 7,98m)</t>
  </si>
  <si>
    <t>12,20m x 7,98m</t>
  </si>
  <si>
    <t>7,98m</t>
  </si>
  <si>
    <t>(21,30m + 21,30m + 35,60m + 35,60m + 13,40m + 13,40m + 9,18m + 9,18m</t>
  </si>
  <si>
    <t>8.6</t>
  </si>
  <si>
    <t>150302</t>
  </si>
  <si>
    <t>Esmalte sobre ferro (Superf lisa)</t>
  </si>
  <si>
    <t>18.2.1</t>
  </si>
  <si>
    <t>Lixa para ferro</t>
  </si>
  <si>
    <t>2 x (40,00m x 2,00m)</t>
  </si>
  <si>
    <t>Total  da planilha R$ 494.021,03 (Quatrocentos e noventa e quatro mil, vinte e um reais e três centavos)</t>
  </si>
  <si>
    <t>3º MÊS</t>
  </si>
  <si>
    <t>Prazo de Execução: 90 dias</t>
  </si>
  <si>
    <r>
      <t xml:space="preserve">OBRA: </t>
    </r>
    <r>
      <rPr>
        <sz val="11"/>
        <color rgb="FF000000"/>
        <rFont val="Arial"/>
        <family val="2"/>
      </rPr>
      <t>REFORMA GERAL DA ESCOLA MARECHAL RONDON</t>
    </r>
  </si>
  <si>
    <r>
      <rPr>
        <b/>
        <sz val="10"/>
        <color theme="1"/>
        <rFont val="Arial"/>
        <family val="2"/>
      </rPr>
      <t>OBRA</t>
    </r>
    <r>
      <rPr>
        <sz val="10"/>
        <color theme="1"/>
        <rFont val="Arial"/>
        <family val="2"/>
      </rPr>
      <t>: REFORMA GERAL DA ESCOLA MARECHAL RONDON</t>
    </r>
  </si>
  <si>
    <r>
      <t xml:space="preserve">OBJETO: </t>
    </r>
    <r>
      <rPr>
        <sz val="11"/>
        <color rgb="FF000000"/>
        <rFont val="Arial"/>
        <family val="2"/>
      </rPr>
      <t>REFORMA GERAL DA ESCOLA MARECHAL RONDON</t>
    </r>
  </si>
  <si>
    <r>
      <t>OBJETO:</t>
    </r>
    <r>
      <rPr>
        <sz val="11"/>
        <color indexed="8"/>
        <rFont val="Arial"/>
        <family val="2"/>
      </rPr>
      <t xml:space="preserve"> REFORMA GERAL DA ESCOLA MARECHAL RONDON</t>
    </r>
  </si>
  <si>
    <r>
      <t xml:space="preserve">OBJETO:  </t>
    </r>
    <r>
      <rPr>
        <sz val="11"/>
        <color rgb="FF000000"/>
        <rFont val="Arial"/>
        <family val="2"/>
      </rPr>
      <t>REFORMA GERAL DA ESCOLA MARECHAL RONDON</t>
    </r>
  </si>
  <si>
    <t>CAPACIDADE TÉCNICA EMPRESSARIAL EXIGIDA</t>
  </si>
  <si>
    <t>CAPACIDADE TÉCNICA PROFISSIONAL EXIGIDA</t>
  </si>
  <si>
    <t>EMPRESA</t>
  </si>
  <si>
    <t>OBS: Para fins de atendimento aos quantitativos mínimos exigidos dos  itens de maior relevância, não será admitida a soma de quantitativos referentes à capacidade técnico-operacional com aqueles relativos à capacidade técnico-profissional, devendo cada requisito ser comprovado de forma independente, conforme estabelecido neste Edital.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</si>
</sst>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#,##0.00&quot; &quot;;&quot; (&quot;#,##0.00&quot;)&quot;;&quot; -&quot;#&quot; &quot;;@&quot; &quot;"/>
    <numFmt numFmtId="167" formatCode="#,##0.00&quot; &quot;;&quot;-&quot;#,##0.00&quot; &quot;;&quot; -&quot;#&quot; &quot;;@&quot; &quot;"/>
    <numFmt numFmtId="168" formatCode="[$R$-416]&quot; &quot;#,##0.00;[Red]&quot;-&quot;[$R$-416]&quot; &quot;#,##0.00"/>
    <numFmt numFmtId="169" formatCode="#,##0.0000"/>
    <numFmt numFmtId="170" formatCode="#,##0.00\ %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1"/>
      <name val="Arial Black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indexed="18"/>
      <name val="Arial"/>
      <family val="2"/>
    </font>
    <font>
      <sz val="9"/>
      <color indexed="18"/>
      <name val="Arial"/>
      <family val="2"/>
    </font>
    <font>
      <i/>
      <sz val="11"/>
      <name val="Arial"/>
      <family val="2"/>
    </font>
    <font>
      <i/>
      <sz val="11"/>
      <color indexed="18"/>
      <name val="Arial"/>
      <family val="2"/>
    </font>
    <font>
      <b/>
      <i/>
      <sz val="11"/>
      <name val="Arial"/>
      <family val="2"/>
    </font>
    <font>
      <b/>
      <i/>
      <sz val="11"/>
      <color indexed="18"/>
      <name val="Arial"/>
      <family val="2"/>
    </font>
    <font>
      <b/>
      <sz val="10"/>
      <name val="Batang"/>
      <family val="1"/>
    </font>
    <font>
      <sz val="10"/>
      <name val="Batang"/>
      <family val="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i/>
      <sz val="11"/>
      <name val="Calibri"/>
      <family val="2"/>
      <scheme val="minor"/>
    </font>
    <font>
      <sz val="9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Arial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1"/>
      <color theme="1"/>
      <name val="Calibri"/>
      <family val="2"/>
    </font>
    <font>
      <i/>
      <sz val="12.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0943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hair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/>
    <xf numFmtId="0" fontId="27" fillId="0" borderId="0"/>
    <xf numFmtId="9" fontId="7" fillId="0" borderId="0" applyFont="0" applyFill="0" applyBorder="0" applyAlignment="0" applyProtection="0"/>
    <xf numFmtId="0" fontId="36" fillId="0" borderId="0" applyNumberFormat="0" applyBorder="0" applyProtection="0"/>
    <xf numFmtId="0" fontId="36" fillId="0" borderId="0" applyNumberFormat="0" applyBorder="0" applyProtection="0"/>
    <xf numFmtId="166" fontId="36" fillId="0" borderId="0" applyBorder="0" applyProtection="0"/>
    <xf numFmtId="166" fontId="36" fillId="0" borderId="0" applyBorder="0" applyProtection="0"/>
    <xf numFmtId="0" fontId="37" fillId="0" borderId="0" applyNumberFormat="0" applyBorder="0" applyProtection="0"/>
    <xf numFmtId="0" fontId="36" fillId="0" borderId="0" applyNumberFormat="0" applyBorder="0" applyProtection="0"/>
    <xf numFmtId="167" fontId="37" fillId="0" borderId="0" applyBorder="0" applyProtection="0"/>
    <xf numFmtId="0" fontId="38" fillId="0" borderId="0" applyNumberFormat="0" applyBorder="0" applyProtection="0">
      <alignment horizontal="center"/>
    </xf>
    <xf numFmtId="0" fontId="38" fillId="0" borderId="0" applyNumberFormat="0" applyBorder="0" applyProtection="0">
      <alignment horizontal="center" textRotation="90"/>
    </xf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9" fillId="0" borderId="0" applyNumberFormat="0" applyBorder="0" applyProtection="0"/>
    <xf numFmtId="168" fontId="39" fillId="0" borderId="0" applyBorder="0" applyProtection="0"/>
    <xf numFmtId="166" fontId="36" fillId="0" borderId="0" applyBorder="0" applyProtection="0"/>
    <xf numFmtId="165" fontId="18" fillId="0" borderId="0" applyFont="0" applyFill="0" applyBorder="0" applyAlignment="0" applyProtection="0"/>
    <xf numFmtId="164" fontId="7" fillId="0" borderId="0" applyFill="0" applyBorder="0" applyAlignment="0" applyProtection="0"/>
  </cellStyleXfs>
  <cellXfs count="688">
    <xf numFmtId="0" fontId="0" fillId="0" borderId="0" xfId="0"/>
    <xf numFmtId="0" fontId="2" fillId="0" borderId="0" xfId="0" applyFont="1"/>
    <xf numFmtId="39" fontId="6" fillId="0" borderId="8" xfId="3" applyNumberFormat="1" applyFont="1" applyBorder="1"/>
    <xf numFmtId="0" fontId="6" fillId="0" borderId="10" xfId="0" applyFont="1" applyBorder="1"/>
    <xf numFmtId="10" fontId="6" fillId="0" borderId="10" xfId="3" applyNumberFormat="1" applyFont="1" applyBorder="1"/>
    <xf numFmtId="165" fontId="6" fillId="0" borderId="10" xfId="2" applyFont="1" applyBorder="1"/>
    <xf numFmtId="0" fontId="6" fillId="0" borderId="20" xfId="0" applyFont="1" applyBorder="1"/>
    <xf numFmtId="0" fontId="5" fillId="0" borderId="21" xfId="0" applyFont="1" applyBorder="1"/>
    <xf numFmtId="39" fontId="6" fillId="0" borderId="22" xfId="3" applyNumberFormat="1" applyFont="1" applyBorder="1"/>
    <xf numFmtId="10" fontId="10" fillId="0" borderId="22" xfId="3" applyNumberFormat="1" applyFont="1" applyBorder="1" applyAlignment="1">
      <alignment horizontal="center" vertical="center"/>
    </xf>
    <xf numFmtId="165" fontId="10" fillId="0" borderId="22" xfId="2" applyFont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 applyProtection="1">
      <alignment vertical="center"/>
      <protection locked="0"/>
    </xf>
    <xf numFmtId="10" fontId="17" fillId="0" borderId="0" xfId="5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3" fillId="0" borderId="36" xfId="0" applyFont="1" applyBorder="1" applyAlignment="1">
      <alignment horizontal="center" vertical="center"/>
    </xf>
    <xf numFmtId="0" fontId="12" fillId="2" borderId="37" xfId="0" applyFont="1" applyFill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6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  <xf numFmtId="49" fontId="17" fillId="2" borderId="32" xfId="0" applyNumberFormat="1" applyFont="1" applyFill="1" applyBorder="1" applyAlignment="1">
      <alignment horizontal="center"/>
    </xf>
    <xf numFmtId="0" fontId="17" fillId="2" borderId="38" xfId="0" applyFont="1" applyFill="1" applyBorder="1" applyAlignment="1">
      <alignment horizontal="left"/>
    </xf>
    <xf numFmtId="0" fontId="6" fillId="0" borderId="41" xfId="0" applyFont="1" applyBorder="1"/>
    <xf numFmtId="10" fontId="6" fillId="0" borderId="41" xfId="3" applyNumberFormat="1" applyFont="1" applyBorder="1"/>
    <xf numFmtId="165" fontId="6" fillId="0" borderId="41" xfId="2" applyFont="1" applyBorder="1"/>
    <xf numFmtId="0" fontId="6" fillId="0" borderId="47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6" fillId="2" borderId="46" xfId="0" applyFont="1" applyFill="1" applyBorder="1" applyAlignment="1">
      <alignment horizontal="center"/>
    </xf>
    <xf numFmtId="165" fontId="6" fillId="2" borderId="7" xfId="2" applyFont="1" applyFill="1" applyBorder="1"/>
    <xf numFmtId="10" fontId="6" fillId="2" borderId="7" xfId="3" applyNumberFormat="1" applyFont="1" applyFill="1" applyBorder="1"/>
    <xf numFmtId="0" fontId="6" fillId="2" borderId="48" xfId="0" applyFont="1" applyFill="1" applyBorder="1" applyAlignment="1">
      <alignment horizontal="center"/>
    </xf>
    <xf numFmtId="10" fontId="10" fillId="2" borderId="29" xfId="3" applyNumberFormat="1" applyFont="1" applyFill="1" applyBorder="1" applyAlignment="1">
      <alignment horizontal="center" vertical="center"/>
    </xf>
    <xf numFmtId="165" fontId="10" fillId="2" borderId="29" xfId="2" applyFont="1" applyFill="1" applyBorder="1" applyAlignment="1">
      <alignment horizontal="center" vertical="center"/>
    </xf>
    <xf numFmtId="49" fontId="12" fillId="2" borderId="38" xfId="0" applyNumberFormat="1" applyFont="1" applyFill="1" applyBorder="1" applyAlignment="1">
      <alignment horizontal="center"/>
    </xf>
    <xf numFmtId="164" fontId="12" fillId="2" borderId="18" xfId="1" applyFont="1" applyFill="1" applyBorder="1" applyAlignment="1">
      <alignment horizontal="center"/>
    </xf>
    <xf numFmtId="0" fontId="12" fillId="2" borderId="40" xfId="0" applyFont="1" applyFill="1" applyBorder="1" applyAlignment="1">
      <alignment horizontal="left"/>
    </xf>
    <xf numFmtId="4" fontId="21" fillId="0" borderId="0" xfId="6" applyNumberFormat="1" applyFont="1" applyAlignment="1">
      <alignment vertical="center"/>
    </xf>
    <xf numFmtId="4" fontId="21" fillId="0" borderId="0" xfId="6" applyNumberFormat="1" applyFont="1" applyAlignment="1">
      <alignment horizontal="right" vertical="center"/>
    </xf>
    <xf numFmtId="0" fontId="21" fillId="0" borderId="0" xfId="6" applyFont="1" applyAlignment="1">
      <alignment vertical="center"/>
    </xf>
    <xf numFmtId="4" fontId="25" fillId="0" borderId="0" xfId="6" applyNumberFormat="1" applyFont="1" applyAlignment="1">
      <alignment vertical="center"/>
    </xf>
    <xf numFmtId="10" fontId="25" fillId="0" borderId="0" xfId="6" applyNumberFormat="1" applyFont="1" applyAlignment="1">
      <alignment vertical="center"/>
    </xf>
    <xf numFmtId="4" fontId="25" fillId="0" borderId="0" xfId="6" applyNumberFormat="1" applyFont="1" applyAlignment="1">
      <alignment horizontal="right" vertical="center"/>
    </xf>
    <xf numFmtId="0" fontId="25" fillId="0" borderId="0" xfId="6" applyFont="1" applyAlignment="1">
      <alignment vertical="center"/>
    </xf>
    <xf numFmtId="4" fontId="25" fillId="0" borderId="0" xfId="6" applyNumberFormat="1" applyFont="1" applyAlignment="1">
      <alignment horizontal="center" vertical="center"/>
    </xf>
    <xf numFmtId="0" fontId="26" fillId="0" borderId="0" xfId="6" applyFont="1" applyAlignment="1">
      <alignment vertical="center"/>
    </xf>
    <xf numFmtId="0" fontId="23" fillId="0" borderId="0" xfId="6" applyFont="1" applyAlignment="1">
      <alignment horizontal="right" vertical="center"/>
    </xf>
    <xf numFmtId="0" fontId="23" fillId="0" borderId="0" xfId="6" applyFont="1" applyAlignment="1">
      <alignment vertical="center"/>
    </xf>
    <xf numFmtId="4" fontId="29" fillId="0" borderId="0" xfId="7" applyNumberFormat="1" applyFont="1" applyAlignment="1">
      <alignment vertical="center"/>
    </xf>
    <xf numFmtId="0" fontId="29" fillId="0" borderId="0" xfId="7" applyFont="1" applyAlignment="1">
      <alignment horizontal="left" vertical="center" indent="1"/>
    </xf>
    <xf numFmtId="0" fontId="29" fillId="0" borderId="0" xfId="7" applyFont="1" applyAlignment="1">
      <alignment vertical="center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vertical="center"/>
    </xf>
    <xf numFmtId="0" fontId="12" fillId="0" borderId="0" xfId="6" applyFont="1" applyAlignment="1">
      <alignment vertical="center" wrapText="1"/>
    </xf>
    <xf numFmtId="0" fontId="13" fillId="0" borderId="0" xfId="6" applyFont="1" applyAlignment="1">
      <alignment vertical="center" wrapText="1"/>
    </xf>
    <xf numFmtId="0" fontId="20" fillId="0" borderId="0" xfId="6"/>
    <xf numFmtId="0" fontId="31" fillId="0" borderId="0" xfId="7" applyFont="1" applyAlignment="1">
      <alignment vertical="center"/>
    </xf>
    <xf numFmtId="0" fontId="13" fillId="0" borderId="0" xfId="7" applyFont="1" applyAlignment="1">
      <alignment vertical="center" wrapText="1"/>
    </xf>
    <xf numFmtId="0" fontId="7" fillId="0" borderId="0" xfId="7" applyFont="1" applyAlignment="1">
      <alignment vertical="center"/>
    </xf>
    <xf numFmtId="0" fontId="13" fillId="0" borderId="0" xfId="7" applyFont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4" fontId="29" fillId="0" borderId="0" xfId="7" applyNumberFormat="1" applyFont="1" applyAlignment="1">
      <alignment horizontal="center" vertical="center"/>
    </xf>
    <xf numFmtId="0" fontId="28" fillId="0" borderId="0" xfId="7" applyFont="1" applyAlignment="1">
      <alignment vertical="center" wrapText="1"/>
    </xf>
    <xf numFmtId="0" fontId="28" fillId="0" borderId="0" xfId="7" applyFont="1" applyAlignment="1">
      <alignment vertical="center"/>
    </xf>
    <xf numFmtId="164" fontId="17" fillId="2" borderId="51" xfId="1" applyFont="1" applyFill="1" applyBorder="1"/>
    <xf numFmtId="0" fontId="41" fillId="0" borderId="5" xfId="0" applyFont="1" applyBorder="1" applyAlignment="1">
      <alignment horizontal="center" vertical="center"/>
    </xf>
    <xf numFmtId="0" fontId="41" fillId="0" borderId="54" xfId="0" applyFont="1" applyBorder="1" applyAlignment="1">
      <alignment horizontal="center" vertical="center"/>
    </xf>
    <xf numFmtId="0" fontId="41" fillId="0" borderId="54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2" borderId="55" xfId="0" applyFont="1" applyFill="1" applyBorder="1" applyAlignment="1">
      <alignment horizontal="center"/>
    </xf>
    <xf numFmtId="0" fontId="0" fillId="2" borderId="56" xfId="0" applyFill="1" applyBorder="1" applyAlignment="1">
      <alignment horizontal="center"/>
    </xf>
    <xf numFmtId="0" fontId="42" fillId="0" borderId="20" xfId="0" applyFont="1" applyBorder="1" applyAlignment="1">
      <alignment horizontal="center"/>
    </xf>
    <xf numFmtId="0" fontId="42" fillId="0" borderId="53" xfId="0" applyFont="1" applyBorder="1" applyAlignment="1">
      <alignment horizontal="center"/>
    </xf>
    <xf numFmtId="169" fontId="42" fillId="0" borderId="52" xfId="0" applyNumberFormat="1" applyFont="1" applyBorder="1"/>
    <xf numFmtId="2" fontId="42" fillId="0" borderId="52" xfId="0" applyNumberFormat="1" applyFont="1" applyBorder="1"/>
    <xf numFmtId="2" fontId="42" fillId="0" borderId="21" xfId="0" applyNumberFormat="1" applyFont="1" applyBorder="1"/>
    <xf numFmtId="0" fontId="13" fillId="0" borderId="39" xfId="0" applyFont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12" fillId="2" borderId="51" xfId="0" applyFont="1" applyFill="1" applyBorder="1" applyAlignment="1">
      <alignment horizontal="center"/>
    </xf>
    <xf numFmtId="0" fontId="6" fillId="0" borderId="48" xfId="0" applyFont="1" applyBorder="1" applyAlignment="1">
      <alignment horizontal="center"/>
    </xf>
    <xf numFmtId="0" fontId="6" fillId="0" borderId="13" xfId="0" applyFont="1" applyBorder="1"/>
    <xf numFmtId="10" fontId="6" fillId="0" borderId="13" xfId="3" applyNumberFormat="1" applyFont="1" applyBorder="1"/>
    <xf numFmtId="165" fontId="6" fillId="0" borderId="13" xfId="2" applyFont="1" applyBorder="1"/>
    <xf numFmtId="10" fontId="6" fillId="4" borderId="9" xfId="2" applyNumberFormat="1" applyFont="1" applyFill="1" applyBorder="1"/>
    <xf numFmtId="0" fontId="42" fillId="0" borderId="20" xfId="0" applyFont="1" applyBorder="1" applyAlignment="1">
      <alignment horizontal="center" wrapText="1"/>
    </xf>
    <xf numFmtId="0" fontId="17" fillId="2" borderId="37" xfId="0" applyFont="1" applyFill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43" fillId="0" borderId="66" xfId="0" applyFont="1" applyBorder="1" applyAlignment="1">
      <alignment horizontal="center"/>
    </xf>
    <xf numFmtId="0" fontId="28" fillId="3" borderId="0" xfId="7" applyFont="1" applyFill="1" applyAlignment="1">
      <alignment vertical="center"/>
    </xf>
    <xf numFmtId="0" fontId="28" fillId="0" borderId="0" xfId="7" applyFont="1" applyAlignment="1">
      <alignment horizontal="center" vertical="center"/>
    </xf>
    <xf numFmtId="4" fontId="28" fillId="0" borderId="0" xfId="7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28" fillId="0" borderId="0" xfId="0" applyFont="1" applyAlignment="1">
      <alignment vertical="center"/>
    </xf>
    <xf numFmtId="10" fontId="32" fillId="0" borderId="0" xfId="8" applyNumberFormat="1" applyFont="1" applyBorder="1" applyAlignment="1" applyProtection="1">
      <alignment horizontal="center" vertical="center"/>
    </xf>
    <xf numFmtId="4" fontId="33" fillId="0" borderId="0" xfId="7" applyNumberFormat="1" applyFont="1" applyAlignment="1">
      <alignment horizontal="center" vertical="center"/>
    </xf>
    <xf numFmtId="0" fontId="31" fillId="0" borderId="0" xfId="7" applyFont="1" applyAlignment="1">
      <alignment horizontal="left" vertical="center" indent="1"/>
    </xf>
    <xf numFmtId="0" fontId="13" fillId="0" borderId="0" xfId="7" applyFont="1" applyAlignment="1">
      <alignment horizontal="left" vertical="center" indent="1"/>
    </xf>
    <xf numFmtId="0" fontId="7" fillId="0" borderId="0" xfId="7" applyFont="1" applyAlignment="1">
      <alignment vertical="center" wrapText="1"/>
    </xf>
    <xf numFmtId="4" fontId="7" fillId="0" borderId="0" xfId="7" applyNumberFormat="1" applyFont="1" applyAlignment="1">
      <alignment vertical="center"/>
    </xf>
    <xf numFmtId="0" fontId="7" fillId="0" borderId="0" xfId="7" applyFont="1" applyAlignment="1">
      <alignment horizontal="left" vertical="center" indent="1"/>
    </xf>
    <xf numFmtId="0" fontId="34" fillId="0" borderId="51" xfId="0" applyFont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4" fontId="35" fillId="0" borderId="0" xfId="0" applyNumberFormat="1" applyFont="1" applyAlignment="1">
      <alignment vertical="center" wrapText="1"/>
    </xf>
    <xf numFmtId="0" fontId="35" fillId="0" borderId="0" xfId="7" applyFont="1" applyAlignment="1">
      <alignment horizontal="left" vertical="center" wrapText="1"/>
    </xf>
    <xf numFmtId="4" fontId="35" fillId="0" borderId="0" xfId="7" applyNumberFormat="1" applyFont="1" applyAlignment="1">
      <alignment horizontal="left" vertical="center"/>
    </xf>
    <xf numFmtId="4" fontId="13" fillId="0" borderId="0" xfId="7" applyNumberFormat="1" applyFont="1" applyAlignment="1">
      <alignment vertical="center"/>
    </xf>
    <xf numFmtId="0" fontId="12" fillId="0" borderId="0" xfId="7" applyFont="1" applyAlignment="1">
      <alignment vertical="center" wrapText="1"/>
    </xf>
    <xf numFmtId="0" fontId="47" fillId="2" borderId="55" xfId="0" applyFont="1" applyFill="1" applyBorder="1" applyAlignment="1">
      <alignment horizontal="center"/>
    </xf>
    <xf numFmtId="0" fontId="46" fillId="2" borderId="56" xfId="0" applyFont="1" applyFill="1" applyBorder="1" applyAlignment="1">
      <alignment horizontal="center"/>
    </xf>
    <xf numFmtId="0" fontId="49" fillId="0" borderId="20" xfId="0" applyFont="1" applyBorder="1" applyAlignment="1">
      <alignment horizontal="center"/>
    </xf>
    <xf numFmtId="0" fontId="49" fillId="0" borderId="53" xfId="0" applyFont="1" applyBorder="1" applyAlignment="1">
      <alignment horizontal="center"/>
    </xf>
    <xf numFmtId="169" fontId="49" fillId="0" borderId="52" xfId="0" applyNumberFormat="1" applyFont="1" applyBorder="1"/>
    <xf numFmtId="2" fontId="49" fillId="0" borderId="52" xfId="0" applyNumberFormat="1" applyFont="1" applyBorder="1"/>
    <xf numFmtId="0" fontId="49" fillId="0" borderId="52" xfId="0" applyFont="1" applyBorder="1" applyAlignment="1">
      <alignment horizontal="center"/>
    </xf>
    <xf numFmtId="164" fontId="13" fillId="0" borderId="67" xfId="1" applyFont="1" applyBorder="1" applyAlignment="1">
      <alignment horizontal="center" vertical="center"/>
    </xf>
    <xf numFmtId="0" fontId="12" fillId="2" borderId="55" xfId="0" applyFont="1" applyFill="1" applyBorder="1" applyAlignment="1">
      <alignment horizontal="center"/>
    </xf>
    <xf numFmtId="49" fontId="12" fillId="2" borderId="57" xfId="0" applyNumberFormat="1" applyFont="1" applyFill="1" applyBorder="1" applyAlignment="1">
      <alignment horizontal="center"/>
    </xf>
    <xf numFmtId="164" fontId="12" fillId="2" borderId="58" xfId="1" applyFont="1" applyFill="1" applyBorder="1" applyAlignment="1">
      <alignment horizontal="center"/>
    </xf>
    <xf numFmtId="0" fontId="12" fillId="2" borderId="51" xfId="0" applyFont="1" applyFill="1" applyBorder="1" applyAlignment="1">
      <alignment horizontal="left"/>
    </xf>
    <xf numFmtId="49" fontId="12" fillId="0" borderId="63" xfId="0" applyNumberFormat="1" applyFont="1" applyBorder="1" applyAlignment="1">
      <alignment horizontal="center" vertical="center"/>
    </xf>
    <xf numFmtId="0" fontId="13" fillId="0" borderId="63" xfId="0" applyFont="1" applyBorder="1" applyAlignment="1">
      <alignment horizontal="left" vertical="distributed"/>
    </xf>
    <xf numFmtId="0" fontId="13" fillId="0" borderId="63" xfId="0" applyFont="1" applyBorder="1" applyAlignment="1">
      <alignment horizontal="center" vertical="center"/>
    </xf>
    <xf numFmtId="2" fontId="13" fillId="0" borderId="63" xfId="0" applyNumberFormat="1" applyFont="1" applyBorder="1" applyAlignment="1">
      <alignment horizontal="center" vertical="center"/>
    </xf>
    <xf numFmtId="164" fontId="13" fillId="0" borderId="68" xfId="1" applyFont="1" applyBorder="1" applyAlignment="1">
      <alignment horizontal="center" vertical="center"/>
    </xf>
    <xf numFmtId="164" fontId="7" fillId="0" borderId="70" xfId="1" applyFont="1" applyBorder="1" applyAlignment="1">
      <alignment horizontal="left" vertical="center"/>
    </xf>
    <xf numFmtId="49" fontId="12" fillId="0" borderId="71" xfId="0" applyNumberFormat="1" applyFont="1" applyBorder="1" applyAlignment="1">
      <alignment horizontal="center" vertical="center"/>
    </xf>
    <xf numFmtId="0" fontId="13" fillId="0" borderId="71" xfId="0" applyFont="1" applyBorder="1" applyAlignment="1">
      <alignment horizontal="left" vertical="distributed"/>
    </xf>
    <xf numFmtId="0" fontId="13" fillId="0" borderId="71" xfId="0" applyFont="1" applyBorder="1" applyAlignment="1">
      <alignment horizontal="center" vertical="center"/>
    </xf>
    <xf numFmtId="2" fontId="13" fillId="0" borderId="71" xfId="0" applyNumberFormat="1" applyFont="1" applyBorder="1" applyAlignment="1">
      <alignment horizontal="center" vertical="center"/>
    </xf>
    <xf numFmtId="0" fontId="12" fillId="0" borderId="72" xfId="0" applyFont="1" applyBorder="1" applyAlignment="1">
      <alignment horizontal="center"/>
    </xf>
    <xf numFmtId="0" fontId="13" fillId="0" borderId="71" xfId="0" applyFont="1" applyBorder="1" applyAlignment="1">
      <alignment horizontal="left" vertic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0" fontId="7" fillId="0" borderId="9" xfId="2" applyNumberFormat="1" applyFont="1" applyFill="1" applyBorder="1"/>
    <xf numFmtId="10" fontId="8" fillId="6" borderId="12" xfId="2" applyNumberFormat="1" applyFont="1" applyFill="1" applyBorder="1"/>
    <xf numFmtId="39" fontId="8" fillId="6" borderId="11" xfId="3" applyNumberFormat="1" applyFont="1" applyFill="1" applyBorder="1"/>
    <xf numFmtId="10" fontId="8" fillId="0" borderId="12" xfId="2" applyNumberFormat="1" applyFont="1" applyFill="1" applyBorder="1"/>
    <xf numFmtId="39" fontId="8" fillId="0" borderId="11" xfId="3" applyNumberFormat="1" applyFont="1" applyFill="1" applyBorder="1"/>
    <xf numFmtId="10" fontId="6" fillId="4" borderId="9" xfId="2" applyNumberFormat="1" applyFont="1" applyFill="1" applyBorder="1" applyAlignment="1">
      <alignment vertical="center"/>
    </xf>
    <xf numFmtId="39" fontId="6" fillId="0" borderId="73" xfId="3" applyNumberFormat="1" applyFont="1" applyBorder="1" applyAlignment="1">
      <alignment vertical="center"/>
    </xf>
    <xf numFmtId="10" fontId="6" fillId="0" borderId="9" xfId="2" applyNumberFormat="1" applyFont="1" applyBorder="1" applyAlignment="1">
      <alignment vertical="center"/>
    </xf>
    <xf numFmtId="10" fontId="6" fillId="7" borderId="12" xfId="2" applyNumberFormat="1" applyFont="1" applyFill="1" applyBorder="1"/>
    <xf numFmtId="39" fontId="6" fillId="7" borderId="11" xfId="3" applyNumberFormat="1" applyFont="1" applyFill="1" applyBorder="1"/>
    <xf numFmtId="10" fontId="6" fillId="6" borderId="12" xfId="2" applyNumberFormat="1" applyFont="1" applyFill="1" applyBorder="1"/>
    <xf numFmtId="39" fontId="6" fillId="6" borderId="11" xfId="3" applyNumberFormat="1" applyFont="1" applyFill="1" applyBorder="1"/>
    <xf numFmtId="10" fontId="6" fillId="0" borderId="9" xfId="2" applyNumberFormat="1" applyFont="1" applyBorder="1"/>
    <xf numFmtId="39" fontId="6" fillId="0" borderId="73" xfId="3" applyNumberFormat="1" applyFont="1" applyBorder="1"/>
    <xf numFmtId="10" fontId="6" fillId="0" borderId="12" xfId="2" applyNumberFormat="1" applyFont="1" applyFill="1" applyBorder="1"/>
    <xf numFmtId="39" fontId="6" fillId="0" borderId="11" xfId="3" applyNumberFormat="1" applyFont="1" applyFill="1" applyBorder="1"/>
    <xf numFmtId="10" fontId="6" fillId="4" borderId="12" xfId="2" applyNumberFormat="1" applyFont="1" applyFill="1" applyBorder="1"/>
    <xf numFmtId="39" fontId="6" fillId="4" borderId="11" xfId="3" applyNumberFormat="1" applyFont="1" applyFill="1" applyBorder="1"/>
    <xf numFmtId="10" fontId="6" fillId="0" borderId="65" xfId="2" applyNumberFormat="1" applyFont="1" applyFill="1" applyBorder="1"/>
    <xf numFmtId="39" fontId="6" fillId="0" borderId="75" xfId="3" applyNumberFormat="1" applyFont="1" applyFill="1" applyBorder="1"/>
    <xf numFmtId="10" fontId="6" fillId="4" borderId="76" xfId="2" applyNumberFormat="1" applyFont="1" applyFill="1" applyBorder="1"/>
    <xf numFmtId="10" fontId="6" fillId="0" borderId="9" xfId="2" applyNumberFormat="1" applyFont="1" applyFill="1" applyBorder="1"/>
    <xf numFmtId="39" fontId="6" fillId="0" borderId="73" xfId="3" applyNumberFormat="1" applyFont="1" applyFill="1" applyBorder="1"/>
    <xf numFmtId="10" fontId="6" fillId="0" borderId="77" xfId="2" applyNumberFormat="1" applyFont="1" applyFill="1" applyBorder="1"/>
    <xf numFmtId="165" fontId="5" fillId="0" borderId="78" xfId="2" applyFont="1" applyFill="1" applyBorder="1"/>
    <xf numFmtId="10" fontId="6" fillId="0" borderId="37" xfId="2" applyNumberFormat="1" applyFont="1" applyFill="1" applyBorder="1"/>
    <xf numFmtId="165" fontId="5" fillId="0" borderId="79" xfId="3" applyNumberFormat="1" applyFont="1" applyFill="1" applyBorder="1"/>
    <xf numFmtId="39" fontId="6" fillId="0" borderId="23" xfId="3" applyNumberFormat="1" applyFont="1" applyFill="1" applyBorder="1"/>
    <xf numFmtId="39" fontId="5" fillId="0" borderId="24" xfId="3" applyNumberFormat="1" applyFont="1" applyFill="1" applyBorder="1"/>
    <xf numFmtId="10" fontId="10" fillId="0" borderId="20" xfId="2" applyNumberFormat="1" applyFont="1" applyFill="1" applyBorder="1"/>
    <xf numFmtId="165" fontId="10" fillId="0" borderId="21" xfId="2" applyFont="1" applyFill="1" applyBorder="1"/>
    <xf numFmtId="10" fontId="10" fillId="0" borderId="30" xfId="2" applyNumberFormat="1" applyFont="1" applyFill="1" applyBorder="1"/>
    <xf numFmtId="165" fontId="10" fillId="0" borderId="31" xfId="3" applyNumberFormat="1" applyFont="1" applyFill="1" applyBorder="1"/>
    <xf numFmtId="49" fontId="12" fillId="0" borderId="69" xfId="0" applyNumberFormat="1" applyFont="1" applyBorder="1" applyAlignment="1">
      <alignment horizontal="center" vertical="center"/>
    </xf>
    <xf numFmtId="0" fontId="13" fillId="0" borderId="69" xfId="0" applyFont="1" applyBorder="1" applyAlignment="1">
      <alignment horizontal="left" vertical="distributed"/>
    </xf>
    <xf numFmtId="0" fontId="13" fillId="0" borderId="69" xfId="0" applyFont="1" applyBorder="1" applyAlignment="1">
      <alignment horizontal="center" vertical="center"/>
    </xf>
    <xf numFmtId="2" fontId="13" fillId="0" borderId="69" xfId="0" applyNumberFormat="1" applyFont="1" applyBorder="1" applyAlignment="1">
      <alignment horizontal="center" vertical="center"/>
    </xf>
    <xf numFmtId="164" fontId="13" fillId="0" borderId="67" xfId="1" applyFont="1" applyBorder="1" applyAlignment="1">
      <alignment horizontal="center" vertical="center" wrapText="1"/>
    </xf>
    <xf numFmtId="164" fontId="13" fillId="0" borderId="67" xfId="1" applyFont="1" applyBorder="1" applyAlignment="1">
      <alignment horizontal="center" vertical="distributed"/>
    </xf>
    <xf numFmtId="0" fontId="13" fillId="0" borderId="72" xfId="0" applyFont="1" applyBorder="1" applyAlignment="1">
      <alignment horizontal="left"/>
    </xf>
    <xf numFmtId="0" fontId="13" fillId="0" borderId="69" xfId="0" applyFont="1" applyBorder="1" applyAlignment="1">
      <alignment horizontal="center"/>
    </xf>
    <xf numFmtId="4" fontId="13" fillId="0" borderId="67" xfId="1" applyNumberFormat="1" applyFont="1" applyBorder="1" applyAlignment="1">
      <alignment horizontal="center" vertical="distributed"/>
    </xf>
    <xf numFmtId="0" fontId="12" fillId="0" borderId="69" xfId="0" applyFont="1" applyBorder="1" applyAlignment="1">
      <alignment horizontal="center"/>
    </xf>
    <xf numFmtId="0" fontId="13" fillId="0" borderId="69" xfId="0" applyFont="1" applyBorder="1" applyAlignment="1">
      <alignment horizontal="left" vertical="center"/>
    </xf>
    <xf numFmtId="4" fontId="13" fillId="0" borderId="24" xfId="1" applyNumberFormat="1" applyFont="1" applyBorder="1" applyAlignment="1">
      <alignment horizontal="center" vertical="distributed"/>
    </xf>
    <xf numFmtId="0" fontId="13" fillId="0" borderId="69" xfId="0" applyFont="1" applyBorder="1" applyAlignment="1">
      <alignment horizontal="left"/>
    </xf>
    <xf numFmtId="1" fontId="12" fillId="0" borderId="69" xfId="0" applyNumberFormat="1" applyFont="1" applyBorder="1" applyAlignment="1">
      <alignment horizontal="center"/>
    </xf>
    <xf numFmtId="0" fontId="13" fillId="0" borderId="81" xfId="0" applyFont="1" applyBorder="1" applyAlignment="1">
      <alignment horizontal="left"/>
    </xf>
    <xf numFmtId="0" fontId="50" fillId="0" borderId="69" xfId="0" applyFont="1" applyBorder="1" applyAlignment="1">
      <alignment horizontal="center" vertical="center"/>
    </xf>
    <xf numFmtId="2" fontId="13" fillId="0" borderId="69" xfId="0" applyNumberFormat="1" applyFont="1" applyBorder="1" applyAlignment="1">
      <alignment horizontal="right" vertical="center"/>
    </xf>
    <xf numFmtId="164" fontId="13" fillId="0" borderId="68" xfId="1" applyFont="1" applyBorder="1" applyAlignment="1">
      <alignment horizontal="center"/>
    </xf>
    <xf numFmtId="0" fontId="17" fillId="0" borderId="72" xfId="0" applyFont="1" applyBorder="1" applyAlignment="1">
      <alignment horizontal="center"/>
    </xf>
    <xf numFmtId="0" fontId="3" fillId="0" borderId="72" xfId="0" applyFont="1" applyBorder="1" applyAlignment="1">
      <alignment horizontal="left"/>
    </xf>
    <xf numFmtId="2" fontId="13" fillId="0" borderId="69" xfId="0" applyNumberFormat="1" applyFont="1" applyBorder="1" applyAlignment="1">
      <alignment horizontal="center"/>
    </xf>
    <xf numFmtId="0" fontId="12" fillId="0" borderId="72" xfId="0" applyFont="1" applyBorder="1" applyAlignment="1">
      <alignment horizontal="center" vertical="center"/>
    </xf>
    <xf numFmtId="164" fontId="17" fillId="2" borderId="0" xfId="1" applyFont="1" applyFill="1" applyBorder="1"/>
    <xf numFmtId="164" fontId="3" fillId="0" borderId="72" xfId="1" applyFont="1" applyBorder="1"/>
    <xf numFmtId="0" fontId="3" fillId="0" borderId="72" xfId="0" applyFont="1" applyBorder="1" applyAlignment="1">
      <alignment horizontal="left" wrapText="1"/>
    </xf>
    <xf numFmtId="0" fontId="52" fillId="2" borderId="55" xfId="0" applyFont="1" applyFill="1" applyBorder="1" applyAlignment="1">
      <alignment horizontal="center"/>
    </xf>
    <xf numFmtId="2" fontId="13" fillId="0" borderId="82" xfId="0" applyNumberFormat="1" applyFont="1" applyBorder="1" applyAlignment="1">
      <alignment horizontal="center" vertical="center"/>
    </xf>
    <xf numFmtId="10" fontId="6" fillId="2" borderId="7" xfId="5" applyNumberFormat="1" applyFont="1" applyFill="1" applyBorder="1"/>
    <xf numFmtId="49" fontId="41" fillId="2" borderId="55" xfId="0" applyNumberFormat="1" applyFont="1" applyFill="1" applyBorder="1" applyAlignment="1">
      <alignment horizontal="center"/>
    </xf>
    <xf numFmtId="49" fontId="42" fillId="0" borderId="20" xfId="0" applyNumberFormat="1" applyFont="1" applyBorder="1" applyAlignment="1">
      <alignment horizontal="center" wrapText="1"/>
    </xf>
    <xf numFmtId="9" fontId="3" fillId="0" borderId="67" xfId="5" applyFont="1" applyBorder="1" applyAlignment="1">
      <alignment horizontal="center" vertical="center"/>
    </xf>
    <xf numFmtId="10" fontId="3" fillId="0" borderId="67" xfId="5" applyNumberFormat="1" applyFont="1" applyBorder="1" applyAlignment="1">
      <alignment horizontal="center" vertical="center"/>
    </xf>
    <xf numFmtId="39" fontId="6" fillId="0" borderId="86" xfId="3" applyNumberFormat="1" applyFont="1" applyBorder="1"/>
    <xf numFmtId="39" fontId="6" fillId="4" borderId="8" xfId="3" applyNumberFormat="1" applyFont="1" applyFill="1" applyBorder="1"/>
    <xf numFmtId="39" fontId="6" fillId="0" borderId="8" xfId="3" applyNumberFormat="1" applyFont="1" applyBorder="1" applyAlignment="1">
      <alignment vertical="center"/>
    </xf>
    <xf numFmtId="10" fontId="6" fillId="0" borderId="87" xfId="2" applyNumberFormat="1" applyFont="1" applyFill="1" applyBorder="1"/>
    <xf numFmtId="10" fontId="6" fillId="7" borderId="87" xfId="2" applyNumberFormat="1" applyFont="1" applyFill="1" applyBorder="1"/>
    <xf numFmtId="39" fontId="6" fillId="7" borderId="88" xfId="3" applyNumberFormat="1" applyFont="1" applyFill="1" applyBorder="1"/>
    <xf numFmtId="10" fontId="6" fillId="0" borderId="74" xfId="2" applyNumberFormat="1" applyFont="1" applyFill="1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15" xfId="0" applyBorder="1"/>
    <xf numFmtId="0" fontId="0" fillId="0" borderId="92" xfId="0" applyBorder="1"/>
    <xf numFmtId="0" fontId="0" fillId="0" borderId="93" xfId="0" applyBorder="1"/>
    <xf numFmtId="0" fontId="55" fillId="8" borderId="94" xfId="0" applyFont="1" applyFill="1" applyBorder="1" applyAlignment="1">
      <alignment horizontal="center" vertical="center"/>
    </xf>
    <xf numFmtId="0" fontId="55" fillId="8" borderId="94" xfId="0" applyFont="1" applyFill="1" applyBorder="1" applyAlignment="1">
      <alignment horizontal="center" vertical="distributed"/>
    </xf>
    <xf numFmtId="0" fontId="56" fillId="9" borderId="95" xfId="0" applyFont="1" applyFill="1" applyBorder="1" applyAlignment="1">
      <alignment horizontal="center" vertical="center"/>
    </xf>
    <xf numFmtId="0" fontId="56" fillId="9" borderId="96" xfId="0" applyFont="1" applyFill="1" applyBorder="1" applyAlignment="1">
      <alignment vertical="distributed"/>
    </xf>
    <xf numFmtId="0" fontId="56" fillId="9" borderId="97" xfId="0" applyFont="1" applyFill="1" applyBorder="1" applyAlignment="1">
      <alignment horizontal="center" vertical="center"/>
    </xf>
    <xf numFmtId="0" fontId="56" fillId="9" borderId="96" xfId="0" applyFont="1" applyFill="1" applyBorder="1" applyAlignment="1">
      <alignment horizontal="center" vertical="center"/>
    </xf>
    <xf numFmtId="0" fontId="56" fillId="9" borderId="98" xfId="0" applyFont="1" applyFill="1" applyBorder="1" applyAlignment="1">
      <alignment horizontal="center" vertical="center"/>
    </xf>
    <xf numFmtId="0" fontId="56" fillId="9" borderId="66" xfId="0" applyFont="1" applyFill="1" applyBorder="1" applyAlignment="1">
      <alignment horizontal="center"/>
    </xf>
    <xf numFmtId="0" fontId="56" fillId="9" borderId="24" xfId="0" applyFont="1" applyFill="1" applyBorder="1"/>
    <xf numFmtId="0" fontId="56" fillId="9" borderId="100" xfId="0" applyFont="1" applyFill="1" applyBorder="1" applyAlignment="1">
      <alignment horizontal="center"/>
    </xf>
    <xf numFmtId="2" fontId="56" fillId="9" borderId="100" xfId="0" applyNumberFormat="1" applyFont="1" applyFill="1" applyBorder="1" applyAlignment="1">
      <alignment horizontal="center"/>
    </xf>
    <xf numFmtId="0" fontId="56" fillId="9" borderId="24" xfId="0" applyFont="1" applyFill="1" applyBorder="1" applyAlignment="1">
      <alignment horizontal="center"/>
    </xf>
    <xf numFmtId="0" fontId="3" fillId="0" borderId="104" xfId="0" applyFont="1" applyBorder="1" applyAlignment="1">
      <alignment horizontal="center" vertical="center"/>
    </xf>
    <xf numFmtId="0" fontId="13" fillId="0" borderId="104" xfId="0" applyFont="1" applyBorder="1" applyAlignment="1">
      <alignment horizontal="center" vertical="center"/>
    </xf>
    <xf numFmtId="49" fontId="12" fillId="0" borderId="82" xfId="0" applyNumberFormat="1" applyFont="1" applyBorder="1" applyAlignment="1">
      <alignment horizontal="center" vertical="center"/>
    </xf>
    <xf numFmtId="0" fontId="13" fillId="0" borderId="82" xfId="0" applyFont="1" applyBorder="1" applyAlignment="1">
      <alignment horizontal="left" vertical="distributed"/>
    </xf>
    <xf numFmtId="0" fontId="13" fillId="0" borderId="82" xfId="0" applyFont="1" applyBorder="1" applyAlignment="1">
      <alignment horizontal="center" vertical="center"/>
    </xf>
    <xf numFmtId="49" fontId="52" fillId="2" borderId="55" xfId="0" applyNumberFormat="1" applyFont="1" applyFill="1" applyBorder="1" applyAlignment="1">
      <alignment horizontal="center"/>
    </xf>
    <xf numFmtId="0" fontId="3" fillId="0" borderId="105" xfId="0" applyFont="1" applyBorder="1" applyAlignment="1">
      <alignment horizontal="center"/>
    </xf>
    <xf numFmtId="0" fontId="13" fillId="0" borderId="105" xfId="0" applyFont="1" applyBorder="1" applyAlignment="1">
      <alignment horizontal="center" vertical="center"/>
    </xf>
    <xf numFmtId="0" fontId="13" fillId="0" borderId="106" xfId="0" applyFont="1" applyBorder="1" applyAlignment="1">
      <alignment horizontal="center" vertical="center"/>
    </xf>
    <xf numFmtId="49" fontId="12" fillId="0" borderId="107" xfId="0" applyNumberFormat="1" applyFont="1" applyBorder="1" applyAlignment="1">
      <alignment horizontal="center" vertical="center"/>
    </xf>
    <xf numFmtId="0" fontId="13" fillId="0" borderId="107" xfId="0" applyFont="1" applyBorder="1" applyAlignment="1">
      <alignment horizontal="left" vertical="distributed"/>
    </xf>
    <xf numFmtId="0" fontId="13" fillId="0" borderId="107" xfId="0" applyFont="1" applyBorder="1" applyAlignment="1">
      <alignment horizontal="center" vertical="center"/>
    </xf>
    <xf numFmtId="2" fontId="13" fillId="0" borderId="107" xfId="0" applyNumberFormat="1" applyFont="1" applyBorder="1" applyAlignment="1">
      <alignment horizontal="center" vertical="center"/>
    </xf>
    <xf numFmtId="164" fontId="13" fillId="0" borderId="108" xfId="1" applyFont="1" applyBorder="1" applyAlignment="1">
      <alignment horizontal="center" vertical="distributed"/>
    </xf>
    <xf numFmtId="0" fontId="42" fillId="0" borderId="111" xfId="0" applyFont="1" applyBorder="1" applyAlignment="1">
      <alignment horizontal="center"/>
    </xf>
    <xf numFmtId="169" fontId="42" fillId="0" borderId="112" xfId="0" applyNumberFormat="1" applyFont="1" applyBorder="1"/>
    <xf numFmtId="2" fontId="42" fillId="0" borderId="112" xfId="0" applyNumberFormat="1" applyFont="1" applyBorder="1"/>
    <xf numFmtId="2" fontId="42" fillId="0" borderId="99" xfId="0" applyNumberFormat="1" applyFont="1" applyBorder="1"/>
    <xf numFmtId="0" fontId="3" fillId="0" borderId="72" xfId="0" applyFont="1" applyBorder="1" applyAlignment="1">
      <alignment horizontal="left" vertical="center"/>
    </xf>
    <xf numFmtId="0" fontId="13" fillId="0" borderId="72" xfId="0" applyFont="1" applyBorder="1" applyAlignment="1">
      <alignment horizontal="left" vertical="distributed"/>
    </xf>
    <xf numFmtId="10" fontId="8" fillId="0" borderId="65" xfId="2" applyNumberFormat="1" applyFont="1" applyFill="1" applyBorder="1"/>
    <xf numFmtId="39" fontId="8" fillId="0" borderId="88" xfId="3" applyNumberFormat="1" applyFont="1" applyFill="1" applyBorder="1"/>
    <xf numFmtId="49" fontId="41" fillId="2" borderId="95" xfId="0" applyNumberFormat="1" applyFont="1" applyFill="1" applyBorder="1" applyAlignment="1">
      <alignment horizontal="center"/>
    </xf>
    <xf numFmtId="0" fontId="0" fillId="2" borderId="114" xfId="0" applyFill="1" applyBorder="1" applyAlignment="1">
      <alignment horizontal="center"/>
    </xf>
    <xf numFmtId="0" fontId="42" fillId="0" borderId="98" xfId="0" applyFont="1" applyBorder="1" applyAlignment="1">
      <alignment horizontal="center"/>
    </xf>
    <xf numFmtId="0" fontId="42" fillId="0" borderId="112" xfId="0" applyFont="1" applyBorder="1" applyAlignment="1">
      <alignment horizontal="center"/>
    </xf>
    <xf numFmtId="169" fontId="42" fillId="0" borderId="109" xfId="0" applyNumberFormat="1" applyFont="1" applyBorder="1"/>
    <xf numFmtId="2" fontId="42" fillId="0" borderId="110" xfId="0" applyNumberFormat="1" applyFont="1" applyBorder="1"/>
    <xf numFmtId="10" fontId="56" fillId="9" borderId="123" xfId="5" applyNumberFormat="1" applyFont="1" applyFill="1" applyBorder="1" applyAlignment="1">
      <alignment horizontal="center" vertical="center"/>
    </xf>
    <xf numFmtId="10" fontId="56" fillId="9" borderId="19" xfId="5" applyNumberFormat="1" applyFont="1" applyFill="1" applyBorder="1" applyAlignment="1">
      <alignment horizontal="center" vertical="center"/>
    </xf>
    <xf numFmtId="10" fontId="56" fillId="9" borderId="122" xfId="5" applyNumberFormat="1" applyFont="1" applyFill="1" applyBorder="1" applyAlignment="1">
      <alignment horizontal="center" vertical="center"/>
    </xf>
    <xf numFmtId="0" fontId="0" fillId="0" borderId="104" xfId="0" applyBorder="1" applyAlignment="1">
      <alignment horizontal="right"/>
    </xf>
    <xf numFmtId="0" fontId="0" fillId="0" borderId="72" xfId="0" applyBorder="1" applyAlignment="1">
      <alignment horizontal="right"/>
    </xf>
    <xf numFmtId="4" fontId="41" fillId="0" borderId="81" xfId="0" applyNumberFormat="1" applyFont="1" applyBorder="1" applyAlignment="1">
      <alignment horizontal="right"/>
    </xf>
    <xf numFmtId="4" fontId="41" fillId="0" borderId="0" xfId="0" applyNumberFormat="1" applyFont="1" applyAlignment="1">
      <alignment horizontal="right"/>
    </xf>
    <xf numFmtId="4" fontId="41" fillId="0" borderId="15" xfId="0" applyNumberFormat="1" applyFont="1" applyBorder="1" applyAlignment="1">
      <alignment horizontal="right"/>
    </xf>
    <xf numFmtId="0" fontId="42" fillId="0" borderId="126" xfId="0" applyFont="1" applyBorder="1" applyAlignment="1">
      <alignment horizontal="center"/>
    </xf>
    <xf numFmtId="0" fontId="58" fillId="0" borderId="0" xfId="0" applyFont="1"/>
    <xf numFmtId="0" fontId="20" fillId="0" borderId="104" xfId="0" applyFont="1" applyBorder="1"/>
    <xf numFmtId="0" fontId="20" fillId="0" borderId="15" xfId="0" applyFont="1" applyBorder="1"/>
    <xf numFmtId="0" fontId="60" fillId="0" borderId="0" xfId="0" applyFont="1" applyAlignment="1">
      <alignment vertical="center"/>
    </xf>
    <xf numFmtId="0" fontId="60" fillId="0" borderId="0" xfId="0" applyFont="1" applyAlignment="1">
      <alignment horizontal="center" vertical="center"/>
    </xf>
    <xf numFmtId="49" fontId="18" fillId="0" borderId="104" xfId="0" quotePrefix="1" applyNumberFormat="1" applyFont="1" applyBorder="1" applyAlignment="1">
      <alignment vertical="center"/>
    </xf>
    <xf numFmtId="49" fontId="9" fillId="0" borderId="15" xfId="0" quotePrefix="1" applyNumberFormat="1" applyFont="1" applyBorder="1" applyAlignment="1">
      <alignment vertical="center" wrapText="1"/>
    </xf>
    <xf numFmtId="49" fontId="61" fillId="0" borderId="0" xfId="0" quotePrefix="1" applyNumberFormat="1" applyFont="1" applyAlignment="1">
      <alignment vertical="center" wrapText="1"/>
    </xf>
    <xf numFmtId="49" fontId="58" fillId="0" borderId="0" xfId="0" applyNumberFormat="1" applyFont="1"/>
    <xf numFmtId="10" fontId="17" fillId="0" borderId="104" xfId="0" applyNumberFormat="1" applyFont="1" applyBorder="1" applyAlignment="1" applyProtection="1">
      <alignment horizontal="left" vertical="center"/>
      <protection locked="0"/>
    </xf>
    <xf numFmtId="0" fontId="62" fillId="0" borderId="15" xfId="0" applyFont="1" applyBorder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46" fillId="0" borderId="0" xfId="0" applyFont="1" applyAlignment="1">
      <alignment vertical="center"/>
    </xf>
    <xf numFmtId="0" fontId="26" fillId="0" borderId="104" xfId="0" applyFont="1" applyBorder="1" applyAlignment="1">
      <alignment vertical="center" wrapText="1"/>
    </xf>
    <xf numFmtId="0" fontId="64" fillId="0" borderId="92" xfId="0" applyFont="1" applyBorder="1" applyAlignment="1">
      <alignment horizontal="right"/>
    </xf>
    <xf numFmtId="10" fontId="64" fillId="0" borderId="93" xfId="0" applyNumberFormat="1" applyFont="1" applyBorder="1" applyAlignment="1">
      <alignment horizontal="center"/>
    </xf>
    <xf numFmtId="0" fontId="26" fillId="0" borderId="9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79" xfId="0" applyFont="1" applyBorder="1" applyAlignment="1">
      <alignment horizontal="center" vertical="center" wrapText="1"/>
    </xf>
    <xf numFmtId="0" fontId="59" fillId="0" borderId="125" xfId="0" applyFont="1" applyBorder="1" applyAlignment="1">
      <alignment horizontal="left" vertical="center" wrapText="1"/>
    </xf>
    <xf numFmtId="44" fontId="26" fillId="0" borderId="125" xfId="18" applyFont="1" applyFill="1" applyBorder="1" applyAlignment="1">
      <alignment horizontal="center" vertical="center"/>
    </xf>
    <xf numFmtId="170" fontId="59" fillId="0" borderId="131" xfId="0" applyNumberFormat="1" applyFont="1" applyBorder="1" applyAlignment="1">
      <alignment horizontal="center" vertical="center" wrapText="1"/>
    </xf>
    <xf numFmtId="164" fontId="11" fillId="2" borderId="129" xfId="26" applyFont="1" applyFill="1" applyBorder="1" applyAlignment="1" applyProtection="1">
      <alignment vertical="center"/>
    </xf>
    <xf numFmtId="10" fontId="11" fillId="2" borderId="130" xfId="26" applyNumberFormat="1" applyFont="1" applyFill="1" applyBorder="1" applyAlignment="1" applyProtection="1">
      <alignment horizontal="center" vertical="center"/>
    </xf>
    <xf numFmtId="0" fontId="11" fillId="0" borderId="89" xfId="0" applyFont="1" applyBorder="1" applyAlignment="1">
      <alignment horizontal="right" vertical="center" wrapText="1"/>
    </xf>
    <xf numFmtId="0" fontId="11" fillId="0" borderId="90" xfId="0" applyFont="1" applyBorder="1" applyAlignment="1">
      <alignment horizontal="right" vertical="center" wrapText="1"/>
    </xf>
    <xf numFmtId="164" fontId="11" fillId="0" borderId="90" xfId="26" applyFont="1" applyFill="1" applyBorder="1" applyAlignment="1" applyProtection="1">
      <alignment vertical="center"/>
    </xf>
    <xf numFmtId="10" fontId="11" fillId="0" borderId="91" xfId="26" applyNumberFormat="1" applyFont="1" applyFill="1" applyBorder="1" applyAlignment="1" applyProtection="1">
      <alignment horizontal="center" vertical="center"/>
    </xf>
    <xf numFmtId="49" fontId="13" fillId="0" borderId="67" xfId="1" applyNumberFormat="1" applyFont="1" applyBorder="1" applyAlignment="1">
      <alignment horizontal="center" vertical="distributed"/>
    </xf>
    <xf numFmtId="49" fontId="49" fillId="0" borderId="53" xfId="0" applyNumberFormat="1" applyFont="1" applyBorder="1" applyAlignment="1">
      <alignment horizontal="center"/>
    </xf>
    <xf numFmtId="39" fontId="6" fillId="0" borderId="133" xfId="3" applyNumberFormat="1" applyFont="1" applyFill="1" applyBorder="1"/>
    <xf numFmtId="10" fontId="6" fillId="0" borderId="76" xfId="2" applyNumberFormat="1" applyFont="1" applyFill="1" applyBorder="1"/>
    <xf numFmtId="0" fontId="58" fillId="0" borderId="92" xfId="0" applyFont="1" applyBorder="1" applyAlignment="1">
      <alignment horizontal="center"/>
    </xf>
    <xf numFmtId="0" fontId="58" fillId="0" borderId="93" xfId="0" applyFont="1" applyBorder="1" applyAlignment="1">
      <alignment horizontal="center"/>
    </xf>
    <xf numFmtId="0" fontId="57" fillId="0" borderId="89" xfId="0" applyFont="1" applyBorder="1" applyAlignment="1">
      <alignment horizontal="center" vertical="center" wrapText="1"/>
    </xf>
    <xf numFmtId="0" fontId="57" fillId="0" borderId="90" xfId="0" applyFont="1" applyBorder="1" applyAlignment="1">
      <alignment horizontal="center" vertical="center" wrapText="1"/>
    </xf>
    <xf numFmtId="0" fontId="57" fillId="0" borderId="91" xfId="0" applyFont="1" applyBorder="1" applyAlignment="1">
      <alignment horizontal="center" vertical="center" wrapText="1"/>
    </xf>
    <xf numFmtId="0" fontId="59" fillId="0" borderId="104" xfId="0" applyFont="1" applyBorder="1" applyAlignment="1">
      <alignment horizontal="center" vertical="center"/>
    </xf>
    <xf numFmtId="0" fontId="59" fillId="0" borderId="15" xfId="0" applyFont="1" applyBorder="1" applyAlignment="1">
      <alignment horizontal="center" vertical="center"/>
    </xf>
    <xf numFmtId="49" fontId="10" fillId="0" borderId="104" xfId="0" applyNumberFormat="1" applyFont="1" applyBorder="1" applyAlignment="1">
      <alignment horizontal="left" vertical="distributed"/>
    </xf>
    <xf numFmtId="49" fontId="10" fillId="0" borderId="15" xfId="0" applyNumberFormat="1" applyFont="1" applyBorder="1" applyAlignment="1">
      <alignment horizontal="left" vertical="distributed"/>
    </xf>
    <xf numFmtId="0" fontId="22" fillId="2" borderId="129" xfId="0" applyFont="1" applyFill="1" applyBorder="1" applyAlignment="1">
      <alignment horizontal="center" vertical="center" wrapText="1"/>
    </xf>
    <xf numFmtId="0" fontId="22" fillId="2" borderId="130" xfId="0" applyFont="1" applyFill="1" applyBorder="1" applyAlignment="1">
      <alignment horizontal="center" vertical="center" wrapText="1"/>
    </xf>
    <xf numFmtId="0" fontId="11" fillId="2" borderId="132" xfId="0" applyFont="1" applyFill="1" applyBorder="1" applyAlignment="1">
      <alignment horizontal="right" vertical="center" wrapText="1"/>
    </xf>
    <xf numFmtId="0" fontId="11" fillId="2" borderId="129" xfId="0" applyFont="1" applyFill="1" applyBorder="1" applyAlignment="1">
      <alignment horizontal="right" vertical="center" wrapText="1"/>
    </xf>
    <xf numFmtId="164" fontId="17" fillId="2" borderId="85" xfId="1" applyFont="1" applyFill="1" applyBorder="1" applyAlignment="1">
      <alignment horizontal="center" vertical="center"/>
    </xf>
    <xf numFmtId="164" fontId="17" fillId="2" borderId="2" xfId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right"/>
    </xf>
    <xf numFmtId="0" fontId="17" fillId="2" borderId="33" xfId="0" applyFont="1" applyFill="1" applyBorder="1" applyAlignment="1">
      <alignment horizontal="right"/>
    </xf>
    <xf numFmtId="0" fontId="17" fillId="2" borderId="84" xfId="0" applyFont="1" applyFill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center" vertical="distributed"/>
    </xf>
    <xf numFmtId="0" fontId="17" fillId="0" borderId="83" xfId="0" applyFont="1" applyBorder="1" applyAlignment="1">
      <alignment horizontal="center" vertical="distributed"/>
    </xf>
    <xf numFmtId="0" fontId="12" fillId="2" borderId="67" xfId="0" applyFont="1" applyFill="1" applyBorder="1" applyAlignment="1">
      <alignment horizontal="center" vertical="distributed"/>
    </xf>
    <xf numFmtId="0" fontId="12" fillId="2" borderId="68" xfId="0" applyFont="1" applyFill="1" applyBorder="1" applyAlignment="1">
      <alignment horizontal="center" vertical="distributed"/>
    </xf>
    <xf numFmtId="0" fontId="12" fillId="2" borderId="80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2" fillId="2" borderId="69" xfId="0" applyFont="1" applyFill="1" applyBorder="1" applyAlignment="1">
      <alignment horizontal="center" vertical="center"/>
    </xf>
    <xf numFmtId="0" fontId="12" fillId="2" borderId="63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2" borderId="27" xfId="0" applyFont="1" applyFill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0" fontId="9" fillId="0" borderId="16" xfId="3" applyNumberFormat="1" applyFont="1" applyBorder="1" applyAlignment="1">
      <alignment horizontal="center" vertical="center"/>
    </xf>
    <xf numFmtId="10" fontId="9" fillId="0" borderId="19" xfId="3" applyNumberFormat="1" applyFont="1" applyBorder="1" applyAlignment="1">
      <alignment horizontal="center" vertical="center"/>
    </xf>
    <xf numFmtId="165" fontId="9" fillId="0" borderId="16" xfId="2" applyFont="1" applyBorder="1" applyAlignment="1">
      <alignment horizontal="center" vertical="center"/>
    </xf>
    <xf numFmtId="165" fontId="9" fillId="0" borderId="19" xfId="2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0" fillId="0" borderId="25" xfId="0" applyBorder="1" applyAlignment="1">
      <alignment horizontal="right"/>
    </xf>
    <xf numFmtId="0" fontId="0" fillId="0" borderId="50" xfId="0" applyBorder="1" applyAlignment="1">
      <alignment horizontal="right"/>
    </xf>
    <xf numFmtId="0" fontId="0" fillId="0" borderId="53" xfId="0" applyBorder="1" applyAlignment="1">
      <alignment horizontal="right"/>
    </xf>
    <xf numFmtId="2" fontId="46" fillId="0" borderId="59" xfId="0" applyNumberFormat="1" applyFont="1" applyBorder="1"/>
    <xf numFmtId="2" fontId="46" fillId="0" borderId="50" xfId="0" applyNumberFormat="1" applyFont="1" applyBorder="1"/>
    <xf numFmtId="2" fontId="46" fillId="0" borderId="26" xfId="0" applyNumberFormat="1" applyFont="1" applyBorder="1"/>
    <xf numFmtId="0" fontId="46" fillId="0" borderId="27" xfId="0" applyFont="1" applyBorder="1" applyAlignment="1">
      <alignment horizontal="right"/>
    </xf>
    <xf numFmtId="0" fontId="46" fillId="0" borderId="60" xfId="0" applyFont="1" applyBorder="1" applyAlignment="1">
      <alignment horizontal="right"/>
    </xf>
    <xf numFmtId="0" fontId="46" fillId="0" borderId="61" xfId="0" applyFont="1" applyBorder="1" applyAlignment="1">
      <alignment horizontal="right"/>
    </xf>
    <xf numFmtId="4" fontId="47" fillId="0" borderId="62" xfId="0" applyNumberFormat="1" applyFont="1" applyBorder="1" applyAlignment="1">
      <alignment horizontal="right"/>
    </xf>
    <xf numFmtId="4" fontId="47" fillId="0" borderId="60" xfId="0" applyNumberFormat="1" applyFont="1" applyBorder="1" applyAlignment="1">
      <alignment horizontal="right"/>
    </xf>
    <xf numFmtId="4" fontId="47" fillId="0" borderId="28" xfId="0" applyNumberFormat="1" applyFont="1" applyBorder="1" applyAlignment="1">
      <alignment horizontal="right"/>
    </xf>
    <xf numFmtId="0" fontId="47" fillId="2" borderId="34" xfId="0" applyFont="1" applyFill="1" applyBorder="1" applyAlignment="1">
      <alignment horizontal="left" wrapText="1"/>
    </xf>
    <xf numFmtId="0" fontId="47" fillId="2" borderId="34" xfId="0" applyFont="1" applyFill="1" applyBorder="1" applyAlignment="1">
      <alignment horizontal="left"/>
    </xf>
    <xf numFmtId="0" fontId="46" fillId="2" borderId="57" xfId="0" applyFont="1" applyFill="1" applyBorder="1" applyAlignment="1">
      <alignment horizontal="center"/>
    </xf>
    <xf numFmtId="0" fontId="46" fillId="2" borderId="40" xfId="0" applyFont="1" applyFill="1" applyBorder="1" applyAlignment="1">
      <alignment horizontal="center"/>
    </xf>
    <xf numFmtId="0" fontId="46" fillId="2" borderId="58" xfId="0" applyFont="1" applyFill="1" applyBorder="1" applyAlignment="1">
      <alignment horizontal="center"/>
    </xf>
    <xf numFmtId="0" fontId="49" fillId="0" borderId="59" xfId="0" applyFont="1" applyBorder="1"/>
    <xf numFmtId="0" fontId="49" fillId="0" borderId="50" xfId="0" applyFont="1" applyBorder="1"/>
    <xf numFmtId="0" fontId="49" fillId="0" borderId="53" xfId="0" applyFont="1" applyBorder="1"/>
    <xf numFmtId="0" fontId="49" fillId="0" borderId="59" xfId="0" applyFont="1" applyBorder="1" applyAlignment="1">
      <alignment horizontal="left"/>
    </xf>
    <xf numFmtId="0" fontId="49" fillId="0" borderId="50" xfId="0" applyFont="1" applyBorder="1" applyAlignment="1">
      <alignment horizontal="left"/>
    </xf>
    <xf numFmtId="0" fontId="49" fillId="0" borderId="53" xfId="0" applyFont="1" applyBorder="1" applyAlignment="1">
      <alignment horizontal="left"/>
    </xf>
    <xf numFmtId="0" fontId="49" fillId="0" borderId="25" xfId="0" applyFont="1" applyBorder="1" applyAlignment="1">
      <alignment horizontal="right"/>
    </xf>
    <xf numFmtId="0" fontId="49" fillId="0" borderId="50" xfId="0" applyFont="1" applyBorder="1" applyAlignment="1">
      <alignment horizontal="right"/>
    </xf>
    <xf numFmtId="0" fontId="49" fillId="0" borderId="53" xfId="0" applyFont="1" applyBorder="1" applyAlignment="1">
      <alignment horizontal="right"/>
    </xf>
    <xf numFmtId="2" fontId="46" fillId="0" borderId="59" xfId="0" applyNumberFormat="1" applyFont="1" applyBorder="1" applyAlignment="1">
      <alignment horizontal="right"/>
    </xf>
    <xf numFmtId="0" fontId="46" fillId="0" borderId="50" xfId="0" applyFont="1" applyBorder="1" applyAlignment="1">
      <alignment horizontal="right"/>
    </xf>
    <xf numFmtId="0" fontId="46" fillId="0" borderId="26" xfId="0" applyFont="1" applyBorder="1" applyAlignment="1">
      <alignment horizontal="right"/>
    </xf>
    <xf numFmtId="0" fontId="0" fillId="0" borderId="101" xfId="0" applyBorder="1" applyAlignment="1">
      <alignment horizontal="right"/>
    </xf>
    <xf numFmtId="0" fontId="0" fillId="0" borderId="102" xfId="0" applyBorder="1" applyAlignment="1">
      <alignment horizontal="right"/>
    </xf>
    <xf numFmtId="0" fontId="0" fillId="0" borderId="120" xfId="0" applyBorder="1" applyAlignment="1">
      <alignment horizontal="right"/>
    </xf>
    <xf numFmtId="4" fontId="41" fillId="0" borderId="121" xfId="0" applyNumberFormat="1" applyFont="1" applyBorder="1" applyAlignment="1">
      <alignment horizontal="right"/>
    </xf>
    <xf numFmtId="4" fontId="41" fillId="0" borderId="102" xfId="0" applyNumberFormat="1" applyFont="1" applyBorder="1" applyAlignment="1">
      <alignment horizontal="right"/>
    </xf>
    <xf numFmtId="4" fontId="41" fillId="0" borderId="103" xfId="0" applyNumberFormat="1" applyFont="1" applyBorder="1" applyAlignment="1">
      <alignment horizontal="right"/>
    </xf>
    <xf numFmtId="0" fontId="42" fillId="0" borderId="109" xfId="0" applyFont="1" applyBorder="1"/>
    <xf numFmtId="0" fontId="42" fillId="0" borderId="110" xfId="0" applyFont="1" applyBorder="1"/>
    <xf numFmtId="0" fontId="42" fillId="0" borderId="111" xfId="0" applyFont="1" applyBorder="1"/>
    <xf numFmtId="0" fontId="42" fillId="0" borderId="127" xfId="0" applyFont="1" applyBorder="1"/>
    <xf numFmtId="0" fontId="42" fillId="0" borderId="124" xfId="0" applyFont="1" applyBorder="1"/>
    <xf numFmtId="0" fontId="42" fillId="0" borderId="128" xfId="0" applyFont="1" applyBorder="1"/>
    <xf numFmtId="0" fontId="42" fillId="0" borderId="118" xfId="0" applyFont="1" applyBorder="1" applyAlignment="1">
      <alignment horizontal="right"/>
    </xf>
    <xf numFmtId="0" fontId="42" fillId="0" borderId="110" xfId="0" applyFont="1" applyBorder="1" applyAlignment="1">
      <alignment horizontal="right"/>
    </xf>
    <xf numFmtId="0" fontId="42" fillId="0" borderId="111" xfId="0" applyFont="1" applyBorder="1" applyAlignment="1">
      <alignment horizontal="right"/>
    </xf>
    <xf numFmtId="4" fontId="0" fillId="0" borderId="109" xfId="0" applyNumberFormat="1" applyBorder="1" applyAlignment="1">
      <alignment horizontal="right"/>
    </xf>
    <xf numFmtId="4" fontId="0" fillId="0" borderId="110" xfId="0" applyNumberFormat="1" applyBorder="1" applyAlignment="1">
      <alignment horizontal="right"/>
    </xf>
    <xf numFmtId="4" fontId="0" fillId="0" borderId="119" xfId="0" applyNumberFormat="1" applyBorder="1" applyAlignment="1">
      <alignment horizontal="right"/>
    </xf>
    <xf numFmtId="0" fontId="0" fillId="0" borderId="118" xfId="0" applyBorder="1" applyAlignment="1">
      <alignment horizontal="right"/>
    </xf>
    <xf numFmtId="0" fontId="0" fillId="0" borderId="110" xfId="0" applyBorder="1" applyAlignment="1">
      <alignment horizontal="right"/>
    </xf>
    <xf numFmtId="0" fontId="0" fillId="0" borderId="111" xfId="0" applyBorder="1" applyAlignment="1">
      <alignment horizontal="right"/>
    </xf>
    <xf numFmtId="2" fontId="0" fillId="0" borderId="109" xfId="0" applyNumberFormat="1" applyBorder="1"/>
    <xf numFmtId="2" fontId="0" fillId="0" borderId="110" xfId="0" applyNumberFormat="1" applyBorder="1"/>
    <xf numFmtId="2" fontId="0" fillId="0" borderId="119" xfId="0" applyNumberFormat="1" applyBorder="1"/>
    <xf numFmtId="0" fontId="41" fillId="2" borderId="113" xfId="0" applyFont="1" applyFill="1" applyBorder="1" applyAlignment="1">
      <alignment horizontal="left" wrapText="1"/>
    </xf>
    <xf numFmtId="0" fontId="41" fillId="2" borderId="113" xfId="0" applyFont="1" applyFill="1" applyBorder="1" applyAlignment="1">
      <alignment horizontal="left"/>
    </xf>
    <xf numFmtId="0" fontId="0" fillId="2" borderId="115" xfId="0" applyFill="1" applyBorder="1" applyAlignment="1">
      <alignment horizontal="center"/>
    </xf>
    <xf numFmtId="0" fontId="0" fillId="2" borderId="116" xfId="0" applyFill="1" applyBorder="1" applyAlignment="1">
      <alignment horizontal="center"/>
    </xf>
    <xf numFmtId="0" fontId="0" fillId="2" borderId="117" xfId="0" applyFill="1" applyBorder="1" applyAlignment="1">
      <alignment horizontal="center"/>
    </xf>
    <xf numFmtId="0" fontId="0" fillId="0" borderId="27" xfId="0" applyBorder="1" applyAlignment="1">
      <alignment horizontal="right"/>
    </xf>
    <xf numFmtId="0" fontId="0" fillId="0" borderId="60" xfId="0" applyBorder="1" applyAlignment="1">
      <alignment horizontal="right"/>
    </xf>
    <xf numFmtId="0" fontId="0" fillId="0" borderId="61" xfId="0" applyBorder="1" applyAlignment="1">
      <alignment horizontal="right"/>
    </xf>
    <xf numFmtId="4" fontId="41" fillId="0" borderId="62" xfId="0" applyNumberFormat="1" applyFont="1" applyBorder="1" applyAlignment="1">
      <alignment horizontal="right"/>
    </xf>
    <xf numFmtId="4" fontId="41" fillId="0" borderId="60" xfId="0" applyNumberFormat="1" applyFont="1" applyBorder="1" applyAlignment="1">
      <alignment horizontal="right"/>
    </xf>
    <xf numFmtId="4" fontId="41" fillId="0" borderId="28" xfId="0" applyNumberFormat="1" applyFont="1" applyBorder="1" applyAlignment="1">
      <alignment horizontal="right"/>
    </xf>
    <xf numFmtId="0" fontId="42" fillId="0" borderId="59" xfId="0" applyFont="1" applyBorder="1"/>
    <xf numFmtId="0" fontId="42" fillId="0" borderId="50" xfId="0" applyFont="1" applyBorder="1"/>
    <xf numFmtId="0" fontId="42" fillId="0" borderId="53" xfId="0" applyFont="1" applyBorder="1"/>
    <xf numFmtId="0" fontId="47" fillId="2" borderId="57" xfId="0" applyFont="1" applyFill="1" applyBorder="1" applyAlignment="1">
      <alignment horizontal="left" wrapText="1"/>
    </xf>
    <xf numFmtId="0" fontId="47" fillId="2" borderId="40" xfId="0" applyFont="1" applyFill="1" applyBorder="1" applyAlignment="1">
      <alignment horizontal="left" wrapText="1"/>
    </xf>
    <xf numFmtId="0" fontId="47" fillId="2" borderId="64" xfId="0" applyFont="1" applyFill="1" applyBorder="1" applyAlignment="1">
      <alignment horizontal="left" wrapText="1"/>
    </xf>
    <xf numFmtId="0" fontId="0" fillId="2" borderId="5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58" xfId="0" applyFill="1" applyBorder="1" applyAlignment="1">
      <alignment horizontal="center"/>
    </xf>
    <xf numFmtId="0" fontId="42" fillId="0" borderId="25" xfId="0" applyFont="1" applyBorder="1" applyAlignment="1">
      <alignment horizontal="right"/>
    </xf>
    <xf numFmtId="0" fontId="42" fillId="0" borderId="50" xfId="0" applyFont="1" applyBorder="1" applyAlignment="1">
      <alignment horizontal="right"/>
    </xf>
    <xf numFmtId="0" fontId="42" fillId="0" borderId="53" xfId="0" applyFont="1" applyBorder="1" applyAlignment="1">
      <alignment horizontal="right"/>
    </xf>
    <xf numFmtId="2" fontId="0" fillId="0" borderId="59" xfId="0" applyNumberFormat="1" applyBorder="1" applyAlignment="1">
      <alignment horizontal="right"/>
    </xf>
    <xf numFmtId="2" fontId="0" fillId="0" borderId="50" xfId="0" applyNumberFormat="1" applyBorder="1" applyAlignment="1">
      <alignment horizontal="right"/>
    </xf>
    <xf numFmtId="2" fontId="0" fillId="0" borderId="26" xfId="0" applyNumberFormat="1" applyBorder="1" applyAlignment="1">
      <alignment horizontal="right"/>
    </xf>
    <xf numFmtId="2" fontId="0" fillId="0" borderId="59" xfId="0" applyNumberFormat="1" applyBorder="1"/>
    <xf numFmtId="2" fontId="0" fillId="0" borderId="50" xfId="0" applyNumberFormat="1" applyBorder="1"/>
    <xf numFmtId="2" fontId="0" fillId="0" borderId="26" xfId="0" applyNumberFormat="1" applyBorder="1"/>
    <xf numFmtId="0" fontId="51" fillId="5" borderId="1" xfId="0" applyFont="1" applyFill="1" applyBorder="1" applyAlignment="1">
      <alignment horizontal="center"/>
    </xf>
    <xf numFmtId="0" fontId="51" fillId="5" borderId="33" xfId="0" applyFont="1" applyFill="1" applyBorder="1" applyAlignment="1">
      <alignment horizontal="center"/>
    </xf>
    <xf numFmtId="0" fontId="51" fillId="5" borderId="2" xfId="0" applyFont="1" applyFill="1" applyBorder="1" applyAlignment="1">
      <alignment horizontal="center"/>
    </xf>
    <xf numFmtId="0" fontId="42" fillId="0" borderId="109" xfId="0" applyFont="1" applyBorder="1" applyAlignment="1">
      <alignment horizontal="left"/>
    </xf>
    <xf numFmtId="0" fontId="42" fillId="0" borderId="110" xfId="0" applyFont="1" applyBorder="1" applyAlignment="1">
      <alignment horizontal="left"/>
    </xf>
    <xf numFmtId="0" fontId="42" fillId="0" borderId="111" xfId="0" applyFont="1" applyBorder="1" applyAlignment="1">
      <alignment horizontal="left"/>
    </xf>
    <xf numFmtId="0" fontId="49" fillId="0" borderId="52" xfId="0" applyFont="1" applyBorder="1" applyAlignment="1">
      <alignment horizontal="left"/>
    </xf>
    <xf numFmtId="0" fontId="0" fillId="0" borderId="50" xfId="0" applyBorder="1"/>
    <xf numFmtId="0" fontId="0" fillId="0" borderId="26" xfId="0" applyBorder="1"/>
    <xf numFmtId="2" fontId="0" fillId="0" borderId="38" xfId="0" applyNumberFormat="1" applyBorder="1"/>
    <xf numFmtId="2" fontId="0" fillId="0" borderId="51" xfId="0" applyNumberFormat="1" applyBorder="1"/>
    <xf numFmtId="2" fontId="0" fillId="0" borderId="18" xfId="0" applyNumberFormat="1" applyBorder="1"/>
    <xf numFmtId="0" fontId="41" fillId="2" borderId="1" xfId="0" applyFont="1" applyFill="1" applyBorder="1" applyAlignment="1">
      <alignment horizontal="center"/>
    </xf>
    <xf numFmtId="0" fontId="41" fillId="2" borderId="33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/>
    </xf>
    <xf numFmtId="0" fontId="41" fillId="0" borderId="54" xfId="0" applyFont="1" applyBorder="1" applyAlignment="1">
      <alignment horizontal="center" vertical="center"/>
    </xf>
    <xf numFmtId="0" fontId="0" fillId="0" borderId="26" xfId="0" applyBorder="1" applyAlignment="1">
      <alignment horizontal="right"/>
    </xf>
    <xf numFmtId="0" fontId="42" fillId="0" borderId="59" xfId="0" applyFont="1" applyBorder="1" applyAlignment="1">
      <alignment horizontal="left"/>
    </xf>
    <xf numFmtId="0" fontId="42" fillId="0" borderId="50" xfId="0" applyFont="1" applyBorder="1" applyAlignment="1">
      <alignment horizontal="left"/>
    </xf>
    <xf numFmtId="0" fontId="42" fillId="0" borderId="53" xfId="0" applyFont="1" applyBorder="1" applyAlignment="1">
      <alignment horizontal="left"/>
    </xf>
    <xf numFmtId="0" fontId="42" fillId="0" borderId="127" xfId="0" applyFont="1" applyBorder="1" applyAlignment="1">
      <alignment horizontal="left"/>
    </xf>
    <xf numFmtId="0" fontId="42" fillId="0" borderId="124" xfId="0" applyFont="1" applyBorder="1" applyAlignment="1">
      <alignment horizontal="left"/>
    </xf>
    <xf numFmtId="0" fontId="42" fillId="0" borderId="128" xfId="0" applyFont="1" applyBorder="1" applyAlignment="1">
      <alignment horizontal="left"/>
    </xf>
    <xf numFmtId="0" fontId="40" fillId="8" borderId="134" xfId="0" applyFont="1" applyFill="1" applyBorder="1" applyAlignment="1">
      <alignment horizontal="center" vertical="center"/>
    </xf>
    <xf numFmtId="0" fontId="55" fillId="8" borderId="94" xfId="0" applyFont="1" applyFill="1" applyBorder="1" applyAlignment="1">
      <alignment horizontal="center" vertical="center" wrapText="1"/>
    </xf>
    <xf numFmtId="0" fontId="56" fillId="9" borderId="96" xfId="0" applyFont="1" applyFill="1" applyBorder="1" applyAlignment="1">
      <alignment horizontal="center" vertical="center" wrapText="1"/>
    </xf>
    <xf numFmtId="0" fontId="40" fillId="8" borderId="135" xfId="0" applyFont="1" applyFill="1" applyBorder="1" applyAlignment="1">
      <alignment horizontal="center" vertical="center"/>
    </xf>
    <xf numFmtId="0" fontId="0" fillId="0" borderId="0" xfId="0" applyBorder="1"/>
    <xf numFmtId="0" fontId="53" fillId="0" borderId="0" xfId="0" applyFont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5" fillId="0" borderId="0" xfId="0" applyFont="1" applyBorder="1" applyAlignment="1">
      <alignment horizontal="center"/>
    </xf>
    <xf numFmtId="0" fontId="56" fillId="0" borderId="0" xfId="0" applyFont="1" applyBorder="1" applyAlignment="1">
      <alignment horizontal="left"/>
    </xf>
    <xf numFmtId="0" fontId="0" fillId="0" borderId="104" xfId="0" applyBorder="1"/>
    <xf numFmtId="0" fontId="53" fillId="0" borderId="104" xfId="0" applyFont="1" applyBorder="1" applyAlignment="1">
      <alignment horizontal="center"/>
    </xf>
    <xf numFmtId="0" fontId="53" fillId="0" borderId="104" xfId="0" applyFont="1" applyBorder="1" applyAlignment="1">
      <alignment horizontal="center"/>
    </xf>
    <xf numFmtId="0" fontId="54" fillId="0" borderId="104" xfId="0" applyFont="1" applyBorder="1" applyAlignment="1">
      <alignment horizontal="center"/>
    </xf>
    <xf numFmtId="0" fontId="55" fillId="0" borderId="104" xfId="0" applyFont="1" applyBorder="1" applyAlignment="1">
      <alignment horizontal="center"/>
    </xf>
    <xf numFmtId="0" fontId="56" fillId="0" borderId="104" xfId="0" applyFont="1" applyBorder="1" applyAlignment="1">
      <alignment horizontal="left"/>
    </xf>
    <xf numFmtId="0" fontId="40" fillId="8" borderId="93" xfId="0" applyFont="1" applyFill="1" applyBorder="1" applyAlignment="1">
      <alignment horizontal="center" vertical="center"/>
    </xf>
    <xf numFmtId="2" fontId="56" fillId="9" borderId="122" xfId="0" applyNumberFormat="1" applyFont="1" applyFill="1" applyBorder="1" applyAlignment="1">
      <alignment horizontal="center" vertical="center"/>
    </xf>
    <xf numFmtId="0" fontId="56" fillId="9" borderId="131" xfId="0" applyFont="1" applyFill="1" applyBorder="1" applyAlignment="1">
      <alignment vertical="distributed"/>
    </xf>
    <xf numFmtId="0" fontId="56" fillId="9" borderId="122" xfId="0" applyFont="1" applyFill="1" applyBorder="1" applyAlignment="1">
      <alignment horizontal="center" vertical="center"/>
    </xf>
    <xf numFmtId="0" fontId="56" fillId="9" borderId="131" xfId="0" applyFont="1" applyFill="1" applyBorder="1" applyAlignment="1">
      <alignment horizontal="center" vertical="center"/>
    </xf>
    <xf numFmtId="0" fontId="0" fillId="0" borderId="134" xfId="0" applyBorder="1"/>
    <xf numFmtId="0" fontId="0" fillId="10" borderId="101" xfId="0" applyFill="1" applyBorder="1" applyAlignment="1">
      <alignment horizontal="center" wrapText="1"/>
    </xf>
    <xf numFmtId="0" fontId="0" fillId="10" borderId="102" xfId="0" applyFill="1" applyBorder="1" applyAlignment="1">
      <alignment horizontal="center" wrapText="1"/>
    </xf>
    <xf numFmtId="0" fontId="0" fillId="10" borderId="103" xfId="0" applyFill="1" applyBorder="1" applyAlignment="1">
      <alignment horizontal="center" wrapText="1"/>
    </xf>
    <xf numFmtId="0" fontId="59" fillId="0" borderId="0" xfId="0" applyFont="1" applyBorder="1" applyAlignment="1">
      <alignment horizontal="center" vertical="center"/>
    </xf>
    <xf numFmtId="0" fontId="20" fillId="0" borderId="0" xfId="0" applyFont="1" applyBorder="1"/>
    <xf numFmtId="49" fontId="10" fillId="0" borderId="0" xfId="0" applyNumberFormat="1" applyFont="1" applyBorder="1" applyAlignment="1">
      <alignment horizontal="left" vertical="distributed"/>
    </xf>
    <xf numFmtId="49" fontId="9" fillId="0" borderId="0" xfId="0" quotePrefix="1" applyNumberFormat="1" applyFont="1" applyBorder="1" applyAlignment="1">
      <alignment vertical="center" wrapText="1"/>
    </xf>
    <xf numFmtId="10" fontId="11" fillId="0" borderId="0" xfId="0" applyNumberFormat="1" applyFont="1" applyBorder="1" applyAlignment="1" applyProtection="1">
      <alignment horizontal="left" vertical="center"/>
      <protection locked="0"/>
    </xf>
    <xf numFmtId="0" fontId="62" fillId="0" borderId="0" xfId="0" applyFont="1" applyBorder="1" applyAlignment="1">
      <alignment horizontal="right" vertical="center"/>
    </xf>
    <xf numFmtId="0" fontId="26" fillId="0" borderId="0" xfId="0" applyFont="1" applyBorder="1" applyAlignment="1">
      <alignment vertical="center" wrapText="1"/>
    </xf>
    <xf numFmtId="0" fontId="22" fillId="2" borderId="132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/>
    </xf>
    <xf numFmtId="0" fontId="5" fillId="0" borderId="98" xfId="0" applyFont="1" applyBorder="1" applyAlignment="1">
      <alignment horizontal="center"/>
    </xf>
    <xf numFmtId="0" fontId="58" fillId="0" borderId="134" xfId="0" applyFont="1" applyBorder="1" applyAlignment="1">
      <alignment horizontal="center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right"/>
    </xf>
    <xf numFmtId="0" fontId="4" fillId="0" borderId="10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5" fillId="0" borderId="104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49" fontId="10" fillId="0" borderId="104" xfId="0" applyNumberFormat="1" applyFont="1" applyBorder="1" applyAlignment="1">
      <alignment horizontal="left" vertic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left" vertical="center"/>
    </xf>
    <xf numFmtId="49" fontId="40" fillId="0" borderId="0" xfId="0" applyNumberFormat="1" applyFont="1" applyBorder="1"/>
    <xf numFmtId="49" fontId="40" fillId="0" borderId="15" xfId="0" applyNumberFormat="1" applyFont="1" applyBorder="1"/>
    <xf numFmtId="4" fontId="17" fillId="0" borderId="0" xfId="0" applyNumberFormat="1" applyFont="1" applyBorder="1" applyAlignment="1">
      <alignment horizontal="right" vertical="center"/>
    </xf>
    <xf numFmtId="10" fontId="17" fillId="0" borderId="15" xfId="0" applyNumberFormat="1" applyFont="1" applyBorder="1" applyAlignment="1" applyProtection="1">
      <alignment horizontal="left" vertical="center"/>
      <protection locked="0"/>
    </xf>
    <xf numFmtId="10" fontId="17" fillId="0" borderId="134" xfId="0" applyNumberFormat="1" applyFont="1" applyBorder="1" applyAlignment="1" applyProtection="1">
      <alignment horizontal="left" vertical="center"/>
      <protection locked="0"/>
    </xf>
    <xf numFmtId="0" fontId="17" fillId="0" borderId="92" xfId="0" applyFont="1" applyBorder="1" applyAlignment="1">
      <alignment horizontal="right" vertical="center"/>
    </xf>
    <xf numFmtId="0" fontId="17" fillId="0" borderId="92" xfId="0" applyFont="1" applyBorder="1" applyAlignment="1">
      <alignment horizontal="left" vertical="center" wrapText="1" indent="1"/>
    </xf>
    <xf numFmtId="0" fontId="3" fillId="0" borderId="92" xfId="0" applyFont="1" applyBorder="1" applyAlignment="1">
      <alignment vertical="center"/>
    </xf>
    <xf numFmtId="0" fontId="3" fillId="0" borderId="92" xfId="0" applyFont="1" applyBorder="1" applyAlignment="1">
      <alignment horizontal="right" vertical="center"/>
    </xf>
    <xf numFmtId="4" fontId="3" fillId="0" borderId="92" xfId="0" applyNumberFormat="1" applyFont="1" applyBorder="1" applyAlignment="1">
      <alignment horizontal="left" vertical="center"/>
    </xf>
    <xf numFmtId="4" fontId="17" fillId="0" borderId="92" xfId="0" applyNumberFormat="1" applyFont="1" applyBorder="1" applyAlignment="1">
      <alignment horizontal="right" vertical="center"/>
    </xf>
    <xf numFmtId="164" fontId="17" fillId="0" borderId="93" xfId="1" applyFont="1" applyBorder="1" applyAlignment="1">
      <alignment vertical="center"/>
    </xf>
    <xf numFmtId="0" fontId="17" fillId="0" borderId="136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0" fontId="17" fillId="0" borderId="113" xfId="0" applyFont="1" applyBorder="1" applyAlignment="1">
      <alignment horizontal="right" vertical="center"/>
    </xf>
    <xf numFmtId="0" fontId="17" fillId="0" borderId="113" xfId="0" applyFont="1" applyBorder="1" applyAlignment="1">
      <alignment horizontal="center" vertical="distributed"/>
    </xf>
    <xf numFmtId="0" fontId="17" fillId="0" borderId="137" xfId="0" applyFont="1" applyBorder="1" applyAlignment="1">
      <alignment horizontal="center" vertical="center"/>
    </xf>
    <xf numFmtId="0" fontId="17" fillId="0" borderId="107" xfId="0" applyFont="1" applyBorder="1" applyAlignment="1">
      <alignment horizontal="center" vertical="center"/>
    </xf>
    <xf numFmtId="0" fontId="17" fillId="0" borderId="107" xfId="0" applyFont="1" applyBorder="1" applyAlignment="1">
      <alignment horizontal="right" vertical="center"/>
    </xf>
    <xf numFmtId="0" fontId="17" fillId="0" borderId="107" xfId="0" applyFont="1" applyBorder="1" applyAlignment="1">
      <alignment horizontal="center" vertical="distributed"/>
    </xf>
    <xf numFmtId="0" fontId="17" fillId="0" borderId="138" xfId="0" applyFont="1" applyBorder="1" applyAlignment="1">
      <alignment horizontal="center" vertical="distributed"/>
    </xf>
    <xf numFmtId="0" fontId="17" fillId="0" borderId="108" xfId="0" applyFont="1" applyBorder="1" applyAlignment="1">
      <alignment horizontal="center" vertical="distributed"/>
    </xf>
    <xf numFmtId="49" fontId="17" fillId="2" borderId="114" xfId="0" applyNumberFormat="1" applyFont="1" applyFill="1" applyBorder="1" applyAlignment="1">
      <alignment horizontal="center"/>
    </xf>
    <xf numFmtId="0" fontId="17" fillId="2" borderId="139" xfId="0" applyFont="1" applyFill="1" applyBorder="1" applyAlignment="1">
      <alignment horizontal="left"/>
    </xf>
    <xf numFmtId="0" fontId="17" fillId="2" borderId="90" xfId="0" applyFont="1" applyFill="1" applyBorder="1" applyAlignment="1">
      <alignment horizontal="center"/>
    </xf>
    <xf numFmtId="0" fontId="17" fillId="2" borderId="90" xfId="0" applyFont="1" applyFill="1" applyBorder="1" applyAlignment="1">
      <alignment horizontal="right"/>
    </xf>
    <xf numFmtId="164" fontId="17" fillId="2" borderId="90" xfId="1" applyFont="1" applyFill="1" applyBorder="1"/>
    <xf numFmtId="10" fontId="17" fillId="2" borderId="117" xfId="5" applyNumberFormat="1" applyFont="1" applyFill="1" applyBorder="1" applyAlignment="1">
      <alignment horizontal="center" vertical="center"/>
    </xf>
    <xf numFmtId="49" fontId="17" fillId="0" borderId="140" xfId="0" applyNumberFormat="1" applyFont="1" applyBorder="1" applyAlignment="1">
      <alignment horizontal="center" vertical="center"/>
    </xf>
    <xf numFmtId="0" fontId="3" fillId="0" borderId="140" xfId="0" applyFont="1" applyBorder="1" applyAlignment="1">
      <alignment horizontal="left" vertical="center"/>
    </xf>
    <xf numFmtId="0" fontId="3" fillId="0" borderId="140" xfId="0" applyFont="1" applyBorder="1" applyAlignment="1">
      <alignment horizontal="center" vertical="center"/>
    </xf>
    <xf numFmtId="2" fontId="3" fillId="0" borderId="140" xfId="0" applyNumberFormat="1" applyFont="1" applyBorder="1" applyAlignment="1">
      <alignment horizontal="center" vertical="center"/>
    </xf>
    <xf numFmtId="164" fontId="7" fillId="0" borderId="128" xfId="1" applyFont="1" applyBorder="1" applyAlignment="1">
      <alignment horizontal="left" vertical="center"/>
    </xf>
    <xf numFmtId="164" fontId="3" fillId="0" borderId="139" xfId="1" applyFont="1" applyBorder="1" applyAlignment="1">
      <alignment vertical="center"/>
    </xf>
    <xf numFmtId="0" fontId="3" fillId="0" borderId="140" xfId="0" applyFont="1" applyBorder="1" applyAlignment="1">
      <alignment horizontal="center"/>
    </xf>
    <xf numFmtId="2" fontId="3" fillId="0" borderId="140" xfId="0" applyNumberFormat="1" applyFont="1" applyBorder="1" applyAlignment="1">
      <alignment horizontal="right"/>
    </xf>
    <xf numFmtId="164" fontId="3" fillId="0" borderId="140" xfId="1" applyFont="1" applyBorder="1"/>
    <xf numFmtId="164" fontId="7" fillId="0" borderId="139" xfId="1" applyFont="1" applyBorder="1" applyAlignment="1">
      <alignment horizontal="left" vertical="center"/>
    </xf>
    <xf numFmtId="0" fontId="17" fillId="2" borderId="95" xfId="0" applyFont="1" applyFill="1" applyBorder="1" applyAlignment="1">
      <alignment horizontal="center"/>
    </xf>
    <xf numFmtId="0" fontId="17" fillId="2" borderId="115" xfId="0" applyFont="1" applyFill="1" applyBorder="1" applyAlignment="1">
      <alignment horizontal="left"/>
    </xf>
    <xf numFmtId="0" fontId="17" fillId="2" borderId="116" xfId="0" applyFont="1" applyFill="1" applyBorder="1" applyAlignment="1">
      <alignment horizontal="center"/>
    </xf>
    <xf numFmtId="0" fontId="17" fillId="2" borderId="116" xfId="0" applyFont="1" applyFill="1" applyBorder="1" applyAlignment="1">
      <alignment horizontal="right"/>
    </xf>
    <xf numFmtId="164" fontId="17" fillId="2" borderId="116" xfId="1" applyFont="1" applyFill="1" applyBorder="1"/>
    <xf numFmtId="164" fontId="7" fillId="0" borderId="125" xfId="1" applyFont="1" applyBorder="1" applyAlignment="1">
      <alignment horizontal="left" vertical="center"/>
    </xf>
    <xf numFmtId="164" fontId="3" fillId="0" borderId="140" xfId="1" applyFont="1" applyBorder="1" applyAlignment="1">
      <alignment vertical="center"/>
    </xf>
    <xf numFmtId="49" fontId="17" fillId="0" borderId="140" xfId="0" applyNumberFormat="1" applyFont="1" applyBorder="1" applyAlignment="1">
      <alignment horizontal="center"/>
    </xf>
    <xf numFmtId="0" fontId="3" fillId="0" borderId="140" xfId="0" applyFont="1" applyBorder="1" applyAlignment="1">
      <alignment horizontal="left"/>
    </xf>
    <xf numFmtId="0" fontId="3" fillId="0" borderId="140" xfId="0" applyFont="1" applyBorder="1" applyAlignment="1">
      <alignment horizontal="justify" vertical="center"/>
    </xf>
    <xf numFmtId="164" fontId="3" fillId="0" borderId="140" xfId="1" applyFont="1" applyFill="1" applyBorder="1" applyAlignment="1">
      <alignment horizontal="right"/>
    </xf>
    <xf numFmtId="2" fontId="3" fillId="0" borderId="140" xfId="0" applyNumberFormat="1" applyFont="1" applyBorder="1" applyAlignment="1">
      <alignment horizontal="center"/>
    </xf>
    <xf numFmtId="164" fontId="3" fillId="0" borderId="140" xfId="1" applyFont="1" applyBorder="1" applyAlignment="1">
      <alignment horizontal="right"/>
    </xf>
    <xf numFmtId="0" fontId="43" fillId="0" borderId="105" xfId="0" applyFont="1" applyBorder="1" applyAlignment="1">
      <alignment horizontal="center"/>
    </xf>
    <xf numFmtId="164" fontId="43" fillId="0" borderId="140" xfId="1" applyFont="1" applyBorder="1"/>
    <xf numFmtId="1" fontId="3" fillId="0" borderId="140" xfId="0" applyNumberFormat="1" applyFont="1" applyBorder="1" applyAlignment="1">
      <alignment horizontal="center"/>
    </xf>
    <xf numFmtId="2" fontId="3" fillId="0" borderId="140" xfId="0" applyNumberFormat="1" applyFont="1" applyBorder="1" applyAlignment="1">
      <alignment horizontal="right" vertical="center"/>
    </xf>
    <xf numFmtId="0" fontId="3" fillId="0" borderId="105" xfId="0" applyFont="1" applyBorder="1" applyAlignment="1">
      <alignment horizontal="center" vertical="center"/>
    </xf>
    <xf numFmtId="0" fontId="43" fillId="0" borderId="140" xfId="0" applyFont="1" applyBorder="1" applyAlignment="1">
      <alignment horizontal="center" vertical="center"/>
    </xf>
    <xf numFmtId="0" fontId="3" fillId="0" borderId="137" xfId="0" applyFont="1" applyBorder="1" applyAlignment="1">
      <alignment horizontal="center"/>
    </xf>
    <xf numFmtId="49" fontId="17" fillId="0" borderId="107" xfId="0" applyNumberFormat="1" applyFont="1" applyBorder="1" applyAlignment="1">
      <alignment horizontal="center"/>
    </xf>
    <xf numFmtId="0" fontId="3" fillId="0" borderId="107" xfId="0" applyFont="1" applyBorder="1" applyAlignment="1">
      <alignment horizontal="left"/>
    </xf>
    <xf numFmtId="0" fontId="3" fillId="0" borderId="107" xfId="0" applyFont="1" applyBorder="1" applyAlignment="1">
      <alignment horizontal="center"/>
    </xf>
    <xf numFmtId="2" fontId="3" fillId="0" borderId="107" xfId="0" applyNumberFormat="1" applyFont="1" applyBorder="1" applyAlignment="1">
      <alignment horizontal="right"/>
    </xf>
    <xf numFmtId="164" fontId="3" fillId="0" borderId="107" xfId="1" applyFont="1" applyBorder="1"/>
    <xf numFmtId="164" fontId="3" fillId="0" borderId="138" xfId="1" applyFont="1" applyBorder="1"/>
    <xf numFmtId="0" fontId="0" fillId="0" borderId="134" xfId="0" applyBorder="1" applyAlignment="1">
      <alignment horizontal="center"/>
    </xf>
    <xf numFmtId="0" fontId="0" fillId="0" borderId="107" xfId="0" applyBorder="1"/>
    <xf numFmtId="0" fontId="0" fillId="0" borderId="107" xfId="0" applyBorder="1" applyAlignment="1">
      <alignment horizontal="right"/>
    </xf>
    <xf numFmtId="0" fontId="46" fillId="0" borderId="141" xfId="0" applyFont="1" applyBorder="1"/>
    <xf numFmtId="0" fontId="46" fillId="0" borderId="138" xfId="0" applyFont="1" applyBorder="1"/>
    <xf numFmtId="9" fontId="46" fillId="0" borderId="108" xfId="5" applyFont="1" applyBorder="1" applyAlignment="1">
      <alignment horizontal="center" vertical="center"/>
    </xf>
    <xf numFmtId="10" fontId="17" fillId="2" borderId="130" xfId="5" applyNumberFormat="1" applyFont="1" applyFill="1" applyBorder="1" applyAlignment="1">
      <alignment horizontal="center" vertical="center"/>
    </xf>
    <xf numFmtId="0" fontId="17" fillId="0" borderId="89" xfId="0" applyFont="1" applyBorder="1" applyAlignment="1">
      <alignment horizontal="center"/>
    </xf>
    <xf numFmtId="0" fontId="17" fillId="0" borderId="90" xfId="0" applyFont="1" applyBorder="1" applyAlignment="1">
      <alignment horizontal="center"/>
    </xf>
    <xf numFmtId="164" fontId="17" fillId="0" borderId="90" xfId="0" applyNumberFormat="1" applyFont="1" applyBorder="1"/>
    <xf numFmtId="164" fontId="17" fillId="0" borderId="91" xfId="0" applyNumberFormat="1" applyFont="1" applyBorder="1"/>
    <xf numFmtId="0" fontId="3" fillId="0" borderId="10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7" fillId="0" borderId="134" xfId="0" applyFont="1" applyBorder="1" applyAlignment="1">
      <alignment horizontal="center" wrapText="1"/>
    </xf>
    <xf numFmtId="0" fontId="7" fillId="0" borderId="92" xfId="0" applyFont="1" applyBorder="1" applyAlignment="1">
      <alignment horizontal="center" wrapText="1"/>
    </xf>
    <xf numFmtId="0" fontId="7" fillId="0" borderId="93" xfId="0" applyFont="1" applyBorder="1" applyAlignment="1">
      <alignment horizontal="center" wrapText="1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0" xfId="0" applyBorder="1" applyAlignment="1">
      <alignment horizontal="center"/>
    </xf>
    <xf numFmtId="0" fontId="44" fillId="0" borderId="104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17" fillId="0" borderId="0" xfId="0" applyFont="1" applyBorder="1" applyAlignment="1">
      <alignment horizontal="right"/>
    </xf>
    <xf numFmtId="39" fontId="17" fillId="0" borderId="0" xfId="0" applyNumberFormat="1" applyFont="1" applyBorder="1" applyAlignment="1">
      <alignment horizontal="right"/>
    </xf>
    <xf numFmtId="10" fontId="17" fillId="0" borderId="15" xfId="0" applyNumberFormat="1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17" fillId="0" borderId="15" xfId="0" applyFont="1" applyBorder="1" applyAlignment="1">
      <alignment horizontal="right" vertical="center"/>
    </xf>
    <xf numFmtId="0" fontId="0" fillId="0" borderId="134" xfId="0" applyBorder="1" applyAlignment="1">
      <alignment horizontal="left" wrapText="1"/>
    </xf>
    <xf numFmtId="0" fontId="0" fillId="0" borderId="92" xfId="0" applyBorder="1" applyAlignment="1">
      <alignment horizontal="left" wrapText="1"/>
    </xf>
    <xf numFmtId="0" fontId="0" fillId="0" borderId="93" xfId="0" applyBorder="1" applyAlignment="1">
      <alignment horizontal="left" wrapText="1"/>
    </xf>
    <xf numFmtId="0" fontId="0" fillId="0" borderId="91" xfId="0" applyBorder="1" applyAlignment="1">
      <alignment horizontal="center"/>
    </xf>
    <xf numFmtId="0" fontId="19" fillId="0" borderId="104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49" fontId="17" fillId="0" borderId="104" xfId="4" applyNumberFormat="1" applyFont="1" applyBorder="1" applyAlignment="1">
      <alignment horizontal="left" vertical="center"/>
    </xf>
    <xf numFmtId="0" fontId="15" fillId="0" borderId="0" xfId="0" applyFont="1" applyBorder="1" applyAlignment="1">
      <alignment vertical="distributed"/>
    </xf>
    <xf numFmtId="0" fontId="15" fillId="0" borderId="15" xfId="0" applyFont="1" applyBorder="1" applyAlignment="1">
      <alignment vertical="distributed"/>
    </xf>
    <xf numFmtId="0" fontId="3" fillId="0" borderId="134" xfId="0" applyFont="1" applyBorder="1"/>
    <xf numFmtId="0" fontId="3" fillId="0" borderId="92" xfId="0" applyFont="1" applyBorder="1"/>
    <xf numFmtId="0" fontId="3" fillId="0" borderId="93" xfId="0" applyFont="1" applyBorder="1"/>
    <xf numFmtId="0" fontId="22" fillId="0" borderId="89" xfId="6" applyFont="1" applyBorder="1" applyAlignment="1">
      <alignment horizontal="center"/>
    </xf>
    <xf numFmtId="0" fontId="22" fillId="0" borderId="90" xfId="6" applyFont="1" applyBorder="1" applyAlignment="1">
      <alignment horizontal="center"/>
    </xf>
    <xf numFmtId="0" fontId="22" fillId="0" borderId="91" xfId="6" applyFont="1" applyBorder="1" applyAlignment="1">
      <alignment horizontal="center"/>
    </xf>
    <xf numFmtId="4" fontId="24" fillId="0" borderId="0" xfId="6" applyNumberFormat="1" applyFont="1" applyBorder="1" applyAlignment="1">
      <alignment horizontal="right" vertical="center"/>
    </xf>
    <xf numFmtId="0" fontId="24" fillId="0" borderId="0" xfId="6" applyFont="1" applyBorder="1" applyAlignment="1">
      <alignment horizontal="left" vertical="center"/>
    </xf>
    <xf numFmtId="0" fontId="24" fillId="0" borderId="15" xfId="6" applyFont="1" applyBorder="1" applyAlignment="1">
      <alignment horizontal="left" vertical="center"/>
    </xf>
    <xf numFmtId="4" fontId="24" fillId="0" borderId="0" xfId="6" applyNumberFormat="1" applyFont="1" applyBorder="1" applyAlignment="1">
      <alignment horizontal="right" vertical="center" wrapText="1"/>
    </xf>
    <xf numFmtId="0" fontId="24" fillId="0" borderId="0" xfId="6" applyFont="1" applyBorder="1" applyAlignment="1">
      <alignment horizontal="left" vertical="center" wrapText="1"/>
    </xf>
    <xf numFmtId="0" fontId="24" fillId="0" borderId="15" xfId="6" applyFont="1" applyBorder="1" applyAlignment="1">
      <alignment horizontal="left" vertical="center" wrapText="1"/>
    </xf>
    <xf numFmtId="0" fontId="23" fillId="0" borderId="104" xfId="6" applyFont="1" applyBorder="1" applyAlignment="1">
      <alignment vertical="center"/>
    </xf>
    <xf numFmtId="0" fontId="23" fillId="0" borderId="0" xfId="6" applyFont="1" applyBorder="1" applyAlignment="1">
      <alignment vertical="center"/>
    </xf>
    <xf numFmtId="0" fontId="23" fillId="0" borderId="15" xfId="6" applyFont="1" applyBorder="1" applyAlignment="1">
      <alignment horizontal="right" vertical="center"/>
    </xf>
    <xf numFmtId="0" fontId="14" fillId="2" borderId="126" xfId="7" applyFont="1" applyFill="1" applyBorder="1" applyAlignment="1">
      <alignment horizontal="center" vertical="center"/>
    </xf>
    <xf numFmtId="0" fontId="14" fillId="2" borderId="124" xfId="7" applyFont="1" applyFill="1" applyBorder="1" applyAlignment="1">
      <alignment horizontal="center" vertical="center"/>
    </xf>
    <xf numFmtId="0" fontId="14" fillId="2" borderId="119" xfId="7" applyFont="1" applyFill="1" applyBorder="1" applyAlignment="1">
      <alignment horizontal="center" vertical="center"/>
    </xf>
    <xf numFmtId="0" fontId="12" fillId="3" borderId="104" xfId="7" applyFont="1" applyFill="1" applyBorder="1" applyAlignment="1">
      <alignment horizontal="left" vertical="center"/>
    </xf>
    <xf numFmtId="10" fontId="12" fillId="3" borderId="0" xfId="7" applyNumberFormat="1" applyFont="1" applyFill="1" applyBorder="1" applyAlignment="1">
      <alignment vertical="center"/>
    </xf>
    <xf numFmtId="4" fontId="13" fillId="0" borderId="15" xfId="7" applyNumberFormat="1" applyFont="1" applyBorder="1" applyAlignment="1">
      <alignment horizontal="center" vertical="center"/>
    </xf>
    <xf numFmtId="0" fontId="12" fillId="0" borderId="104" xfId="7" applyFont="1" applyBorder="1" applyAlignment="1">
      <alignment horizontal="center" vertical="center"/>
    </xf>
    <xf numFmtId="0" fontId="12" fillId="0" borderId="0" xfId="7" applyFont="1" applyBorder="1" applyAlignment="1">
      <alignment horizontal="left" vertical="center"/>
    </xf>
    <xf numFmtId="0" fontId="12" fillId="0" borderId="15" xfId="7" applyFont="1" applyBorder="1" applyAlignment="1">
      <alignment horizontal="center" vertical="center"/>
    </xf>
    <xf numFmtId="0" fontId="13" fillId="0" borderId="104" xfId="7" applyFont="1" applyBorder="1" applyAlignment="1">
      <alignment horizontal="center" vertical="center"/>
    </xf>
    <xf numFmtId="0" fontId="13" fillId="0" borderId="0" xfId="7" applyFont="1" applyBorder="1" applyAlignment="1">
      <alignment horizontal="left" vertical="center"/>
    </xf>
    <xf numFmtId="4" fontId="13" fillId="0" borderId="15" xfId="7" applyNumberFormat="1" applyFont="1" applyBorder="1" applyAlignment="1" applyProtection="1">
      <alignment horizontal="center" vertical="center"/>
      <protection locked="0"/>
    </xf>
    <xf numFmtId="0" fontId="13" fillId="0" borderId="0" xfId="7" applyFont="1" applyBorder="1" applyAlignment="1">
      <alignment vertical="center"/>
    </xf>
    <xf numFmtId="10" fontId="12" fillId="3" borderId="0" xfId="7" applyNumberFormat="1" applyFont="1" applyFill="1" applyBorder="1" applyAlignment="1">
      <alignment horizontal="right" vertical="center"/>
    </xf>
    <xf numFmtId="4" fontId="12" fillId="0" borderId="15" xfId="7" applyNumberFormat="1" applyFont="1" applyBorder="1" applyAlignment="1">
      <alignment horizontal="center" vertical="center"/>
    </xf>
    <xf numFmtId="0" fontId="12" fillId="3" borderId="15" xfId="7" applyFont="1" applyFill="1" applyBorder="1" applyAlignment="1">
      <alignment horizontal="center" vertical="center"/>
    </xf>
    <xf numFmtId="10" fontId="13" fillId="0" borderId="0" xfId="7" applyNumberFormat="1" applyFont="1" applyBorder="1" applyAlignment="1">
      <alignment horizontal="left" vertical="center"/>
    </xf>
    <xf numFmtId="10" fontId="12" fillId="0" borderId="0" xfId="7" applyNumberFormat="1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15" xfId="0" applyFont="1" applyBorder="1" applyAlignment="1">
      <alignment horizontal="center" vertical="center"/>
    </xf>
    <xf numFmtId="0" fontId="30" fillId="0" borderId="104" xfId="7" applyFont="1" applyBorder="1" applyAlignment="1">
      <alignment vertical="center"/>
    </xf>
    <xf numFmtId="0" fontId="31" fillId="0" borderId="0" xfId="7" applyFont="1" applyBorder="1" applyAlignment="1">
      <alignment vertical="center"/>
    </xf>
    <xf numFmtId="0" fontId="32" fillId="0" borderId="0" xfId="7" applyFont="1" applyBorder="1" applyAlignment="1">
      <alignment horizontal="right" vertical="center"/>
    </xf>
    <xf numFmtId="10" fontId="32" fillId="0" borderId="15" xfId="8" applyNumberFormat="1" applyFont="1" applyBorder="1" applyAlignment="1" applyProtection="1">
      <alignment horizontal="center" vertical="center"/>
    </xf>
    <xf numFmtId="0" fontId="7" fillId="0" borderId="104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34" fillId="0" borderId="104" xfId="0" applyFont="1" applyBorder="1" applyAlignment="1">
      <alignment horizontal="center" vertical="center" wrapText="1"/>
    </xf>
    <xf numFmtId="0" fontId="34" fillId="0" borderId="0" xfId="0" quotePrefix="1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34" fillId="0" borderId="104" xfId="0" applyFont="1" applyBorder="1" applyAlignment="1">
      <alignment horizontal="justify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0" xfId="7" applyFont="1" applyBorder="1" applyAlignment="1">
      <alignment vertical="center" wrapText="1"/>
    </xf>
    <xf numFmtId="0" fontId="7" fillId="0" borderId="15" xfId="7" applyFont="1" applyBorder="1" applyAlignment="1">
      <alignment horizontal="center" vertical="center" wrapText="1"/>
    </xf>
    <xf numFmtId="0" fontId="26" fillId="0" borderId="104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104" xfId="0" applyFont="1" applyBorder="1" applyAlignment="1">
      <alignment horizontal="left" vertical="center" wrapText="1" indent="2"/>
    </xf>
    <xf numFmtId="0" fontId="26" fillId="0" borderId="0" xfId="0" applyFont="1" applyBorder="1" applyAlignment="1">
      <alignment horizontal="left" vertical="center" wrapText="1" indent="2"/>
    </xf>
    <xf numFmtId="0" fontId="26" fillId="0" borderId="15" xfId="0" applyFont="1" applyBorder="1" applyAlignment="1">
      <alignment horizontal="left" vertical="center" wrapText="1" indent="2"/>
    </xf>
    <xf numFmtId="0" fontId="7" fillId="0" borderId="0" xfId="0" applyFont="1" applyBorder="1" applyAlignment="1">
      <alignment horizontal="left" vertical="center" wrapText="1" indent="2"/>
    </xf>
    <xf numFmtId="0" fontId="7" fillId="0" borderId="15" xfId="0" applyFont="1" applyBorder="1" applyAlignment="1">
      <alignment horizontal="left" vertical="center" wrapText="1" indent="2"/>
    </xf>
    <xf numFmtId="0" fontId="26" fillId="0" borderId="134" xfId="0" applyFont="1" applyBorder="1" applyAlignment="1">
      <alignment horizontal="left" vertical="center" wrapText="1" indent="2"/>
    </xf>
    <xf numFmtId="0" fontId="7" fillId="0" borderId="92" xfId="0" applyFont="1" applyBorder="1" applyAlignment="1">
      <alignment horizontal="left" vertical="center" wrapText="1" indent="2"/>
    </xf>
    <xf numFmtId="0" fontId="7" fillId="0" borderId="93" xfId="0" applyFont="1" applyBorder="1" applyAlignment="1">
      <alignment horizontal="left" vertical="center" wrapText="1" indent="2"/>
    </xf>
    <xf numFmtId="0" fontId="16" fillId="0" borderId="10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 wrapText="1"/>
    </xf>
    <xf numFmtId="0" fontId="16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indent="1"/>
    </xf>
    <xf numFmtId="10" fontId="17" fillId="0" borderId="0" xfId="0" applyNumberFormat="1" applyFont="1" applyBorder="1" applyAlignment="1" applyProtection="1">
      <alignment horizontal="right" vertical="center"/>
      <protection locked="0"/>
    </xf>
    <xf numFmtId="10" fontId="17" fillId="0" borderId="15" xfId="0" applyNumberFormat="1" applyFont="1" applyBorder="1" applyAlignment="1" applyProtection="1">
      <alignment horizontal="right" vertical="center"/>
      <protection locked="0"/>
    </xf>
    <xf numFmtId="49" fontId="17" fillId="0" borderId="0" xfId="4" applyNumberFormat="1" applyFont="1" applyBorder="1" applyAlignment="1">
      <alignment horizontal="right" vertical="center"/>
    </xf>
    <xf numFmtId="49" fontId="17" fillId="0" borderId="15" xfId="4" applyNumberFormat="1" applyFont="1" applyBorder="1" applyAlignment="1">
      <alignment horizontal="right" vertical="center"/>
    </xf>
    <xf numFmtId="164" fontId="17" fillId="0" borderId="0" xfId="1" applyFont="1" applyBorder="1" applyAlignment="1">
      <alignment horizontal="right" vertical="center"/>
    </xf>
    <xf numFmtId="164" fontId="17" fillId="0" borderId="15" xfId="1" applyFont="1" applyBorder="1" applyAlignment="1">
      <alignment horizontal="right" vertical="center"/>
    </xf>
    <xf numFmtId="0" fontId="4" fillId="0" borderId="134" xfId="0" applyFont="1" applyBorder="1" applyAlignment="1">
      <alignment horizontal="center"/>
    </xf>
    <xf numFmtId="0" fontId="4" fillId="0" borderId="92" xfId="0" applyFont="1" applyBorder="1" applyAlignment="1">
      <alignment horizontal="center"/>
    </xf>
    <xf numFmtId="0" fontId="4" fillId="0" borderId="92" xfId="0" applyFont="1" applyBorder="1" applyAlignment="1">
      <alignment horizontal="center"/>
    </xf>
    <xf numFmtId="0" fontId="4" fillId="0" borderId="93" xfId="0" applyFont="1" applyBorder="1" applyAlignment="1">
      <alignment horizontal="center"/>
    </xf>
  </cellXfs>
  <cellStyles count="27">
    <cellStyle name="20% - Ênfase1 100" xfId="9" xr:uid="{00000000-0005-0000-0000-000000000000}"/>
    <cellStyle name="60% - Ênfase6 37" xfId="10" xr:uid="{00000000-0005-0000-0000-000001000000}"/>
    <cellStyle name="Excel Built-in Excel Built-in Excel Built-in Excel Built-in Excel Built-in Excel Built-in Excel Built-in Excel Built-in Separador de milhares 4" xfId="11" xr:uid="{00000000-0005-0000-0000-000002000000}"/>
    <cellStyle name="Excel Built-in Excel Built-in Excel Built-in Excel Built-in Excel Built-in Excel Built-in Excel Built-in Separador de milhares 4" xfId="12" xr:uid="{00000000-0005-0000-0000-000003000000}"/>
    <cellStyle name="Excel Built-in Normal" xfId="13" xr:uid="{00000000-0005-0000-0000-000004000000}"/>
    <cellStyle name="Excel Built-in Normal 1" xfId="14" xr:uid="{00000000-0005-0000-0000-000005000000}"/>
    <cellStyle name="Excel_BuiltIn_Comma" xfId="15" xr:uid="{00000000-0005-0000-0000-000006000000}"/>
    <cellStyle name="Heading" xfId="16" xr:uid="{00000000-0005-0000-0000-000007000000}"/>
    <cellStyle name="Heading1" xfId="17" xr:uid="{00000000-0005-0000-0000-000008000000}"/>
    <cellStyle name="Moeda" xfId="1" builtinId="4"/>
    <cellStyle name="Moeda 2" xfId="3" xr:uid="{00000000-0005-0000-0000-00000A000000}"/>
    <cellStyle name="Moeda 3" xfId="18" xr:uid="{00000000-0005-0000-0000-00000B000000}"/>
    <cellStyle name="Moeda 4" xfId="26" xr:uid="{CB04F099-CE6F-4695-8B7F-17F1EA8FCB32}"/>
    <cellStyle name="Normal" xfId="0" builtinId="0"/>
    <cellStyle name="Normal 2" xfId="6" xr:uid="{00000000-0005-0000-0000-00000D000000}"/>
    <cellStyle name="Normal 3" xfId="19" xr:uid="{00000000-0005-0000-0000-00000E000000}"/>
    <cellStyle name="Normal 4" xfId="20" xr:uid="{00000000-0005-0000-0000-00000F000000}"/>
    <cellStyle name="Normal 5" xfId="21" xr:uid="{00000000-0005-0000-0000-000010000000}"/>
    <cellStyle name="Normal_Leis Sociais" xfId="7" xr:uid="{00000000-0005-0000-0000-000011000000}"/>
    <cellStyle name="Porcentagem" xfId="5" builtinId="5"/>
    <cellStyle name="Porcentagem 2" xfId="8" xr:uid="{00000000-0005-0000-0000-000013000000}"/>
    <cellStyle name="Result" xfId="22" xr:uid="{00000000-0005-0000-0000-000014000000}"/>
    <cellStyle name="Result2" xfId="23" xr:uid="{00000000-0005-0000-0000-000015000000}"/>
    <cellStyle name="Separador de milhares 2" xfId="2" xr:uid="{00000000-0005-0000-0000-000016000000}"/>
    <cellStyle name="Separador de milhares 4" xfId="24" xr:uid="{00000000-0005-0000-0000-000017000000}"/>
    <cellStyle name="Vírgula" xfId="4" builtinId="3"/>
    <cellStyle name="Vírgula 2" xfId="25" xr:uid="{00000000-0005-0000-0000-000019000000}"/>
  </cellStyles>
  <dxfs count="0"/>
  <tableStyles count="0" defaultTableStyle="TableStyleMedium9" defaultPivotStyle="PivotStyleLight16"/>
  <colors>
    <mruColors>
      <color rgb="FF0000FF"/>
      <color rgb="FF0000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76199</xdr:rowOff>
    </xdr:from>
    <xdr:to>
      <xdr:col>1</xdr:col>
      <xdr:colOff>1066800</xdr:colOff>
      <xdr:row>2</xdr:row>
      <xdr:rowOff>47624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4E328AE-B61F-4990-AE07-5C744EADE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199"/>
          <a:ext cx="1619250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85725</xdr:rowOff>
    </xdr:from>
    <xdr:to>
      <xdr:col>3</xdr:col>
      <xdr:colOff>804226</xdr:colOff>
      <xdr:row>1</xdr:row>
      <xdr:rowOff>180975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E393383-A22A-4EFE-9CCF-779C07C6B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50" y="85725"/>
          <a:ext cx="1794826" cy="1181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142876</xdr:rowOff>
    </xdr:from>
    <xdr:to>
      <xdr:col>1</xdr:col>
      <xdr:colOff>1908390</xdr:colOff>
      <xdr:row>6</xdr:row>
      <xdr:rowOff>104775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F9AE87F-5696-4682-A930-73007370F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42876"/>
          <a:ext cx="2136990" cy="151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619126</xdr:colOff>
      <xdr:row>0</xdr:row>
      <xdr:rowOff>57149</xdr:rowOff>
    </xdr:from>
    <xdr:to>
      <xdr:col>8</xdr:col>
      <xdr:colOff>7620</xdr:colOff>
      <xdr:row>6</xdr:row>
      <xdr:rowOff>1904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A4D4629-5A91-4BC4-AFA4-C625C745C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0926" y="57149"/>
          <a:ext cx="2276474" cy="14954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116417</xdr:colOff>
      <xdr:row>0</xdr:row>
      <xdr:rowOff>52683</xdr:rowOff>
    </xdr:from>
    <xdr:to>
      <xdr:col>2</xdr:col>
      <xdr:colOff>867833</xdr:colOff>
      <xdr:row>2</xdr:row>
      <xdr:rowOff>148167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6301E38-2C7A-4C0B-A06E-AC388DD9B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17" y="52683"/>
          <a:ext cx="1989666" cy="1333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952499</xdr:colOff>
      <xdr:row>0</xdr:row>
      <xdr:rowOff>0</xdr:rowOff>
    </xdr:from>
    <xdr:to>
      <xdr:col>8</xdr:col>
      <xdr:colOff>941916</xdr:colOff>
      <xdr:row>2</xdr:row>
      <xdr:rowOff>158750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FFF41A8-04F0-42B6-A731-C4A8C6125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7166" y="0"/>
          <a:ext cx="2106083" cy="1397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103910</xdr:colOff>
      <xdr:row>0</xdr:row>
      <xdr:rowOff>77932</xdr:rowOff>
    </xdr:from>
    <xdr:to>
      <xdr:col>2</xdr:col>
      <xdr:colOff>415636</xdr:colOff>
      <xdr:row>4</xdr:row>
      <xdr:rowOff>216477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A179A24-EA5B-45F7-9F1E-E7857E36F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10" y="77932"/>
          <a:ext cx="1645226" cy="1056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244572</xdr:colOff>
      <xdr:row>0</xdr:row>
      <xdr:rowOff>17318</xdr:rowOff>
    </xdr:from>
    <xdr:to>
      <xdr:col>9</xdr:col>
      <xdr:colOff>734087</xdr:colOff>
      <xdr:row>5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598543E-63E7-4D4B-8CC5-ACFF3977A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686" y="17318"/>
          <a:ext cx="1753742" cy="1143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0</xdr:row>
      <xdr:rowOff>104775</xdr:rowOff>
    </xdr:from>
    <xdr:to>
      <xdr:col>2</xdr:col>
      <xdr:colOff>1017732</xdr:colOff>
      <xdr:row>3</xdr:row>
      <xdr:rowOff>247650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FA617A6-2073-4C86-BA17-58E70B54E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4" y="104775"/>
          <a:ext cx="1798783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752475</xdr:colOff>
      <xdr:row>0</xdr:row>
      <xdr:rowOff>47625</xdr:rowOff>
    </xdr:from>
    <xdr:to>
      <xdr:col>5</xdr:col>
      <xdr:colOff>2642551</xdr:colOff>
      <xdr:row>4</xdr:row>
      <xdr:rowOff>9525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46CC8A4-D896-4131-821F-0969BFFED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8475" y="47625"/>
          <a:ext cx="1890076" cy="1257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104774</xdr:colOff>
      <xdr:row>0</xdr:row>
      <xdr:rowOff>66675</xdr:rowOff>
    </xdr:from>
    <xdr:to>
      <xdr:col>2</xdr:col>
      <xdr:colOff>542924</xdr:colOff>
      <xdr:row>0</xdr:row>
      <xdr:rowOff>1038225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099B855-89DF-4DBF-A680-E604ECE28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" y="66675"/>
          <a:ext cx="1400175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1362075</xdr:colOff>
      <xdr:row>0</xdr:row>
      <xdr:rowOff>19050</xdr:rowOff>
    </xdr:from>
    <xdr:to>
      <xdr:col>4</xdr:col>
      <xdr:colOff>918525</xdr:colOff>
      <xdr:row>0</xdr:row>
      <xdr:rowOff>971549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C79D4AB-5E8E-4DCF-A4E5-FB7B14C3E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19050"/>
          <a:ext cx="1461450" cy="9524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4</xdr:col>
      <xdr:colOff>9525</xdr:colOff>
      <xdr:row>13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V="1">
          <a:off x="4333875" y="48958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13</xdr:row>
      <xdr:rowOff>0</xdr:rowOff>
    </xdr:from>
    <xdr:to>
      <xdr:col>8</xdr:col>
      <xdr:colOff>9525</xdr:colOff>
      <xdr:row>13</xdr:row>
      <xdr:rowOff>0</xdr:rowOff>
    </xdr:to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 flipV="1">
          <a:off x="1483995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104775</xdr:colOff>
      <xdr:row>0</xdr:row>
      <xdr:rowOff>95250</xdr:rowOff>
    </xdr:from>
    <xdr:to>
      <xdr:col>1</xdr:col>
      <xdr:colOff>1085850</xdr:colOff>
      <xdr:row>2</xdr:row>
      <xdr:rowOff>257175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598C149-4F83-4EE3-965B-D8B596904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581150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28575</xdr:rowOff>
    </xdr:from>
    <xdr:to>
      <xdr:col>9</xdr:col>
      <xdr:colOff>861376</xdr:colOff>
      <xdr:row>2</xdr:row>
      <xdr:rowOff>180975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94AA5E2-22FD-4246-AC60-D6F141E3E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6675" y="28575"/>
          <a:ext cx="1661476" cy="1200150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6</xdr:col>
      <xdr:colOff>9525</xdr:colOff>
      <xdr:row>13</xdr:row>
      <xdr:rowOff>0</xdr:rowOff>
    </xdr:to>
    <xdr:sp macro="" textlink="">
      <xdr:nvSpPr>
        <xdr:cNvPr id="3" name="Line 16">
          <a:extLst>
            <a:ext uri="{FF2B5EF4-FFF2-40B4-BE49-F238E27FC236}">
              <a16:creationId xmlns:a16="http://schemas.microsoft.com/office/drawing/2014/main" id="{8F0784BE-4347-4ED1-889C-74E0E635D86C}"/>
            </a:ext>
          </a:extLst>
        </xdr:cNvPr>
        <xdr:cNvSpPr>
          <a:spLocks noChangeShapeType="1"/>
        </xdr:cNvSpPr>
      </xdr:nvSpPr>
      <xdr:spPr bwMode="auto">
        <a:xfrm flipV="1">
          <a:off x="8153400" y="35052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43966-EBBE-4751-AF7B-41DD241A236D}">
  <dimension ref="A1:G21"/>
  <sheetViews>
    <sheetView tabSelected="1" workbookViewId="0">
      <selection activeCell="F16" sqref="F16"/>
    </sheetView>
  </sheetViews>
  <sheetFormatPr defaultColWidth="10.33203125" defaultRowHeight="14.4"/>
  <cols>
    <col min="1" max="1" width="10" style="268" customWidth="1"/>
    <col min="2" max="2" width="73.44140625" style="268" customWidth="1"/>
    <col min="3" max="3" width="18" style="268" bestFit="1" customWidth="1"/>
    <col min="4" max="4" width="13.5546875" style="268" customWidth="1"/>
    <col min="5" max="5" width="3.88671875" style="268" customWidth="1"/>
    <col min="6" max="6" width="10.33203125" style="268"/>
    <col min="7" max="7" width="9" style="268" customWidth="1"/>
    <col min="8" max="8" width="7.44140625" style="268" customWidth="1"/>
    <col min="9" max="16384" width="10.33203125" style="268"/>
  </cols>
  <sheetData>
    <row r="1" spans="1:7" ht="85.5" customHeight="1">
      <c r="A1" s="302"/>
      <c r="B1" s="303"/>
      <c r="C1" s="303"/>
      <c r="D1" s="304"/>
    </row>
    <row r="2" spans="1:7">
      <c r="A2" s="305" t="s">
        <v>291</v>
      </c>
      <c r="B2" s="481"/>
      <c r="C2" s="481"/>
      <c r="D2" s="306"/>
    </row>
    <row r="3" spans="1:7">
      <c r="A3" s="269"/>
      <c r="B3" s="482"/>
      <c r="C3" s="482"/>
      <c r="D3" s="270"/>
    </row>
    <row r="4" spans="1:7" ht="15.6">
      <c r="A4" s="307" t="s">
        <v>462</v>
      </c>
      <c r="B4" s="483"/>
      <c r="C4" s="483"/>
      <c r="D4" s="308"/>
      <c r="E4" s="271"/>
      <c r="F4" s="272"/>
      <c r="G4" s="272"/>
    </row>
    <row r="5" spans="1:7" s="276" customFormat="1" ht="15.6">
      <c r="A5" s="273" t="s">
        <v>389</v>
      </c>
      <c r="B5" s="484"/>
      <c r="C5" s="484"/>
      <c r="D5" s="274"/>
      <c r="E5" s="275"/>
      <c r="F5" s="275"/>
      <c r="G5" s="275"/>
    </row>
    <row r="6" spans="1:7" ht="15.6">
      <c r="A6" s="277" t="s">
        <v>357</v>
      </c>
      <c r="B6" s="485"/>
      <c r="C6" s="486"/>
      <c r="D6" s="278"/>
      <c r="E6" s="271"/>
      <c r="F6" s="279"/>
      <c r="G6" s="280"/>
    </row>
    <row r="7" spans="1:7" ht="16.2" thickBot="1">
      <c r="A7" s="281"/>
      <c r="B7" s="487"/>
      <c r="C7" s="282"/>
      <c r="D7" s="283"/>
    </row>
    <row r="8" spans="1:7" ht="21.6" thickBot="1">
      <c r="A8" s="488" t="s">
        <v>386</v>
      </c>
      <c r="B8" s="309"/>
      <c r="C8" s="309"/>
      <c r="D8" s="310"/>
    </row>
    <row r="9" spans="1:7">
      <c r="A9" s="284" t="s">
        <v>0</v>
      </c>
      <c r="B9" s="285" t="s">
        <v>33</v>
      </c>
      <c r="C9" s="285" t="s">
        <v>387</v>
      </c>
      <c r="D9" s="286" t="s">
        <v>276</v>
      </c>
    </row>
    <row r="10" spans="1:7">
      <c r="A10" s="489">
        <v>1</v>
      </c>
      <c r="B10" s="287" t="str">
        <f>PLAN!C10</f>
        <v>SERVIÇOS PRELIMINARES</v>
      </c>
      <c r="C10" s="288">
        <f xml:space="preserve"> PLAN!H10</f>
        <v>1527.9</v>
      </c>
      <c r="D10" s="289">
        <f t="shared" ref="D10:D18" si="0">C10/$C$19</f>
        <v>3.0927833173417739E-3</v>
      </c>
    </row>
    <row r="11" spans="1:7">
      <c r="A11" s="490">
        <f>A10+1</f>
        <v>2</v>
      </c>
      <c r="B11" s="287" t="str">
        <f>PLAN!C13</f>
        <v>PISO</v>
      </c>
      <c r="C11" s="288">
        <f xml:space="preserve"> PLAN!H13</f>
        <v>169827.74</v>
      </c>
      <c r="D11" s="289">
        <f t="shared" si="0"/>
        <v>0.34376621578235239</v>
      </c>
    </row>
    <row r="12" spans="1:7">
      <c r="A12" s="490">
        <v>3</v>
      </c>
      <c r="B12" s="287" t="str">
        <f>PLAN!C22</f>
        <v>COBERTURA</v>
      </c>
      <c r="C12" s="288">
        <f xml:space="preserve"> PLAN!H22</f>
        <v>18901.11</v>
      </c>
      <c r="D12" s="289">
        <f t="shared" si="0"/>
        <v>3.8259727526174341E-2</v>
      </c>
    </row>
    <row r="13" spans="1:7">
      <c r="A13" s="490">
        <v>4</v>
      </c>
      <c r="B13" s="287" t="str">
        <f>PLAN!C28</f>
        <v>FORRO</v>
      </c>
      <c r="C13" s="288">
        <f xml:space="preserve"> PLAN!H28</f>
        <v>34267.4</v>
      </c>
      <c r="D13" s="289">
        <f t="shared" si="0"/>
        <v>6.9364253582484131E-2</v>
      </c>
    </row>
    <row r="14" spans="1:7">
      <c r="A14" s="490">
        <v>5</v>
      </c>
      <c r="B14" s="287" t="str">
        <f>PLAN!C32</f>
        <v>INSTALAÇÕES HIDRÁULICAS</v>
      </c>
      <c r="C14" s="288">
        <f xml:space="preserve"> PLAN!H32</f>
        <v>12442.77</v>
      </c>
      <c r="D14" s="289">
        <f t="shared" si="0"/>
        <v>2.5186721302127561E-2</v>
      </c>
    </row>
    <row r="15" spans="1:7">
      <c r="A15" s="490">
        <v>6</v>
      </c>
      <c r="B15" s="287" t="str">
        <f>PLAN!C37</f>
        <v>INSTALAÇÕES ELÉTRICAS</v>
      </c>
      <c r="C15" s="288">
        <f xml:space="preserve"> PLAN!H37</f>
        <v>27564.460000000003</v>
      </c>
      <c r="D15" s="289">
        <f t="shared" si="0"/>
        <v>5.5796126735738361E-2</v>
      </c>
    </row>
    <row r="16" spans="1:7">
      <c r="A16" s="490">
        <v>7</v>
      </c>
      <c r="B16" s="287" t="str">
        <f>PLAN!C46</f>
        <v>ESQUADRIAS</v>
      </c>
      <c r="C16" s="288">
        <f xml:space="preserve"> PLAN!H46</f>
        <v>29588.870000000003</v>
      </c>
      <c r="D16" s="289">
        <f t="shared" si="0"/>
        <v>5.9893948239409973E-2</v>
      </c>
    </row>
    <row r="17" spans="1:4">
      <c r="A17" s="490">
        <v>8</v>
      </c>
      <c r="B17" s="287" t="str">
        <f>PLAN!C52</f>
        <v>PINTURA</v>
      </c>
      <c r="C17" s="288">
        <f xml:space="preserve"> PLAN!H52</f>
        <v>190075.7</v>
      </c>
      <c r="D17" s="289">
        <f t="shared" si="0"/>
        <v>0.3847522442516263</v>
      </c>
    </row>
    <row r="18" spans="1:4" ht="15" thickBot="1">
      <c r="A18" s="490">
        <v>9</v>
      </c>
      <c r="B18" s="287" t="str">
        <f>PLAN!C60</f>
        <v>LIMPEZA E ENTREGA DA OBRA</v>
      </c>
      <c r="C18" s="288">
        <f xml:space="preserve"> PLAN!H60</f>
        <v>9825.08</v>
      </c>
      <c r="D18" s="289">
        <f t="shared" si="0"/>
        <v>1.9887979262745149E-2</v>
      </c>
    </row>
    <row r="19" spans="1:4" ht="16.2" thickBot="1">
      <c r="A19" s="311" t="s">
        <v>388</v>
      </c>
      <c r="B19" s="312"/>
      <c r="C19" s="290">
        <f>SUM(C10:C18)</f>
        <v>494021.03</v>
      </c>
      <c r="D19" s="291">
        <f>SUM(D10:D18)</f>
        <v>1</v>
      </c>
    </row>
    <row r="20" spans="1:4" ht="15.6">
      <c r="A20" s="292"/>
      <c r="B20" s="293"/>
      <c r="C20" s="294"/>
      <c r="D20" s="295"/>
    </row>
    <row r="21" spans="1:4" ht="15" thickBot="1">
      <c r="A21" s="491" t="str">
        <f>PLAN!A65</f>
        <v>Total  da planilha R$ 494.021,03 (Quatrocentos e noventa e quatro mil, vinte e um reais e três centavos)</v>
      </c>
      <c r="B21" s="300"/>
      <c r="C21" s="300"/>
      <c r="D21" s="301"/>
    </row>
  </sheetData>
  <mergeCells count="6">
    <mergeCell ref="A21:D21"/>
    <mergeCell ref="A1:D1"/>
    <mergeCell ref="A2:D2"/>
    <mergeCell ref="A4:D4"/>
    <mergeCell ref="A8:D8"/>
    <mergeCell ref="A19:B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4A48F-3CA9-4D10-9055-6310E1454AD4}">
  <dimension ref="A1:I18"/>
  <sheetViews>
    <sheetView workbookViewId="0">
      <selection activeCell="J16" sqref="J16"/>
    </sheetView>
  </sheetViews>
  <sheetFormatPr defaultRowHeight="14.4"/>
  <cols>
    <col min="1" max="1" width="5.44140625" bestFit="1" customWidth="1"/>
    <col min="2" max="2" width="57.44140625" customWidth="1"/>
    <col min="3" max="3" width="5.44140625" bestFit="1" customWidth="1"/>
    <col min="4" max="4" width="11.5546875" bestFit="1" customWidth="1"/>
    <col min="5" max="5" width="12.44140625" customWidth="1"/>
    <col min="6" max="6" width="9.44140625" bestFit="1" customWidth="1"/>
    <col min="7" max="7" width="22.109375" customWidth="1"/>
    <col min="8" max="8" width="20" customWidth="1"/>
  </cols>
  <sheetData>
    <row r="1" spans="1:8">
      <c r="A1" s="213"/>
      <c r="B1" s="214"/>
      <c r="C1" s="214"/>
      <c r="D1" s="214"/>
      <c r="E1" s="214"/>
      <c r="F1" s="214"/>
      <c r="G1" s="214"/>
      <c r="H1" s="215"/>
    </row>
    <row r="2" spans="1:8">
      <c r="A2" s="466"/>
      <c r="B2" s="460"/>
      <c r="C2" s="460"/>
      <c r="D2" s="460"/>
      <c r="E2" s="460"/>
      <c r="F2" s="460"/>
      <c r="G2" s="460"/>
      <c r="H2" s="216"/>
    </row>
    <row r="3" spans="1:8" ht="40.5" customHeight="1">
      <c r="A3" s="466"/>
      <c r="B3" s="460"/>
      <c r="C3" s="460"/>
      <c r="D3" s="460"/>
      <c r="E3" s="460"/>
      <c r="F3" s="460"/>
      <c r="G3" s="460"/>
      <c r="H3" s="216"/>
    </row>
    <row r="4" spans="1:8" ht="17.399999999999999">
      <c r="A4" s="467" t="s">
        <v>30</v>
      </c>
      <c r="B4" s="461"/>
      <c r="C4" s="461"/>
      <c r="D4" s="461"/>
      <c r="E4" s="461"/>
      <c r="F4" s="461"/>
      <c r="G4" s="461"/>
      <c r="H4" s="216"/>
    </row>
    <row r="5" spans="1:8" ht="17.399999999999999">
      <c r="A5" s="468"/>
      <c r="B5" s="462"/>
      <c r="C5" s="462"/>
      <c r="D5" s="462"/>
      <c r="E5" s="462"/>
      <c r="F5" s="462"/>
      <c r="G5" s="462"/>
      <c r="H5" s="216"/>
    </row>
    <row r="6" spans="1:8" ht="15.6">
      <c r="A6" s="469"/>
      <c r="B6" s="463"/>
      <c r="C6" s="463"/>
      <c r="D6" s="463"/>
      <c r="E6" s="463"/>
      <c r="F6" s="463"/>
      <c r="G6" s="463"/>
      <c r="H6" s="216"/>
    </row>
    <row r="7" spans="1:8">
      <c r="A7" s="470" t="s">
        <v>291</v>
      </c>
      <c r="B7" s="464"/>
      <c r="C7" s="464"/>
      <c r="D7" s="464"/>
      <c r="E7" s="464"/>
      <c r="F7" s="464"/>
      <c r="G7" s="464"/>
      <c r="H7" s="216"/>
    </row>
    <row r="8" spans="1:8" ht="15.6">
      <c r="A8" s="469"/>
      <c r="B8" s="463"/>
      <c r="C8" s="463"/>
      <c r="D8" s="463"/>
      <c r="E8" s="463"/>
      <c r="F8" s="463"/>
      <c r="G8" s="463"/>
      <c r="H8" s="216"/>
    </row>
    <row r="9" spans="1:8">
      <c r="A9" s="471" t="s">
        <v>463</v>
      </c>
      <c r="B9" s="465"/>
      <c r="C9" s="465"/>
      <c r="D9" s="465"/>
      <c r="E9" s="465"/>
      <c r="F9" s="465"/>
      <c r="G9" s="465"/>
      <c r="H9" s="216"/>
    </row>
    <row r="10" spans="1:8">
      <c r="A10" s="471" t="s">
        <v>299</v>
      </c>
      <c r="B10" s="465"/>
      <c r="C10" s="465"/>
      <c r="D10" s="465"/>
      <c r="E10" s="465"/>
      <c r="F10" s="465"/>
      <c r="G10" s="465"/>
      <c r="H10" s="216"/>
    </row>
    <row r="11" spans="1:8">
      <c r="A11" s="471" t="s">
        <v>356</v>
      </c>
      <c r="B11" s="465"/>
      <c r="C11" s="465"/>
      <c r="D11" s="465"/>
      <c r="E11" s="465"/>
      <c r="F11" s="465"/>
      <c r="G11" s="465"/>
      <c r="H11" s="216"/>
    </row>
    <row r="12" spans="1:8" ht="15" thickBot="1">
      <c r="A12" s="477"/>
      <c r="B12" s="217"/>
      <c r="C12" s="217"/>
      <c r="D12" s="217"/>
      <c r="E12" s="217"/>
      <c r="F12" s="217"/>
      <c r="G12" s="217"/>
      <c r="H12" s="218"/>
    </row>
    <row r="13" spans="1:8" ht="15" thickBot="1">
      <c r="A13" s="459" t="s">
        <v>292</v>
      </c>
      <c r="B13" s="459"/>
      <c r="C13" s="459"/>
      <c r="D13" s="459"/>
      <c r="E13" s="459"/>
      <c r="F13" s="459"/>
      <c r="G13" s="456" t="s">
        <v>293</v>
      </c>
      <c r="H13" s="472"/>
    </row>
    <row r="14" spans="1:8" ht="53.4" thickBot="1">
      <c r="A14" s="219" t="s">
        <v>0</v>
      </c>
      <c r="B14" s="219" t="s">
        <v>33</v>
      </c>
      <c r="C14" s="219" t="s">
        <v>294</v>
      </c>
      <c r="D14" s="219" t="s">
        <v>295</v>
      </c>
      <c r="E14" s="220" t="s">
        <v>296</v>
      </c>
      <c r="F14" s="220" t="s">
        <v>297</v>
      </c>
      <c r="G14" s="220" t="s">
        <v>467</v>
      </c>
      <c r="H14" s="457" t="s">
        <v>468</v>
      </c>
    </row>
    <row r="15" spans="1:8" ht="40.200000000000003" thickBot="1">
      <c r="A15" s="221" t="s">
        <v>149</v>
      </c>
      <c r="B15" s="222" t="s">
        <v>271</v>
      </c>
      <c r="C15" s="223" t="s">
        <v>95</v>
      </c>
      <c r="D15" s="223">
        <v>1095.96</v>
      </c>
      <c r="E15" s="259">
        <f>PLAN!I53</f>
        <v>0.15295729414595971</v>
      </c>
      <c r="F15" s="473">
        <f>D15*25%</f>
        <v>273.99</v>
      </c>
      <c r="G15" s="224" t="s">
        <v>469</v>
      </c>
      <c r="H15" s="458" t="s">
        <v>298</v>
      </c>
    </row>
    <row r="16" spans="1:8" ht="40.200000000000003" thickBot="1">
      <c r="A16" s="225" t="s">
        <v>45</v>
      </c>
      <c r="B16" s="474" t="s">
        <v>264</v>
      </c>
      <c r="C16" s="475" t="s">
        <v>95</v>
      </c>
      <c r="D16" s="473">
        <v>779.25</v>
      </c>
      <c r="E16" s="261">
        <f>PLAN!I16</f>
        <v>0.15292525097565177</v>
      </c>
      <c r="F16" s="473">
        <f>D16*25%</f>
        <v>194.8125</v>
      </c>
      <c r="G16" s="476" t="s">
        <v>469</v>
      </c>
      <c r="H16" s="458" t="s">
        <v>298</v>
      </c>
    </row>
    <row r="17" spans="1:8" ht="39.6">
      <c r="A17" s="226" t="s">
        <v>409</v>
      </c>
      <c r="B17" s="227" t="s">
        <v>445</v>
      </c>
      <c r="C17" s="228" t="s">
        <v>95</v>
      </c>
      <c r="D17" s="229">
        <v>779.25</v>
      </c>
      <c r="E17" s="260">
        <f>PLAN!I20</f>
        <v>8.1533836727557929E-2</v>
      </c>
      <c r="F17" s="473">
        <f>D17*25%</f>
        <v>194.8125</v>
      </c>
      <c r="G17" s="230" t="s">
        <v>469</v>
      </c>
      <c r="H17" s="458" t="s">
        <v>298</v>
      </c>
    </row>
    <row r="18" spans="1:8" ht="36.6" customHeight="1" thickBot="1">
      <c r="A18" s="478" t="s">
        <v>470</v>
      </c>
      <c r="B18" s="479"/>
      <c r="C18" s="479"/>
      <c r="D18" s="479"/>
      <c r="E18" s="479"/>
      <c r="F18" s="479"/>
      <c r="G18" s="479"/>
      <c r="H18" s="480"/>
    </row>
  </sheetData>
  <mergeCells count="8">
    <mergeCell ref="A18:H18"/>
    <mergeCell ref="A13:F13"/>
    <mergeCell ref="A4:G4"/>
    <mergeCell ref="A7:G7"/>
    <mergeCell ref="A9:G9"/>
    <mergeCell ref="A10:G10"/>
    <mergeCell ref="A11:G11"/>
    <mergeCell ref="G13:H1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"/>
  <sheetViews>
    <sheetView view="pageBreakPreview" zoomScale="90" zoomScaleNormal="100" zoomScaleSheetLayoutView="90" workbookViewId="0">
      <selection activeCell="L62" sqref="L62"/>
    </sheetView>
  </sheetViews>
  <sheetFormatPr defaultRowHeight="14.4"/>
  <cols>
    <col min="1" max="1" width="6.33203125" style="94" customWidth="1"/>
    <col min="2" max="2" width="12.33203125" customWidth="1"/>
    <col min="3" max="3" width="84.5546875" bestFit="1" customWidth="1"/>
    <col min="4" max="4" width="6.109375" customWidth="1"/>
    <col min="5" max="5" width="9.88671875" style="27" customWidth="1"/>
    <col min="6" max="6" width="15.44140625" customWidth="1"/>
    <col min="7" max="7" width="14.33203125" customWidth="1"/>
    <col min="8" max="8" width="17.44140625" customWidth="1"/>
    <col min="9" max="9" width="16.109375" bestFit="1" customWidth="1"/>
  </cols>
  <sheetData>
    <row r="1" spans="1:13" ht="63.75" customHeight="1">
      <c r="A1" s="492"/>
      <c r="B1" s="214"/>
      <c r="C1" s="214"/>
      <c r="D1" s="214"/>
      <c r="E1" s="493"/>
      <c r="F1" s="214"/>
      <c r="G1" s="214"/>
      <c r="H1" s="214"/>
      <c r="I1" s="215"/>
    </row>
    <row r="2" spans="1:13" ht="33" customHeight="1">
      <c r="A2" s="494" t="s">
        <v>30</v>
      </c>
      <c r="B2" s="495"/>
      <c r="C2" s="495"/>
      <c r="D2" s="495"/>
      <c r="E2" s="495"/>
      <c r="F2" s="495"/>
      <c r="G2" s="495"/>
      <c r="H2" s="495"/>
      <c r="I2" s="496"/>
      <c r="J2" s="20"/>
      <c r="K2" s="20"/>
    </row>
    <row r="3" spans="1:13" ht="16.5" customHeight="1">
      <c r="A3" s="497" t="s">
        <v>291</v>
      </c>
      <c r="B3" s="498"/>
      <c r="C3" s="498"/>
      <c r="D3" s="498"/>
      <c r="E3" s="498"/>
      <c r="F3" s="498"/>
      <c r="G3" s="498"/>
      <c r="H3" s="498"/>
      <c r="I3" s="499"/>
      <c r="J3" s="84"/>
      <c r="K3" s="84"/>
      <c r="L3" s="84"/>
      <c r="M3" s="84"/>
    </row>
    <row r="4" spans="1:13">
      <c r="A4" s="500" t="s">
        <v>464</v>
      </c>
      <c r="B4" s="501"/>
      <c r="C4" s="502"/>
      <c r="D4" s="503"/>
      <c r="E4" s="504"/>
      <c r="F4" s="505"/>
      <c r="G4" s="460"/>
      <c r="H4" s="506"/>
      <c r="I4" s="507" t="s">
        <v>354</v>
      </c>
      <c r="J4" s="17"/>
      <c r="K4" s="17"/>
    </row>
    <row r="5" spans="1:13">
      <c r="A5" s="500" t="s">
        <v>279</v>
      </c>
      <c r="B5" s="501"/>
      <c r="C5" s="502"/>
      <c r="D5" s="503"/>
      <c r="E5" s="504"/>
      <c r="F5" s="505"/>
      <c r="G5" s="508"/>
      <c r="H5" s="508" t="s">
        <v>71</v>
      </c>
      <c r="I5" s="509">
        <v>0.22470000000000001</v>
      </c>
      <c r="K5" s="18"/>
    </row>
    <row r="6" spans="1:13" ht="15" thickBot="1">
      <c r="A6" s="510" t="s">
        <v>357</v>
      </c>
      <c r="B6" s="511"/>
      <c r="C6" s="512"/>
      <c r="D6" s="513"/>
      <c r="E6" s="514"/>
      <c r="F6" s="515"/>
      <c r="G6" s="516"/>
      <c r="H6" s="516" t="s">
        <v>73</v>
      </c>
      <c r="I6" s="517">
        <f>G63</f>
        <v>494021.03</v>
      </c>
      <c r="J6" s="19"/>
    </row>
    <row r="7" spans="1:13" ht="18.75" customHeight="1" thickBot="1">
      <c r="A7" s="319" t="s">
        <v>5</v>
      </c>
      <c r="B7" s="320"/>
      <c r="C7" s="320"/>
      <c r="D7" s="320"/>
      <c r="E7" s="320"/>
      <c r="F7" s="320"/>
      <c r="G7" s="320"/>
      <c r="H7" s="320"/>
      <c r="I7" s="321"/>
    </row>
    <row r="8" spans="1:13" ht="15.9" customHeight="1">
      <c r="A8" s="518" t="s">
        <v>0</v>
      </c>
      <c r="B8" s="519" t="s">
        <v>24</v>
      </c>
      <c r="C8" s="519" t="s">
        <v>1</v>
      </c>
      <c r="D8" s="519" t="s">
        <v>72</v>
      </c>
      <c r="E8" s="520" t="s">
        <v>6</v>
      </c>
      <c r="F8" s="521" t="s">
        <v>67</v>
      </c>
      <c r="G8" s="521" t="s">
        <v>68</v>
      </c>
      <c r="H8" s="323" t="s">
        <v>7</v>
      </c>
      <c r="I8" s="322" t="s">
        <v>276</v>
      </c>
    </row>
    <row r="9" spans="1:13" ht="15.9" customHeight="1" thickBot="1">
      <c r="A9" s="522"/>
      <c r="B9" s="523"/>
      <c r="C9" s="523"/>
      <c r="D9" s="523"/>
      <c r="E9" s="524"/>
      <c r="F9" s="525"/>
      <c r="G9" s="525"/>
      <c r="H9" s="526"/>
      <c r="I9" s="527"/>
    </row>
    <row r="10" spans="1:13" ht="15.9" customHeight="1">
      <c r="A10" s="92">
        <v>1</v>
      </c>
      <c r="B10" s="528"/>
      <c r="C10" s="529" t="s">
        <v>27</v>
      </c>
      <c r="D10" s="530"/>
      <c r="E10" s="531"/>
      <c r="F10" s="532"/>
      <c r="G10" s="196"/>
      <c r="H10" s="71">
        <f>SUM(H11:H11)</f>
        <v>1527.9</v>
      </c>
      <c r="I10" s="533">
        <f>SUM(I11:I11)</f>
        <v>3.0927833173417739E-3</v>
      </c>
    </row>
    <row r="11" spans="1:13" ht="15.9" customHeight="1">
      <c r="A11" s="231" t="s">
        <v>3</v>
      </c>
      <c r="B11" s="534" t="s">
        <v>176</v>
      </c>
      <c r="C11" s="535" t="s">
        <v>177</v>
      </c>
      <c r="D11" s="536" t="s">
        <v>95</v>
      </c>
      <c r="E11" s="537">
        <v>6</v>
      </c>
      <c r="F11" s="197">
        <v>207.93</v>
      </c>
      <c r="G11" s="538">
        <f>ROUND((1+$I$5)*F11,2)</f>
        <v>254.65</v>
      </c>
      <c r="H11" s="539">
        <f>ROUND(E11*G11,2)</f>
        <v>1527.9</v>
      </c>
      <c r="I11" s="205">
        <f>H11/$G$63</f>
        <v>3.0927833173417739E-3</v>
      </c>
    </row>
    <row r="12" spans="1:13" ht="15" thickBot="1">
      <c r="A12" s="237"/>
      <c r="B12" s="540"/>
      <c r="C12" s="198"/>
      <c r="D12" s="540"/>
      <c r="E12" s="541"/>
      <c r="F12" s="542"/>
      <c r="G12" s="543"/>
      <c r="H12" s="539"/>
      <c r="I12" s="204"/>
    </row>
    <row r="13" spans="1:13">
      <c r="A13" s="544">
        <v>2</v>
      </c>
      <c r="B13" s="528"/>
      <c r="C13" s="545" t="s">
        <v>119</v>
      </c>
      <c r="D13" s="546"/>
      <c r="E13" s="547"/>
      <c r="F13" s="548"/>
      <c r="G13" s="548"/>
      <c r="H13" s="548">
        <f>SUM(H14:H20)</f>
        <v>169827.74</v>
      </c>
      <c r="I13" s="533">
        <f>SUM(I14:I20)</f>
        <v>0.34376621578235239</v>
      </c>
    </row>
    <row r="14" spans="1:13">
      <c r="A14" s="237" t="s">
        <v>8</v>
      </c>
      <c r="B14" s="534" t="s">
        <v>247</v>
      </c>
      <c r="C14" s="535" t="s">
        <v>221</v>
      </c>
      <c r="D14" s="536" t="s">
        <v>95</v>
      </c>
      <c r="E14" s="537">
        <v>117.8</v>
      </c>
      <c r="F14" s="542">
        <v>85.47</v>
      </c>
      <c r="G14" s="549">
        <f t="shared" ref="G14:G18" si="0">ROUND((1+$I$5)*F14,2)</f>
        <v>104.68</v>
      </c>
      <c r="H14" s="539">
        <f t="shared" ref="H14:H18" si="1">ROUND(E14*G14,2)</f>
        <v>12331.3</v>
      </c>
      <c r="I14" s="205">
        <f t="shared" ref="I14:I20" si="2">H14/$G$63</f>
        <v>2.4961083134456843E-2</v>
      </c>
    </row>
    <row r="15" spans="1:13">
      <c r="A15" s="237" t="s">
        <v>25</v>
      </c>
      <c r="B15" s="534" t="s">
        <v>256</v>
      </c>
      <c r="C15" s="535" t="s">
        <v>255</v>
      </c>
      <c r="D15" s="536" t="s">
        <v>95</v>
      </c>
      <c r="E15" s="537">
        <v>117.8</v>
      </c>
      <c r="F15" s="542">
        <v>43.6</v>
      </c>
      <c r="G15" s="549">
        <f t="shared" ref="G15:G16" si="3">ROUND((1+$I$5)*F15,2)</f>
        <v>53.4</v>
      </c>
      <c r="H15" s="539">
        <f t="shared" si="1"/>
        <v>6290.52</v>
      </c>
      <c r="I15" s="205">
        <f t="shared" si="2"/>
        <v>1.2733304086265315E-2</v>
      </c>
    </row>
    <row r="16" spans="1:13">
      <c r="A16" s="237" t="s">
        <v>45</v>
      </c>
      <c r="B16" s="534" t="s">
        <v>261</v>
      </c>
      <c r="C16" s="535" t="s">
        <v>444</v>
      </c>
      <c r="D16" s="536" t="s">
        <v>95</v>
      </c>
      <c r="E16" s="537">
        <v>779.25</v>
      </c>
      <c r="F16" s="542">
        <v>79.16</v>
      </c>
      <c r="G16" s="549">
        <f t="shared" si="3"/>
        <v>96.95</v>
      </c>
      <c r="H16" s="539">
        <f t="shared" si="1"/>
        <v>75548.289999999994</v>
      </c>
      <c r="I16" s="205">
        <f t="shared" si="2"/>
        <v>0.15292525097565177</v>
      </c>
    </row>
    <row r="17" spans="1:9">
      <c r="A17" s="237" t="s">
        <v>114</v>
      </c>
      <c r="B17" s="534" t="s">
        <v>181</v>
      </c>
      <c r="C17" s="535" t="s">
        <v>182</v>
      </c>
      <c r="D17" s="536" t="s">
        <v>180</v>
      </c>
      <c r="E17" s="537">
        <v>300.48</v>
      </c>
      <c r="F17" s="550">
        <v>29.33</v>
      </c>
      <c r="G17" s="538">
        <f>ROUND((1+$I$5)*F17,2)</f>
        <v>35.92</v>
      </c>
      <c r="H17" s="539">
        <f t="shared" si="1"/>
        <v>10793.24</v>
      </c>
      <c r="I17" s="205">
        <f t="shared" si="2"/>
        <v>2.1847733891004598E-2</v>
      </c>
    </row>
    <row r="18" spans="1:9">
      <c r="A18" s="237" t="s">
        <v>284</v>
      </c>
      <c r="B18" s="534" t="s">
        <v>183</v>
      </c>
      <c r="C18" s="535" t="s">
        <v>209</v>
      </c>
      <c r="D18" s="536" t="s">
        <v>95</v>
      </c>
      <c r="E18" s="537">
        <v>128</v>
      </c>
      <c r="F18" s="542">
        <v>144.09</v>
      </c>
      <c r="G18" s="549">
        <f t="shared" si="0"/>
        <v>176.47</v>
      </c>
      <c r="H18" s="539">
        <f t="shared" si="1"/>
        <v>22588.16</v>
      </c>
      <c r="I18" s="205">
        <f t="shared" si="2"/>
        <v>4.5723073772790598E-2</v>
      </c>
    </row>
    <row r="19" spans="1:9">
      <c r="A19" s="237" t="s">
        <v>408</v>
      </c>
      <c r="B19" s="534" t="s">
        <v>405</v>
      </c>
      <c r="C19" s="535" t="s">
        <v>407</v>
      </c>
      <c r="D19" s="536" t="s">
        <v>180</v>
      </c>
      <c r="E19" s="537">
        <v>30</v>
      </c>
      <c r="F19" s="550">
        <v>54.35</v>
      </c>
      <c r="G19" s="538">
        <f>ROUND((1+$I$5)*F19,2)</f>
        <v>66.56</v>
      </c>
      <c r="H19" s="539">
        <f t="shared" ref="H19:H20" si="4">ROUND(E19*G19,2)</f>
        <v>1996.8</v>
      </c>
      <c r="I19" s="205">
        <f t="shared" si="2"/>
        <v>4.0419331946253377E-3</v>
      </c>
    </row>
    <row r="20" spans="1:9">
      <c r="A20" s="237" t="s">
        <v>409</v>
      </c>
      <c r="B20" s="534" t="s">
        <v>410</v>
      </c>
      <c r="C20" s="535" t="s">
        <v>445</v>
      </c>
      <c r="D20" s="536" t="s">
        <v>95</v>
      </c>
      <c r="E20" s="537">
        <v>779.25</v>
      </c>
      <c r="F20" s="542">
        <v>42.21</v>
      </c>
      <c r="G20" s="549">
        <f t="shared" ref="G20" si="5">ROUND((1+$I$5)*F20,2)</f>
        <v>51.69</v>
      </c>
      <c r="H20" s="539">
        <f t="shared" si="4"/>
        <v>40279.43</v>
      </c>
      <c r="I20" s="205">
        <f t="shared" si="2"/>
        <v>8.1533836727557929E-2</v>
      </c>
    </row>
    <row r="21" spans="1:9" ht="15" thickBot="1">
      <c r="A21" s="237"/>
      <c r="B21" s="534"/>
      <c r="C21" s="249"/>
      <c r="D21" s="536"/>
      <c r="E21" s="537"/>
      <c r="F21" s="542"/>
      <c r="G21" s="543"/>
      <c r="H21" s="539"/>
      <c r="I21" s="205"/>
    </row>
    <row r="22" spans="1:9">
      <c r="A22" s="544">
        <v>3</v>
      </c>
      <c r="B22" s="528"/>
      <c r="C22" s="545" t="s">
        <v>315</v>
      </c>
      <c r="D22" s="546"/>
      <c r="E22" s="547"/>
      <c r="F22" s="548"/>
      <c r="G22" s="548"/>
      <c r="H22" s="548">
        <f>SUM(H23:H26)</f>
        <v>18901.11</v>
      </c>
      <c r="I22" s="533">
        <f>SUM(I23:I26)</f>
        <v>3.8259727526174334E-2</v>
      </c>
    </row>
    <row r="23" spans="1:9">
      <c r="A23" s="237" t="s">
        <v>9</v>
      </c>
      <c r="B23" s="551" t="s">
        <v>322</v>
      </c>
      <c r="C23" s="552" t="s">
        <v>367</v>
      </c>
      <c r="D23" s="540" t="s">
        <v>95</v>
      </c>
      <c r="E23" s="537">
        <v>97.35</v>
      </c>
      <c r="F23" s="542">
        <v>46.4</v>
      </c>
      <c r="G23" s="549">
        <f t="shared" ref="G23" si="6">ROUND((1+$I$5)*F23,2)</f>
        <v>56.83</v>
      </c>
      <c r="H23" s="539">
        <f>ROUND(E23*G23,2)</f>
        <v>5532.4</v>
      </c>
      <c r="I23" s="205">
        <f>H23/$G$63</f>
        <v>1.1198713544644039E-2</v>
      </c>
    </row>
    <row r="24" spans="1:9">
      <c r="A24" s="237" t="s">
        <v>12</v>
      </c>
      <c r="B24" s="551" t="s">
        <v>323</v>
      </c>
      <c r="C24" s="552" t="s">
        <v>324</v>
      </c>
      <c r="D24" s="540" t="s">
        <v>180</v>
      </c>
      <c r="E24" s="537">
        <v>7.98</v>
      </c>
      <c r="F24" s="542">
        <v>24.83</v>
      </c>
      <c r="G24" s="549">
        <f t="shared" ref="G24" si="7">ROUND((1+$I$5)*F24,2)</f>
        <v>30.41</v>
      </c>
      <c r="H24" s="539">
        <f>ROUND(E24*G24,2)</f>
        <v>242.67</v>
      </c>
      <c r="I24" s="205">
        <f>H24/$G$63</f>
        <v>4.9121390642013752E-4</v>
      </c>
    </row>
    <row r="25" spans="1:9">
      <c r="A25" s="237" t="s">
        <v>26</v>
      </c>
      <c r="B25" s="534" t="s">
        <v>406</v>
      </c>
      <c r="C25" s="535" t="s">
        <v>422</v>
      </c>
      <c r="D25" s="536" t="s">
        <v>180</v>
      </c>
      <c r="E25" s="537">
        <v>158.96</v>
      </c>
      <c r="F25" s="550">
        <v>37.65</v>
      </c>
      <c r="G25" s="538">
        <f>ROUND((1+$I$5)*F25,2)</f>
        <v>46.11</v>
      </c>
      <c r="H25" s="539">
        <f t="shared" ref="H25:H26" si="8">ROUND(E25*G25,2)</f>
        <v>7329.65</v>
      </c>
      <c r="I25" s="205">
        <f>H25/$G$63</f>
        <v>1.4836716566499202E-2</v>
      </c>
    </row>
    <row r="26" spans="1:9">
      <c r="A26" s="237" t="s">
        <v>52</v>
      </c>
      <c r="B26" s="534" t="s">
        <v>421</v>
      </c>
      <c r="C26" s="535" t="s">
        <v>423</v>
      </c>
      <c r="D26" s="536" t="s">
        <v>180</v>
      </c>
      <c r="E26" s="537">
        <v>71.2</v>
      </c>
      <c r="F26" s="542">
        <v>66.47</v>
      </c>
      <c r="G26" s="549">
        <f t="shared" ref="G26" si="9">ROUND((1+$I$5)*F26,2)</f>
        <v>81.41</v>
      </c>
      <c r="H26" s="539">
        <f t="shared" si="8"/>
        <v>5796.39</v>
      </c>
      <c r="I26" s="205">
        <f>H26/$G$63</f>
        <v>1.1733083508610959E-2</v>
      </c>
    </row>
    <row r="27" spans="1:9" ht="15" thickBot="1">
      <c r="A27" s="237"/>
      <c r="B27" s="540"/>
      <c r="C27" s="198"/>
      <c r="D27" s="540"/>
      <c r="E27" s="541"/>
      <c r="F27" s="542"/>
      <c r="G27" s="543"/>
      <c r="H27" s="539"/>
      <c r="I27" s="204"/>
    </row>
    <row r="28" spans="1:9">
      <c r="A28" s="544">
        <v>4</v>
      </c>
      <c r="B28" s="528"/>
      <c r="C28" s="545" t="s">
        <v>124</v>
      </c>
      <c r="D28" s="546"/>
      <c r="E28" s="547"/>
      <c r="F28" s="548"/>
      <c r="G28" s="548"/>
      <c r="H28" s="548">
        <f>SUM(H29:H30)</f>
        <v>34267.4</v>
      </c>
      <c r="I28" s="533">
        <f>SUM(I29:I30)</f>
        <v>6.9364253582484131E-2</v>
      </c>
    </row>
    <row r="29" spans="1:9">
      <c r="A29" s="237" t="s">
        <v>10</v>
      </c>
      <c r="B29" s="534" t="s">
        <v>184</v>
      </c>
      <c r="C29" s="535" t="s">
        <v>125</v>
      </c>
      <c r="D29" s="536" t="s">
        <v>95</v>
      </c>
      <c r="E29" s="537">
        <v>209.42</v>
      </c>
      <c r="F29" s="542">
        <v>87.11</v>
      </c>
      <c r="G29" s="549">
        <f t="shared" ref="G29" si="10">ROUND((1+$I$5)*F29,2)</f>
        <v>106.68</v>
      </c>
      <c r="H29" s="539">
        <f>ROUND(E29*G29,2)</f>
        <v>22340.93</v>
      </c>
      <c r="I29" s="205">
        <f>H29/$G$63</f>
        <v>4.5222629490084661E-2</v>
      </c>
    </row>
    <row r="30" spans="1:9">
      <c r="A30" s="237" t="s">
        <v>111</v>
      </c>
      <c r="B30" s="534" t="s">
        <v>185</v>
      </c>
      <c r="C30" s="535" t="s">
        <v>129</v>
      </c>
      <c r="D30" s="536" t="s">
        <v>95</v>
      </c>
      <c r="E30" s="537">
        <v>209.42</v>
      </c>
      <c r="F30" s="542">
        <v>46.5</v>
      </c>
      <c r="G30" s="549">
        <f>ROUND((1+$I$5)*F30,2)</f>
        <v>56.95</v>
      </c>
      <c r="H30" s="539">
        <f>ROUND(E30*G30,2)</f>
        <v>11926.47</v>
      </c>
      <c r="I30" s="205">
        <f>H30/$G$63</f>
        <v>2.4141624092399463E-2</v>
      </c>
    </row>
    <row r="31" spans="1:9" ht="15" thickBot="1">
      <c r="A31" s="237"/>
      <c r="B31" s="540"/>
      <c r="C31" s="198"/>
      <c r="D31" s="540"/>
      <c r="E31" s="541"/>
      <c r="F31" s="542"/>
      <c r="G31" s="543"/>
      <c r="H31" s="539"/>
      <c r="I31" s="204"/>
    </row>
    <row r="32" spans="1:9">
      <c r="A32" s="544">
        <v>5</v>
      </c>
      <c r="B32" s="528"/>
      <c r="C32" s="545" t="s">
        <v>154</v>
      </c>
      <c r="D32" s="546"/>
      <c r="E32" s="547"/>
      <c r="F32" s="548"/>
      <c r="G32" s="548"/>
      <c r="H32" s="548">
        <f>SUM(H33:H35)</f>
        <v>12442.77</v>
      </c>
      <c r="I32" s="533">
        <f>SUM(I33:I35)</f>
        <v>2.5186721302127561E-2</v>
      </c>
    </row>
    <row r="33" spans="1:9">
      <c r="A33" s="237" t="s">
        <v>11</v>
      </c>
      <c r="B33" s="534" t="s">
        <v>187</v>
      </c>
      <c r="C33" s="553" t="s">
        <v>188</v>
      </c>
      <c r="D33" s="536" t="s">
        <v>189</v>
      </c>
      <c r="E33" s="537">
        <v>5</v>
      </c>
      <c r="F33" s="550">
        <v>707.68</v>
      </c>
      <c r="G33" s="538">
        <f>ROUND((1+$I$5)*F33,2)</f>
        <v>866.7</v>
      </c>
      <c r="H33" s="539">
        <f t="shared" ref="H33:H34" si="11">ROUND(E33*G33,2)</f>
        <v>4333.5</v>
      </c>
      <c r="I33" s="205">
        <f>H33/$G$63</f>
        <v>8.7718937795016536E-3</v>
      </c>
    </row>
    <row r="34" spans="1:9">
      <c r="A34" s="237" t="s">
        <v>118</v>
      </c>
      <c r="B34" s="534" t="s">
        <v>190</v>
      </c>
      <c r="C34" s="553" t="s">
        <v>191</v>
      </c>
      <c r="D34" s="536" t="s">
        <v>189</v>
      </c>
      <c r="E34" s="537">
        <v>3</v>
      </c>
      <c r="F34" s="554">
        <v>1047.42</v>
      </c>
      <c r="G34" s="549">
        <f t="shared" ref="G34" si="12">ROUND((1+$I$5)*F34,2)</f>
        <v>1282.78</v>
      </c>
      <c r="H34" s="539">
        <f t="shared" si="11"/>
        <v>3848.34</v>
      </c>
      <c r="I34" s="205">
        <f>H34/$G$63</f>
        <v>7.7898303236200285E-3</v>
      </c>
    </row>
    <row r="35" spans="1:9">
      <c r="A35" s="237" t="s">
        <v>175</v>
      </c>
      <c r="B35" s="534" t="s">
        <v>312</v>
      </c>
      <c r="C35" s="553" t="s">
        <v>313</v>
      </c>
      <c r="D35" s="536" t="s">
        <v>189</v>
      </c>
      <c r="E35" s="537">
        <v>1</v>
      </c>
      <c r="F35" s="554">
        <v>3479.16</v>
      </c>
      <c r="G35" s="549">
        <f t="shared" ref="G35" si="13">ROUND((1+$I$5)*F35,2)</f>
        <v>4260.93</v>
      </c>
      <c r="H35" s="539">
        <f t="shared" ref="H35" si="14">ROUND(E35*G35,2)</f>
        <v>4260.93</v>
      </c>
      <c r="I35" s="205">
        <f>H35/$G$63</f>
        <v>8.62499719900588E-3</v>
      </c>
    </row>
    <row r="36" spans="1:9" ht="15" thickBot="1">
      <c r="A36" s="237"/>
      <c r="B36" s="540"/>
      <c r="C36" s="198"/>
      <c r="D36" s="540"/>
      <c r="E36" s="541"/>
      <c r="F36" s="542"/>
      <c r="G36" s="543"/>
      <c r="H36" s="539"/>
      <c r="I36" s="204"/>
    </row>
    <row r="37" spans="1:9">
      <c r="A37" s="544">
        <v>6</v>
      </c>
      <c r="B37" s="528"/>
      <c r="C37" s="545" t="s">
        <v>150</v>
      </c>
      <c r="D37" s="546"/>
      <c r="E37" s="547"/>
      <c r="F37" s="548"/>
      <c r="G37" s="548"/>
      <c r="H37" s="548">
        <f>SUM(H38:H44)</f>
        <v>27564.460000000003</v>
      </c>
      <c r="I37" s="533">
        <f>SUM(I38:I44)</f>
        <v>5.579612673573834E-2</v>
      </c>
    </row>
    <row r="38" spans="1:9">
      <c r="A38" s="95" t="s">
        <v>131</v>
      </c>
      <c r="B38" s="192">
        <v>170081</v>
      </c>
      <c r="C38" s="552" t="s">
        <v>192</v>
      </c>
      <c r="D38" s="540" t="s">
        <v>186</v>
      </c>
      <c r="E38" s="555">
        <v>40</v>
      </c>
      <c r="F38" s="556">
        <v>345</v>
      </c>
      <c r="G38" s="549">
        <f>ROUND((1+$I$5)*F38,2)</f>
        <v>422.52</v>
      </c>
      <c r="H38" s="539">
        <f>ROUND(E38*G38,2)</f>
        <v>16900.8</v>
      </c>
      <c r="I38" s="205">
        <f t="shared" ref="I38:I44" si="15">H38/$G$63</f>
        <v>3.4210689370855321E-2</v>
      </c>
    </row>
    <row r="39" spans="1:9">
      <c r="A39" s="557" t="s">
        <v>132</v>
      </c>
      <c r="B39" s="192">
        <v>170081</v>
      </c>
      <c r="C39" s="552" t="s">
        <v>193</v>
      </c>
      <c r="D39" s="540" t="s">
        <v>186</v>
      </c>
      <c r="E39" s="555">
        <v>10</v>
      </c>
      <c r="F39" s="197">
        <v>345</v>
      </c>
      <c r="G39" s="538">
        <f>ROUND((1+$I$5)*F39,2)</f>
        <v>422.52</v>
      </c>
      <c r="H39" s="539">
        <f t="shared" ref="H39:H44" si="16">ROUND(E39*G39,2)</f>
        <v>4225.2</v>
      </c>
      <c r="I39" s="205">
        <f t="shared" si="15"/>
        <v>8.5526723427138303E-3</v>
      </c>
    </row>
    <row r="40" spans="1:9">
      <c r="A40" s="557" t="s">
        <v>278</v>
      </c>
      <c r="B40" s="192" t="s">
        <v>251</v>
      </c>
      <c r="C40" s="193" t="s">
        <v>301</v>
      </c>
      <c r="D40" s="540" t="s">
        <v>189</v>
      </c>
      <c r="E40" s="555">
        <v>65</v>
      </c>
      <c r="F40" s="558">
        <v>52.63</v>
      </c>
      <c r="G40" s="549">
        <f>ROUND((1+$I$5)*F40,2)</f>
        <v>64.459999999999994</v>
      </c>
      <c r="H40" s="539">
        <f t="shared" si="16"/>
        <v>4189.8999999999996</v>
      </c>
      <c r="I40" s="205">
        <f t="shared" si="15"/>
        <v>8.4812178947118906E-3</v>
      </c>
    </row>
    <row r="41" spans="1:9">
      <c r="A41" s="557" t="s">
        <v>306</v>
      </c>
      <c r="B41" s="192" t="s">
        <v>310</v>
      </c>
      <c r="C41" s="193" t="s">
        <v>347</v>
      </c>
      <c r="D41" s="540" t="s">
        <v>189</v>
      </c>
      <c r="E41" s="555">
        <v>4</v>
      </c>
      <c r="F41" s="558">
        <v>175.23</v>
      </c>
      <c r="G41" s="549">
        <f>ROUND((1+$I$5)*F41,2)</f>
        <v>214.6</v>
      </c>
      <c r="H41" s="539">
        <f t="shared" ref="H41" si="17">ROUND(E41*G41,2)</f>
        <v>858.4</v>
      </c>
      <c r="I41" s="205">
        <f t="shared" si="15"/>
        <v>1.7375778516959084E-3</v>
      </c>
    </row>
    <row r="42" spans="1:9">
      <c r="A42" s="557" t="s">
        <v>316</v>
      </c>
      <c r="B42" s="192">
        <v>170743</v>
      </c>
      <c r="C42" s="193" t="s">
        <v>349</v>
      </c>
      <c r="D42" s="540" t="s">
        <v>180</v>
      </c>
      <c r="E42" s="555">
        <v>20</v>
      </c>
      <c r="F42" s="558">
        <v>10.24</v>
      </c>
      <c r="G42" s="549">
        <f>ROUND((1+$I$5)*F42,2)</f>
        <v>12.54</v>
      </c>
      <c r="H42" s="539">
        <f>ROUND(E42*G42,2)</f>
        <v>250.8</v>
      </c>
      <c r="I42" s="205">
        <f t="shared" ref="I42" si="18">H42/$G$63</f>
        <v>5.0767069571916804E-4</v>
      </c>
    </row>
    <row r="43" spans="1:9">
      <c r="A43" s="557" t="s">
        <v>342</v>
      </c>
      <c r="B43" s="192">
        <v>171523</v>
      </c>
      <c r="C43" s="552" t="s">
        <v>194</v>
      </c>
      <c r="D43" s="540" t="s">
        <v>189</v>
      </c>
      <c r="E43" s="555">
        <v>20</v>
      </c>
      <c r="F43" s="556">
        <v>32</v>
      </c>
      <c r="G43" s="549">
        <f t="shared" ref="G43" si="19">ROUND((1+$I$5)*F43,2)</f>
        <v>39.19</v>
      </c>
      <c r="H43" s="539">
        <f t="shared" si="16"/>
        <v>783.8</v>
      </c>
      <c r="I43" s="205">
        <f t="shared" si="15"/>
        <v>1.5865721343886917E-3</v>
      </c>
    </row>
    <row r="44" spans="1:9">
      <c r="A44" s="557" t="s">
        <v>348</v>
      </c>
      <c r="B44" s="192">
        <v>170332</v>
      </c>
      <c r="C44" s="552" t="s">
        <v>195</v>
      </c>
      <c r="D44" s="540" t="s">
        <v>189</v>
      </c>
      <c r="E44" s="555">
        <v>12</v>
      </c>
      <c r="F44" s="558">
        <v>24.19</v>
      </c>
      <c r="G44" s="549">
        <f>ROUND((1+$I$5)*F44,2)</f>
        <v>29.63</v>
      </c>
      <c r="H44" s="539">
        <f t="shared" si="16"/>
        <v>355.56</v>
      </c>
      <c r="I44" s="205">
        <f t="shared" si="15"/>
        <v>7.1972644565353823E-4</v>
      </c>
    </row>
    <row r="45" spans="1:9" ht="15" thickBot="1">
      <c r="A45" s="557"/>
      <c r="B45" s="559"/>
      <c r="C45" s="193"/>
      <c r="D45" s="540"/>
      <c r="E45" s="560"/>
      <c r="F45" s="558"/>
      <c r="G45" s="543"/>
      <c r="H45" s="539"/>
      <c r="I45" s="204"/>
    </row>
    <row r="46" spans="1:9">
      <c r="A46" s="544">
        <v>7</v>
      </c>
      <c r="B46" s="528"/>
      <c r="C46" s="545" t="s">
        <v>115</v>
      </c>
      <c r="D46" s="546"/>
      <c r="E46" s="547"/>
      <c r="F46" s="548"/>
      <c r="G46" s="548"/>
      <c r="H46" s="548">
        <f>SUM(H47:H50)</f>
        <v>29588.870000000003</v>
      </c>
      <c r="I46" s="533">
        <f>SUM(I47:I50)</f>
        <v>5.9893948239409966E-2</v>
      </c>
    </row>
    <row r="47" spans="1:9">
      <c r="A47" s="231" t="s">
        <v>133</v>
      </c>
      <c r="B47" s="534" t="s">
        <v>196</v>
      </c>
      <c r="C47" s="535" t="s">
        <v>197</v>
      </c>
      <c r="D47" s="536" t="s">
        <v>95</v>
      </c>
      <c r="E47" s="537">
        <v>22.47</v>
      </c>
      <c r="F47" s="197">
        <v>527.02</v>
      </c>
      <c r="G47" s="132">
        <f t="shared" ref="G47:G50" si="20">ROUND((1+$I$5)*F47,2)</f>
        <v>645.44000000000005</v>
      </c>
      <c r="H47" s="539">
        <f>ROUND(E47*G47,2)</f>
        <v>14503.04</v>
      </c>
      <c r="I47" s="205">
        <f>H47/$G$63</f>
        <v>2.9357130808783587E-2</v>
      </c>
    </row>
    <row r="48" spans="1:9">
      <c r="A48" s="231" t="s">
        <v>134</v>
      </c>
      <c r="B48" s="534" t="s">
        <v>344</v>
      </c>
      <c r="C48" s="535" t="s">
        <v>305</v>
      </c>
      <c r="D48" s="536" t="s">
        <v>95</v>
      </c>
      <c r="E48" s="537">
        <v>18</v>
      </c>
      <c r="F48" s="197">
        <v>307.26</v>
      </c>
      <c r="G48" s="132">
        <f t="shared" ref="G48" si="21">ROUND((1+$I$5)*F48,2)</f>
        <v>376.3</v>
      </c>
      <c r="H48" s="539">
        <f>ROUND(E48*G48,2)</f>
        <v>6773.4</v>
      </c>
      <c r="I48" s="205">
        <f>H48/$G$63</f>
        <v>1.3710752354004038E-2</v>
      </c>
    </row>
    <row r="49" spans="1:9">
      <c r="A49" s="561" t="s">
        <v>135</v>
      </c>
      <c r="B49" s="534" t="s">
        <v>268</v>
      </c>
      <c r="C49" s="535" t="s">
        <v>116</v>
      </c>
      <c r="D49" s="536" t="s">
        <v>198</v>
      </c>
      <c r="E49" s="537">
        <v>15</v>
      </c>
      <c r="F49" s="558">
        <v>334.2</v>
      </c>
      <c r="G49" s="549">
        <f t="shared" si="20"/>
        <v>409.29</v>
      </c>
      <c r="H49" s="539">
        <f t="shared" ref="H49:H50" si="22">ROUND(E49*G49,2)</f>
        <v>6139.35</v>
      </c>
      <c r="I49" s="205">
        <f>H49/$G$63</f>
        <v>1.2427304967158988E-2</v>
      </c>
    </row>
    <row r="50" spans="1:9">
      <c r="A50" s="561" t="s">
        <v>162</v>
      </c>
      <c r="B50" s="534" t="s">
        <v>269</v>
      </c>
      <c r="C50" s="535" t="s">
        <v>199</v>
      </c>
      <c r="D50" s="536" t="s">
        <v>198</v>
      </c>
      <c r="E50" s="537">
        <v>6</v>
      </c>
      <c r="F50" s="558">
        <v>295.73</v>
      </c>
      <c r="G50" s="549">
        <f t="shared" si="20"/>
        <v>362.18</v>
      </c>
      <c r="H50" s="539">
        <f t="shared" si="22"/>
        <v>2173.08</v>
      </c>
      <c r="I50" s="205">
        <f>H50/$G$63</f>
        <v>4.3987601094633557E-3</v>
      </c>
    </row>
    <row r="51" spans="1:9" ht="15" thickBot="1">
      <c r="A51" s="561"/>
      <c r="B51" s="559"/>
      <c r="C51" s="193"/>
      <c r="D51" s="562"/>
      <c r="E51" s="560"/>
      <c r="F51" s="558"/>
      <c r="G51" s="543"/>
      <c r="H51" s="539"/>
      <c r="I51" s="204"/>
    </row>
    <row r="52" spans="1:9">
      <c r="A52" s="544">
        <v>8</v>
      </c>
      <c r="B52" s="528"/>
      <c r="C52" s="545" t="s">
        <v>136</v>
      </c>
      <c r="D52" s="546"/>
      <c r="E52" s="547"/>
      <c r="F52" s="548"/>
      <c r="G52" s="548"/>
      <c r="H52" s="548">
        <f>SUM(H53:H58)</f>
        <v>190075.7</v>
      </c>
      <c r="I52" s="533">
        <f>SUM(I53:I58)</f>
        <v>0.38475224425162624</v>
      </c>
    </row>
    <row r="53" spans="1:9">
      <c r="A53" s="237" t="s">
        <v>149</v>
      </c>
      <c r="B53" s="534" t="s">
        <v>200</v>
      </c>
      <c r="C53" s="535" t="s">
        <v>271</v>
      </c>
      <c r="D53" s="536" t="s">
        <v>95</v>
      </c>
      <c r="E53" s="537">
        <v>1268.28</v>
      </c>
      <c r="F53" s="554">
        <v>48.65</v>
      </c>
      <c r="G53" s="549">
        <f t="shared" ref="G53" si="23">ROUND((1+$I$5)*F53,2)</f>
        <v>59.58</v>
      </c>
      <c r="H53" s="539">
        <f>ROUND(E53*G53,2)</f>
        <v>75564.12</v>
      </c>
      <c r="I53" s="205">
        <f t="shared" ref="I53:I58" si="24">H53/$G$63</f>
        <v>0.15295729414595971</v>
      </c>
    </row>
    <row r="54" spans="1:9">
      <c r="A54" s="237" t="s">
        <v>317</v>
      </c>
      <c r="B54" s="534" t="s">
        <v>200</v>
      </c>
      <c r="C54" s="553" t="s">
        <v>272</v>
      </c>
      <c r="D54" s="536" t="s">
        <v>95</v>
      </c>
      <c r="E54" s="537">
        <v>538.25</v>
      </c>
      <c r="F54" s="550">
        <v>48.65</v>
      </c>
      <c r="G54" s="538">
        <f>ROUND((1+$I$5)*F54,2)</f>
        <v>59.58</v>
      </c>
      <c r="H54" s="539">
        <f t="shared" ref="H54:H57" si="25">ROUND(E54*G54,2)</f>
        <v>32068.94</v>
      </c>
      <c r="I54" s="205">
        <f t="shared" si="24"/>
        <v>6.4914119141851107E-2</v>
      </c>
    </row>
    <row r="55" spans="1:9">
      <c r="A55" s="237" t="s">
        <v>318</v>
      </c>
      <c r="B55" s="534" t="s">
        <v>402</v>
      </c>
      <c r="C55" s="553" t="s">
        <v>403</v>
      </c>
      <c r="D55" s="536" t="s">
        <v>95</v>
      </c>
      <c r="E55" s="537">
        <v>535.5</v>
      </c>
      <c r="F55" s="550">
        <v>38.590000000000003</v>
      </c>
      <c r="G55" s="538">
        <f>ROUND((1+$I$5)*F55,2)</f>
        <v>47.26</v>
      </c>
      <c r="H55" s="539">
        <f t="shared" si="25"/>
        <v>25307.73</v>
      </c>
      <c r="I55" s="205">
        <f t="shared" si="24"/>
        <v>5.1228041850768978E-2</v>
      </c>
    </row>
    <row r="56" spans="1:9">
      <c r="A56" s="237" t="s">
        <v>319</v>
      </c>
      <c r="B56" s="534" t="s">
        <v>201</v>
      </c>
      <c r="C56" s="535" t="s">
        <v>137</v>
      </c>
      <c r="D56" s="536" t="s">
        <v>95</v>
      </c>
      <c r="E56" s="537">
        <v>223.42</v>
      </c>
      <c r="F56" s="550">
        <v>36.19</v>
      </c>
      <c r="G56" s="538">
        <f>ROUND((1+$I$5)*F56,2)</f>
        <v>44.32</v>
      </c>
      <c r="H56" s="539">
        <f t="shared" si="25"/>
        <v>9901.9699999999993</v>
      </c>
      <c r="I56" s="205">
        <f t="shared" si="24"/>
        <v>2.0043620410248524E-2</v>
      </c>
    </row>
    <row r="57" spans="1:9">
      <c r="A57" s="237" t="s">
        <v>320</v>
      </c>
      <c r="B57" s="534" t="s">
        <v>253</v>
      </c>
      <c r="C57" s="535" t="s">
        <v>442</v>
      </c>
      <c r="D57" s="536" t="s">
        <v>95</v>
      </c>
      <c r="E57" s="537">
        <v>1060.77</v>
      </c>
      <c r="F57" s="550">
        <v>27.93</v>
      </c>
      <c r="G57" s="538">
        <f>ROUND((1+$I$5)*F57,2)</f>
        <v>34.21</v>
      </c>
      <c r="H57" s="539">
        <f t="shared" si="25"/>
        <v>36288.94</v>
      </c>
      <c r="I57" s="205">
        <f t="shared" si="24"/>
        <v>7.3456265616870603E-2</v>
      </c>
    </row>
    <row r="58" spans="1:9">
      <c r="A58" s="237" t="s">
        <v>453</v>
      </c>
      <c r="B58" s="534" t="s">
        <v>454</v>
      </c>
      <c r="C58" s="535" t="s">
        <v>455</v>
      </c>
      <c r="D58" s="536" t="s">
        <v>95</v>
      </c>
      <c r="E58" s="537">
        <v>160</v>
      </c>
      <c r="F58" s="550">
        <v>55.85</v>
      </c>
      <c r="G58" s="538">
        <f>ROUND((1+$I$5)*F58,2)</f>
        <v>68.400000000000006</v>
      </c>
      <c r="H58" s="539">
        <f t="shared" ref="H58" si="26">ROUND(E58*G58,2)</f>
        <v>10944</v>
      </c>
      <c r="I58" s="205">
        <f t="shared" si="24"/>
        <v>2.2152903085927333E-2</v>
      </c>
    </row>
    <row r="59" spans="1:9" ht="15" thickBot="1">
      <c r="A59" s="563"/>
      <c r="B59" s="564"/>
      <c r="C59" s="565"/>
      <c r="D59" s="566"/>
      <c r="E59" s="567"/>
      <c r="F59" s="568"/>
      <c r="G59" s="569"/>
      <c r="H59" s="569"/>
      <c r="I59" s="204"/>
    </row>
    <row r="60" spans="1:9">
      <c r="A60" s="92">
        <v>9</v>
      </c>
      <c r="B60" s="28"/>
      <c r="C60" s="29" t="s">
        <v>96</v>
      </c>
      <c r="D60" s="546"/>
      <c r="E60" s="547"/>
      <c r="F60" s="548"/>
      <c r="G60" s="71"/>
      <c r="H60" s="71">
        <f>SUM(H61:H61)</f>
        <v>9825.08</v>
      </c>
      <c r="I60" s="533">
        <f>SUM(I61:I61)</f>
        <v>1.9887979262745149E-2</v>
      </c>
    </row>
    <row r="61" spans="1:9">
      <c r="A61" s="237" t="s">
        <v>321</v>
      </c>
      <c r="B61" s="534" t="s">
        <v>202</v>
      </c>
      <c r="C61" s="535" t="s">
        <v>99</v>
      </c>
      <c r="D61" s="536" t="s">
        <v>95</v>
      </c>
      <c r="E61" s="537">
        <v>746.02</v>
      </c>
      <c r="F61" s="550">
        <v>10.75</v>
      </c>
      <c r="G61" s="549">
        <f t="shared" ref="G61" si="27">ROUND((1+$I$5)*F61,2)</f>
        <v>13.17</v>
      </c>
      <c r="H61" s="539">
        <f>ROUND(E61*G61,2)</f>
        <v>9825.08</v>
      </c>
      <c r="I61" s="205">
        <f>H61/$G$63</f>
        <v>1.9887979262745149E-2</v>
      </c>
    </row>
    <row r="62" spans="1:9" ht="15" thickBot="1">
      <c r="A62" s="570"/>
      <c r="B62" s="571"/>
      <c r="C62" s="571"/>
      <c r="D62" s="571"/>
      <c r="E62" s="572"/>
      <c r="F62" s="571"/>
      <c r="G62" s="573"/>
      <c r="H62" s="574"/>
      <c r="I62" s="575"/>
    </row>
    <row r="63" spans="1:9" ht="15" thickBot="1">
      <c r="A63" s="315" t="s">
        <v>277</v>
      </c>
      <c r="B63" s="316"/>
      <c r="C63" s="316"/>
      <c r="D63" s="316"/>
      <c r="E63" s="316"/>
      <c r="F63" s="317"/>
      <c r="G63" s="313">
        <f>SUM(H10+H13+H22+H28+H32+H37+H46+H52+H60)</f>
        <v>494021.03</v>
      </c>
      <c r="H63" s="314"/>
      <c r="I63" s="576">
        <f>SUM(I10+I13+I22+I28+I32+I37+I46+I52+I60)</f>
        <v>0.99999999999999989</v>
      </c>
    </row>
    <row r="64" spans="1:9" ht="9.75" customHeight="1">
      <c r="A64" s="577"/>
      <c r="B64" s="578"/>
      <c r="C64" s="578"/>
      <c r="D64" s="578"/>
      <c r="E64" s="578"/>
      <c r="F64" s="578"/>
      <c r="G64" s="578"/>
      <c r="H64" s="579"/>
      <c r="I64" s="580"/>
    </row>
    <row r="65" spans="1:9">
      <c r="A65" s="581" t="s">
        <v>459</v>
      </c>
      <c r="B65" s="582"/>
      <c r="C65" s="582"/>
      <c r="D65" s="582"/>
      <c r="E65" s="582"/>
      <c r="F65" s="582"/>
      <c r="G65" s="582"/>
      <c r="H65" s="582"/>
      <c r="I65" s="583"/>
    </row>
    <row r="66" spans="1:9" ht="15" thickBot="1">
      <c r="A66" s="584" t="s">
        <v>355</v>
      </c>
      <c r="B66" s="585"/>
      <c r="C66" s="585"/>
      <c r="D66" s="585"/>
      <c r="E66" s="585"/>
      <c r="F66" s="585"/>
      <c r="G66" s="585"/>
      <c r="H66" s="585"/>
      <c r="I66" s="586"/>
    </row>
  </sheetData>
  <mergeCells count="16">
    <mergeCell ref="G63:H63"/>
    <mergeCell ref="A63:F63"/>
    <mergeCell ref="A65:I65"/>
    <mergeCell ref="A66:I66"/>
    <mergeCell ref="A2:I2"/>
    <mergeCell ref="A7:I7"/>
    <mergeCell ref="A8:A9"/>
    <mergeCell ref="B8:B9"/>
    <mergeCell ref="C8:C9"/>
    <mergeCell ref="D8:D9"/>
    <mergeCell ref="E8:E9"/>
    <mergeCell ref="F8:F9"/>
    <mergeCell ref="G8:G9"/>
    <mergeCell ref="I8:I9"/>
    <mergeCell ref="H8:H9"/>
    <mergeCell ref="A3:I3"/>
  </mergeCells>
  <phoneticPr fontId="48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04"/>
  <sheetViews>
    <sheetView view="pageBreakPreview" zoomScaleNormal="100" zoomScaleSheetLayoutView="100" workbookViewId="0">
      <selection activeCell="A11" sqref="A1:J11"/>
    </sheetView>
  </sheetViews>
  <sheetFormatPr defaultRowHeight="14.4"/>
  <cols>
    <col min="2" max="2" width="10.88671875" customWidth="1"/>
    <col min="3" max="3" width="11.5546875" customWidth="1"/>
    <col min="4" max="4" width="13" customWidth="1"/>
    <col min="5" max="5" width="13.6640625" customWidth="1"/>
    <col min="6" max="6" width="18.88671875" customWidth="1"/>
    <col min="7" max="7" width="12.33203125" customWidth="1"/>
    <col min="8" max="8" width="10.6640625" customWidth="1"/>
    <col min="9" max="9" width="8.109375" customWidth="1"/>
    <col min="10" max="10" width="13.109375" customWidth="1"/>
  </cols>
  <sheetData>
    <row r="1" spans="1:10">
      <c r="A1" s="587"/>
      <c r="B1" s="588"/>
      <c r="C1" s="588"/>
      <c r="D1" s="588"/>
      <c r="E1" s="588"/>
      <c r="F1" s="588"/>
      <c r="G1" s="588"/>
      <c r="H1" s="214"/>
      <c r="I1" s="214"/>
      <c r="J1" s="215"/>
    </row>
    <row r="2" spans="1:10">
      <c r="A2" s="589"/>
      <c r="B2" s="590"/>
      <c r="C2" s="590"/>
      <c r="D2" s="590"/>
      <c r="E2" s="590"/>
      <c r="F2" s="590"/>
      <c r="G2" s="590"/>
      <c r="H2" s="460"/>
      <c r="I2" s="460"/>
      <c r="J2" s="216"/>
    </row>
    <row r="3" spans="1:10">
      <c r="A3" s="589"/>
      <c r="B3" s="590"/>
      <c r="C3" s="590"/>
      <c r="D3" s="590"/>
      <c r="E3" s="590"/>
      <c r="F3" s="590"/>
      <c r="G3" s="590"/>
      <c r="H3" s="460"/>
      <c r="I3" s="460"/>
      <c r="J3" s="216"/>
    </row>
    <row r="4" spans="1:10" ht="27" customHeight="1">
      <c r="A4" s="589"/>
      <c r="B4" s="590"/>
      <c r="C4" s="590"/>
      <c r="D4" s="590"/>
      <c r="E4" s="590"/>
      <c r="F4" s="590"/>
      <c r="G4" s="590"/>
      <c r="H4" s="460"/>
      <c r="I4" s="460"/>
      <c r="J4" s="216"/>
    </row>
    <row r="5" spans="1:10" ht="18">
      <c r="A5" s="591" t="s">
        <v>30</v>
      </c>
      <c r="B5" s="592"/>
      <c r="C5" s="592"/>
      <c r="D5" s="592"/>
      <c r="E5" s="592"/>
      <c r="F5" s="592"/>
      <c r="G5" s="592"/>
      <c r="H5" s="592"/>
      <c r="I5" s="592"/>
      <c r="J5" s="593"/>
    </row>
    <row r="6" spans="1:10" ht="15.6">
      <c r="A6" s="497" t="s">
        <v>291</v>
      </c>
      <c r="B6" s="498"/>
      <c r="C6" s="498"/>
      <c r="D6" s="498"/>
      <c r="E6" s="498"/>
      <c r="F6" s="498"/>
      <c r="G6" s="498"/>
      <c r="H6" s="498"/>
      <c r="I6" s="498"/>
      <c r="J6" s="499"/>
    </row>
    <row r="7" spans="1:10">
      <c r="A7" s="500" t="s">
        <v>466</v>
      </c>
      <c r="B7" s="594"/>
      <c r="C7" s="594"/>
      <c r="D7" s="594"/>
      <c r="E7" s="595"/>
      <c r="F7" s="596"/>
      <c r="G7" s="597"/>
      <c r="H7" s="460"/>
      <c r="I7" s="460"/>
      <c r="J7" s="216"/>
    </row>
    <row r="8" spans="1:10">
      <c r="A8" s="500" t="s">
        <v>283</v>
      </c>
      <c r="B8" s="594"/>
      <c r="C8" s="594"/>
      <c r="D8" s="594"/>
      <c r="E8" s="595"/>
      <c r="F8" s="460"/>
      <c r="G8" s="460"/>
      <c r="H8" s="460"/>
      <c r="I8" s="596" t="s">
        <v>74</v>
      </c>
      <c r="J8" s="598">
        <v>0.22470000000000001</v>
      </c>
    </row>
    <row r="9" spans="1:10">
      <c r="A9" s="277" t="s">
        <v>357</v>
      </c>
      <c r="B9" s="599"/>
      <c r="C9" s="599"/>
      <c r="D9" s="599"/>
      <c r="E9" s="504"/>
      <c r="F9" s="600"/>
      <c r="G9" s="460"/>
      <c r="H9" s="460"/>
      <c r="I9" s="460"/>
      <c r="J9" s="601" t="s">
        <v>461</v>
      </c>
    </row>
    <row r="10" spans="1:10">
      <c r="A10" s="589"/>
      <c r="B10" s="460"/>
      <c r="C10" s="460"/>
      <c r="D10" s="460"/>
      <c r="E10" s="460"/>
      <c r="F10" s="460"/>
      <c r="G10" s="460"/>
      <c r="H10" s="460"/>
      <c r="I10" s="460"/>
      <c r="J10" s="216"/>
    </row>
    <row r="11" spans="1:10" ht="28.5" customHeight="1" thickBot="1">
      <c r="A11" s="602" t="s">
        <v>358</v>
      </c>
      <c r="B11" s="603"/>
      <c r="C11" s="603"/>
      <c r="D11" s="603"/>
      <c r="E11" s="603"/>
      <c r="F11" s="603"/>
      <c r="G11" s="603"/>
      <c r="H11" s="603"/>
      <c r="I11" s="603"/>
      <c r="J11" s="604"/>
    </row>
    <row r="12" spans="1:10" ht="15" thickBot="1">
      <c r="A12" s="445" t="s">
        <v>75</v>
      </c>
      <c r="B12" s="446"/>
      <c r="C12" s="446"/>
      <c r="D12" s="446"/>
      <c r="E12" s="446"/>
      <c r="F12" s="446"/>
      <c r="G12" s="446"/>
      <c r="H12" s="446"/>
      <c r="I12" s="446"/>
      <c r="J12" s="447"/>
    </row>
    <row r="13" spans="1:10" ht="29.4" thickBot="1">
      <c r="A13" s="72" t="s">
        <v>76</v>
      </c>
      <c r="B13" s="448" t="s">
        <v>77</v>
      </c>
      <c r="C13" s="448"/>
      <c r="D13" s="448"/>
      <c r="E13" s="448"/>
      <c r="F13" s="448"/>
      <c r="G13" s="73" t="s">
        <v>78</v>
      </c>
      <c r="H13" s="73" t="s">
        <v>79</v>
      </c>
      <c r="I13" s="74" t="s">
        <v>80</v>
      </c>
      <c r="J13" s="75" t="s">
        <v>81</v>
      </c>
    </row>
    <row r="14" spans="1:10" ht="15" thickBot="1">
      <c r="A14" s="433" t="s">
        <v>27</v>
      </c>
      <c r="B14" s="434"/>
      <c r="C14" s="434"/>
      <c r="D14" s="434"/>
      <c r="E14" s="434"/>
      <c r="F14" s="434"/>
      <c r="G14" s="434"/>
      <c r="H14" s="434"/>
      <c r="I14" s="434"/>
      <c r="J14" s="435"/>
    </row>
    <row r="15" spans="1:10">
      <c r="A15" s="202" t="s">
        <v>176</v>
      </c>
      <c r="B15" s="363" t="s">
        <v>90</v>
      </c>
      <c r="C15" s="364"/>
      <c r="D15" s="364"/>
      <c r="E15" s="364"/>
      <c r="F15" s="364"/>
      <c r="G15" s="77" t="s">
        <v>70</v>
      </c>
      <c r="H15" s="421" t="s">
        <v>359</v>
      </c>
      <c r="I15" s="422"/>
      <c r="J15" s="423"/>
    </row>
    <row r="16" spans="1:10">
      <c r="A16" s="78">
        <v>280013</v>
      </c>
      <c r="B16" s="415" t="s">
        <v>107</v>
      </c>
      <c r="C16" s="416"/>
      <c r="D16" s="416"/>
      <c r="E16" s="416"/>
      <c r="F16" s="417"/>
      <c r="G16" s="79" t="s">
        <v>91</v>
      </c>
      <c r="H16" s="80">
        <v>0.4</v>
      </c>
      <c r="I16" s="81">
        <v>32.21</v>
      </c>
      <c r="J16" s="82">
        <f>ROUND(H16*I16,2)</f>
        <v>12.88</v>
      </c>
    </row>
    <row r="17" spans="1:10">
      <c r="A17" s="78">
        <v>280026</v>
      </c>
      <c r="B17" s="415" t="s">
        <v>108</v>
      </c>
      <c r="C17" s="416"/>
      <c r="D17" s="416"/>
      <c r="E17" s="416"/>
      <c r="F17" s="417"/>
      <c r="G17" s="79" t="s">
        <v>91</v>
      </c>
      <c r="H17" s="80">
        <v>0.4</v>
      </c>
      <c r="I17" s="81">
        <v>26.88</v>
      </c>
      <c r="J17" s="82">
        <f t="shared" ref="J17:J20" si="0">ROUND(H17*I17,2)</f>
        <v>10.75</v>
      </c>
    </row>
    <row r="18" spans="1:10">
      <c r="A18" s="78" t="s">
        <v>84</v>
      </c>
      <c r="B18" s="415" t="s">
        <v>87</v>
      </c>
      <c r="C18" s="416"/>
      <c r="D18" s="416"/>
      <c r="E18" s="416"/>
      <c r="F18" s="417"/>
      <c r="G18" s="79" t="s">
        <v>82</v>
      </c>
      <c r="H18" s="80">
        <v>0.41</v>
      </c>
      <c r="I18" s="81">
        <v>225.02</v>
      </c>
      <c r="J18" s="82">
        <f>ROUND(H18*I18,2)-0.01</f>
        <v>92.25</v>
      </c>
    </row>
    <row r="19" spans="1:10">
      <c r="A19" s="78" t="s">
        <v>88</v>
      </c>
      <c r="B19" s="415" t="s">
        <v>89</v>
      </c>
      <c r="C19" s="416"/>
      <c r="D19" s="416"/>
      <c r="E19" s="416"/>
      <c r="F19" s="417"/>
      <c r="G19" s="79" t="s">
        <v>70</v>
      </c>
      <c r="H19" s="80">
        <v>1</v>
      </c>
      <c r="I19" s="81">
        <v>90</v>
      </c>
      <c r="J19" s="82">
        <f t="shared" si="0"/>
        <v>90</v>
      </c>
    </row>
    <row r="20" spans="1:10">
      <c r="A20" s="78" t="s">
        <v>92</v>
      </c>
      <c r="B20" s="415" t="s">
        <v>93</v>
      </c>
      <c r="C20" s="416"/>
      <c r="D20" s="416"/>
      <c r="E20" s="416"/>
      <c r="F20" s="417"/>
      <c r="G20" s="79" t="s">
        <v>83</v>
      </c>
      <c r="H20" s="80">
        <v>0.1</v>
      </c>
      <c r="I20" s="81">
        <v>20.53</v>
      </c>
      <c r="J20" s="82">
        <f t="shared" si="0"/>
        <v>2.0499999999999998</v>
      </c>
    </row>
    <row r="21" spans="1:10">
      <c r="A21" s="424" t="s">
        <v>85</v>
      </c>
      <c r="B21" s="425"/>
      <c r="C21" s="425"/>
      <c r="D21" s="425"/>
      <c r="E21" s="425"/>
      <c r="F21" s="425"/>
      <c r="G21" s="426"/>
      <c r="H21" s="427">
        <f>SUM(J16:J20)</f>
        <v>207.93</v>
      </c>
      <c r="I21" s="352"/>
      <c r="J21" s="449"/>
    </row>
    <row r="22" spans="1:10">
      <c r="A22" s="351" t="s">
        <v>304</v>
      </c>
      <c r="B22" s="352"/>
      <c r="C22" s="352"/>
      <c r="D22" s="352"/>
      <c r="E22" s="352"/>
      <c r="F22" s="352"/>
      <c r="G22" s="353"/>
      <c r="H22" s="430">
        <f>H21*J8</f>
        <v>46.721871000000007</v>
      </c>
      <c r="I22" s="431"/>
      <c r="J22" s="432"/>
    </row>
    <row r="23" spans="1:10" ht="15" thickBot="1">
      <c r="A23" s="409" t="s">
        <v>86</v>
      </c>
      <c r="B23" s="410"/>
      <c r="C23" s="410"/>
      <c r="D23" s="410"/>
      <c r="E23" s="410"/>
      <c r="F23" s="410"/>
      <c r="G23" s="411"/>
      <c r="H23" s="412">
        <f>SUM(H21:H22)</f>
        <v>254.65187100000003</v>
      </c>
      <c r="I23" s="413"/>
      <c r="J23" s="414"/>
    </row>
    <row r="24" spans="1:10" ht="15" thickBot="1">
      <c r="A24" s="433" t="s">
        <v>119</v>
      </c>
      <c r="B24" s="434"/>
      <c r="C24" s="434"/>
      <c r="D24" s="434"/>
      <c r="E24" s="434"/>
      <c r="F24" s="434"/>
      <c r="G24" s="434"/>
      <c r="H24" s="434"/>
      <c r="I24" s="434"/>
      <c r="J24" s="435"/>
    </row>
    <row r="25" spans="1:10">
      <c r="A25" s="76">
        <v>130507</v>
      </c>
      <c r="B25" s="418" t="s">
        <v>221</v>
      </c>
      <c r="C25" s="419"/>
      <c r="D25" s="419"/>
      <c r="E25" s="419"/>
      <c r="F25" s="420"/>
      <c r="G25" s="77" t="s">
        <v>70</v>
      </c>
      <c r="H25" s="421" t="s">
        <v>360</v>
      </c>
      <c r="I25" s="422"/>
      <c r="J25" s="423"/>
    </row>
    <row r="26" spans="1:10">
      <c r="A26" s="91" t="s">
        <v>156</v>
      </c>
      <c r="B26" s="415" t="s">
        <v>208</v>
      </c>
      <c r="C26" s="416"/>
      <c r="D26" s="416"/>
      <c r="E26" s="416"/>
      <c r="F26" s="417"/>
      <c r="G26" s="79" t="s">
        <v>69</v>
      </c>
      <c r="H26" s="80">
        <v>7.0000000000000007E-2</v>
      </c>
      <c r="I26" s="81">
        <v>85</v>
      </c>
      <c r="J26" s="82">
        <f t="shared" ref="J26:J30" si="1">ROUND(H26*I26,2)</f>
        <v>5.95</v>
      </c>
    </row>
    <row r="27" spans="1:10">
      <c r="A27" s="91" t="s">
        <v>158</v>
      </c>
      <c r="B27" s="415" t="s">
        <v>159</v>
      </c>
      <c r="C27" s="416"/>
      <c r="D27" s="416"/>
      <c r="E27" s="416"/>
      <c r="F27" s="417"/>
      <c r="G27" s="79" t="s">
        <v>161</v>
      </c>
      <c r="H27" s="80">
        <v>0.4</v>
      </c>
      <c r="I27" s="81">
        <v>52.25</v>
      </c>
      <c r="J27" s="82">
        <f t="shared" si="1"/>
        <v>20.9</v>
      </c>
    </row>
    <row r="28" spans="1:10">
      <c r="A28" s="91" t="s">
        <v>157</v>
      </c>
      <c r="B28" s="450" t="s">
        <v>160</v>
      </c>
      <c r="C28" s="451"/>
      <c r="D28" s="451"/>
      <c r="E28" s="451"/>
      <c r="F28" s="452"/>
      <c r="G28" s="79" t="s">
        <v>69</v>
      </c>
      <c r="H28" s="80">
        <v>0.11</v>
      </c>
      <c r="I28" s="81">
        <v>218.45</v>
      </c>
      <c r="J28" s="82">
        <f>ROUND(H28*I28,2)-0.01</f>
        <v>24.02</v>
      </c>
    </row>
    <row r="29" spans="1:10">
      <c r="A29" s="91">
        <v>280023</v>
      </c>
      <c r="B29" s="415" t="s">
        <v>112</v>
      </c>
      <c r="C29" s="416"/>
      <c r="D29" s="416"/>
      <c r="E29" s="416"/>
      <c r="F29" s="417"/>
      <c r="G29" s="79" t="s">
        <v>91</v>
      </c>
      <c r="H29" s="80">
        <v>0.4</v>
      </c>
      <c r="I29" s="81">
        <v>32.75</v>
      </c>
      <c r="J29" s="82">
        <f t="shared" si="1"/>
        <v>13.1</v>
      </c>
    </row>
    <row r="30" spans="1:10">
      <c r="A30" s="91">
        <v>280026</v>
      </c>
      <c r="B30" s="415" t="s">
        <v>108</v>
      </c>
      <c r="C30" s="416"/>
      <c r="D30" s="416"/>
      <c r="E30" s="416"/>
      <c r="F30" s="417"/>
      <c r="G30" s="79" t="s">
        <v>91</v>
      </c>
      <c r="H30" s="80">
        <v>0.8</v>
      </c>
      <c r="I30" s="81">
        <v>26.88</v>
      </c>
      <c r="J30" s="82">
        <f t="shared" si="1"/>
        <v>21.5</v>
      </c>
    </row>
    <row r="31" spans="1:10">
      <c r="A31" s="424" t="s">
        <v>85</v>
      </c>
      <c r="B31" s="425"/>
      <c r="C31" s="425"/>
      <c r="D31" s="425"/>
      <c r="E31" s="425"/>
      <c r="F31" s="425"/>
      <c r="G31" s="426"/>
      <c r="H31" s="427">
        <f>SUM(J26:J30)</f>
        <v>85.47</v>
      </c>
      <c r="I31" s="428"/>
      <c r="J31" s="429"/>
    </row>
    <row r="32" spans="1:10">
      <c r="A32" s="351" t="s">
        <v>304</v>
      </c>
      <c r="B32" s="352"/>
      <c r="C32" s="352"/>
      <c r="D32" s="352"/>
      <c r="E32" s="352"/>
      <c r="F32" s="352"/>
      <c r="G32" s="353"/>
      <c r="H32" s="430">
        <f>H31*J8</f>
        <v>19.205109</v>
      </c>
      <c r="I32" s="431"/>
      <c r="J32" s="432"/>
    </row>
    <row r="33" spans="1:10" ht="15" thickBot="1">
      <c r="A33" s="409" t="s">
        <v>86</v>
      </c>
      <c r="B33" s="410"/>
      <c r="C33" s="410"/>
      <c r="D33" s="410"/>
      <c r="E33" s="410"/>
      <c r="F33" s="410"/>
      <c r="G33" s="411"/>
      <c r="H33" s="412">
        <f>SUM(H31:H32)</f>
        <v>104.67510899999999</v>
      </c>
      <c r="I33" s="413"/>
      <c r="J33" s="414"/>
    </row>
    <row r="34" spans="1:10">
      <c r="A34" s="76">
        <v>130110</v>
      </c>
      <c r="B34" s="418" t="s">
        <v>255</v>
      </c>
      <c r="C34" s="419"/>
      <c r="D34" s="419"/>
      <c r="E34" s="419"/>
      <c r="F34" s="420"/>
      <c r="G34" s="77" t="s">
        <v>70</v>
      </c>
      <c r="H34" s="421" t="s">
        <v>361</v>
      </c>
      <c r="I34" s="422"/>
      <c r="J34" s="423"/>
    </row>
    <row r="35" spans="1:10">
      <c r="A35" s="91" t="s">
        <v>156</v>
      </c>
      <c r="B35" s="415" t="s">
        <v>208</v>
      </c>
      <c r="C35" s="416"/>
      <c r="D35" s="416"/>
      <c r="E35" s="416"/>
      <c r="F35" s="417"/>
      <c r="G35" s="79" t="s">
        <v>69</v>
      </c>
      <c r="H35" s="80">
        <v>3.6600000000000001E-2</v>
      </c>
      <c r="I35" s="81">
        <v>85</v>
      </c>
      <c r="J35" s="82">
        <f t="shared" ref="J35" si="2">ROUND(H35*I35,2)</f>
        <v>3.11</v>
      </c>
    </row>
    <row r="36" spans="1:10">
      <c r="A36" s="91" t="s">
        <v>158</v>
      </c>
      <c r="B36" s="415" t="s">
        <v>159</v>
      </c>
      <c r="C36" s="416"/>
      <c r="D36" s="416"/>
      <c r="E36" s="416"/>
      <c r="F36" s="417"/>
      <c r="G36" s="79" t="s">
        <v>161</v>
      </c>
      <c r="H36" s="80">
        <v>0.31</v>
      </c>
      <c r="I36" s="81">
        <v>52.25</v>
      </c>
      <c r="J36" s="82">
        <f>ROUND(H36*I36,2)-0.01</f>
        <v>16.189999999999998</v>
      </c>
    </row>
    <row r="37" spans="1:10">
      <c r="A37" s="91">
        <v>280023</v>
      </c>
      <c r="B37" s="415" t="s">
        <v>112</v>
      </c>
      <c r="C37" s="416"/>
      <c r="D37" s="416"/>
      <c r="E37" s="416"/>
      <c r="F37" s="417"/>
      <c r="G37" s="79" t="s">
        <v>91</v>
      </c>
      <c r="H37" s="80">
        <v>0.25</v>
      </c>
      <c r="I37" s="81">
        <v>32.75</v>
      </c>
      <c r="J37" s="82">
        <f>ROUND(H37*I37,2)-0.01</f>
        <v>8.18</v>
      </c>
    </row>
    <row r="38" spans="1:10">
      <c r="A38" s="91">
        <v>280026</v>
      </c>
      <c r="B38" s="415" t="s">
        <v>108</v>
      </c>
      <c r="C38" s="416"/>
      <c r="D38" s="416"/>
      <c r="E38" s="416"/>
      <c r="F38" s="417"/>
      <c r="G38" s="79" t="s">
        <v>91</v>
      </c>
      <c r="H38" s="80">
        <v>0.6</v>
      </c>
      <c r="I38" s="81">
        <v>26.88</v>
      </c>
      <c r="J38" s="82">
        <f>ROUND(H38*I38,2)-0.01</f>
        <v>16.119999999999997</v>
      </c>
    </row>
    <row r="39" spans="1:10">
      <c r="A39" s="424" t="s">
        <v>85</v>
      </c>
      <c r="B39" s="425"/>
      <c r="C39" s="425"/>
      <c r="D39" s="425"/>
      <c r="E39" s="425"/>
      <c r="F39" s="425"/>
      <c r="G39" s="426"/>
      <c r="H39" s="427">
        <f>SUM(J35:J38)</f>
        <v>43.599999999999994</v>
      </c>
      <c r="I39" s="428"/>
      <c r="J39" s="429"/>
    </row>
    <row r="40" spans="1:10">
      <c r="A40" s="351" t="s">
        <v>304</v>
      </c>
      <c r="B40" s="352"/>
      <c r="C40" s="352"/>
      <c r="D40" s="352"/>
      <c r="E40" s="352"/>
      <c r="F40" s="352"/>
      <c r="G40" s="353"/>
      <c r="H40" s="430">
        <f>H39*J8</f>
        <v>9.7969200000000001</v>
      </c>
      <c r="I40" s="431"/>
      <c r="J40" s="432"/>
    </row>
    <row r="41" spans="1:10" ht="15" thickBot="1">
      <c r="A41" s="409" t="s">
        <v>86</v>
      </c>
      <c r="B41" s="410"/>
      <c r="C41" s="410"/>
      <c r="D41" s="410"/>
      <c r="E41" s="410"/>
      <c r="F41" s="410"/>
      <c r="G41" s="411"/>
      <c r="H41" s="412">
        <f>SUM(H39:H40)</f>
        <v>53.396919999999994</v>
      </c>
      <c r="I41" s="413"/>
      <c r="J41" s="414"/>
    </row>
    <row r="42" spans="1:10">
      <c r="A42" s="76">
        <v>130119</v>
      </c>
      <c r="B42" s="418" t="s">
        <v>264</v>
      </c>
      <c r="C42" s="419"/>
      <c r="D42" s="419"/>
      <c r="E42" s="419"/>
      <c r="F42" s="420"/>
      <c r="G42" s="77" t="s">
        <v>70</v>
      </c>
      <c r="H42" s="421" t="s">
        <v>362</v>
      </c>
      <c r="I42" s="422"/>
      <c r="J42" s="423"/>
    </row>
    <row r="43" spans="1:10">
      <c r="A43" s="91" t="s">
        <v>260</v>
      </c>
      <c r="B43" s="415" t="s">
        <v>258</v>
      </c>
      <c r="C43" s="416"/>
      <c r="D43" s="416"/>
      <c r="E43" s="416"/>
      <c r="F43" s="417"/>
      <c r="G43" s="79" t="s">
        <v>70</v>
      </c>
      <c r="H43" s="80">
        <v>1.05</v>
      </c>
      <c r="I43" s="81">
        <v>40.4</v>
      </c>
      <c r="J43" s="82">
        <f t="shared" ref="J43:J47" si="3">ROUND(H43*I43,2)</f>
        <v>42.42</v>
      </c>
    </row>
    <row r="44" spans="1:10">
      <c r="A44" s="91" t="s">
        <v>120</v>
      </c>
      <c r="B44" s="415" t="s">
        <v>259</v>
      </c>
      <c r="C44" s="416"/>
      <c r="D44" s="416"/>
      <c r="E44" s="416"/>
      <c r="F44" s="417"/>
      <c r="G44" s="79" t="s">
        <v>83</v>
      </c>
      <c r="H44" s="80">
        <v>5</v>
      </c>
      <c r="I44" s="81">
        <v>1.37</v>
      </c>
      <c r="J44" s="82">
        <f t="shared" si="3"/>
        <v>6.85</v>
      </c>
    </row>
    <row r="45" spans="1:10">
      <c r="A45" s="91" t="s">
        <v>121</v>
      </c>
      <c r="B45" s="371" t="s">
        <v>265</v>
      </c>
      <c r="C45" s="372"/>
      <c r="D45" s="372"/>
      <c r="E45" s="372"/>
      <c r="F45" s="373"/>
      <c r="G45" s="79" t="s">
        <v>83</v>
      </c>
      <c r="H45" s="80">
        <v>0.34</v>
      </c>
      <c r="I45" s="81">
        <v>5.66</v>
      </c>
      <c r="J45" s="82">
        <f t="shared" si="3"/>
        <v>1.92</v>
      </c>
    </row>
    <row r="46" spans="1:10">
      <c r="A46" s="91">
        <v>280023</v>
      </c>
      <c r="B46" s="415" t="s">
        <v>112</v>
      </c>
      <c r="C46" s="416"/>
      <c r="D46" s="416"/>
      <c r="E46" s="416"/>
      <c r="F46" s="417"/>
      <c r="G46" s="79" t="s">
        <v>91</v>
      </c>
      <c r="H46" s="80">
        <v>0.65</v>
      </c>
      <c r="I46" s="81">
        <v>32.75</v>
      </c>
      <c r="J46" s="82">
        <f>ROUND(H46*I46,2)-0.01</f>
        <v>21.279999999999998</v>
      </c>
    </row>
    <row r="47" spans="1:10">
      <c r="A47" s="91">
        <v>280004</v>
      </c>
      <c r="B47" s="415" t="s">
        <v>207</v>
      </c>
      <c r="C47" s="416"/>
      <c r="D47" s="416"/>
      <c r="E47" s="416"/>
      <c r="F47" s="417"/>
      <c r="G47" s="79" t="s">
        <v>91</v>
      </c>
      <c r="H47" s="80">
        <v>0.25</v>
      </c>
      <c r="I47" s="81">
        <v>26.77</v>
      </c>
      <c r="J47" s="82">
        <f t="shared" si="3"/>
        <v>6.69</v>
      </c>
    </row>
    <row r="48" spans="1:10">
      <c r="A48" s="424" t="s">
        <v>85</v>
      </c>
      <c r="B48" s="425"/>
      <c r="C48" s="425"/>
      <c r="D48" s="425"/>
      <c r="E48" s="425"/>
      <c r="F48" s="425"/>
      <c r="G48" s="426"/>
      <c r="H48" s="427">
        <f>SUM(J43:J47)</f>
        <v>79.16</v>
      </c>
      <c r="I48" s="428"/>
      <c r="J48" s="429"/>
    </row>
    <row r="49" spans="1:10">
      <c r="A49" s="351" t="s">
        <v>304</v>
      </c>
      <c r="B49" s="352"/>
      <c r="C49" s="352"/>
      <c r="D49" s="352"/>
      <c r="E49" s="352"/>
      <c r="F49" s="352"/>
      <c r="G49" s="353"/>
      <c r="H49" s="430">
        <f>H48*J8</f>
        <v>17.787251999999999</v>
      </c>
      <c r="I49" s="431"/>
      <c r="J49" s="432"/>
    </row>
    <row r="50" spans="1:10" ht="15" thickBot="1">
      <c r="A50" s="409" t="s">
        <v>86</v>
      </c>
      <c r="B50" s="410"/>
      <c r="C50" s="410"/>
      <c r="D50" s="410"/>
      <c r="E50" s="410"/>
      <c r="F50" s="410"/>
      <c r="G50" s="411"/>
      <c r="H50" s="412">
        <f>SUM(H48:H49)</f>
        <v>96.947251999999992</v>
      </c>
      <c r="I50" s="413"/>
      <c r="J50" s="414"/>
    </row>
    <row r="51" spans="1:10">
      <c r="A51" s="76">
        <v>120164</v>
      </c>
      <c r="B51" s="418" t="s">
        <v>122</v>
      </c>
      <c r="C51" s="419"/>
      <c r="D51" s="419"/>
      <c r="E51" s="419"/>
      <c r="F51" s="420"/>
      <c r="G51" s="77" t="s">
        <v>70</v>
      </c>
      <c r="H51" s="421" t="s">
        <v>364</v>
      </c>
      <c r="I51" s="422"/>
      <c r="J51" s="423"/>
    </row>
    <row r="52" spans="1:10">
      <c r="A52" s="91" t="s">
        <v>120</v>
      </c>
      <c r="B52" s="415" t="s">
        <v>259</v>
      </c>
      <c r="C52" s="416"/>
      <c r="D52" s="416"/>
      <c r="E52" s="416"/>
      <c r="F52" s="417"/>
      <c r="G52" s="79" t="s">
        <v>83</v>
      </c>
      <c r="H52" s="80">
        <v>0.5</v>
      </c>
      <c r="I52" s="81">
        <v>1.37</v>
      </c>
      <c r="J52" s="82">
        <f>ROUND(H52*I52,2)-0.01</f>
        <v>0.67999999999999994</v>
      </c>
    </row>
    <row r="53" spans="1:10">
      <c r="A53" s="91" t="s">
        <v>121</v>
      </c>
      <c r="B53" s="415" t="s">
        <v>265</v>
      </c>
      <c r="C53" s="416"/>
      <c r="D53" s="416"/>
      <c r="E53" s="416"/>
      <c r="F53" s="417"/>
      <c r="G53" s="79" t="s">
        <v>83</v>
      </c>
      <c r="H53" s="80">
        <v>0.1</v>
      </c>
      <c r="I53" s="81">
        <v>5.66</v>
      </c>
      <c r="J53" s="82">
        <f>ROUND(H53*I53,2)-0.01</f>
        <v>0.55999999999999994</v>
      </c>
    </row>
    <row r="54" spans="1:10">
      <c r="A54" s="91" t="s">
        <v>123</v>
      </c>
      <c r="B54" s="450" t="s">
        <v>122</v>
      </c>
      <c r="C54" s="451"/>
      <c r="D54" s="451"/>
      <c r="E54" s="451"/>
      <c r="F54" s="452"/>
      <c r="G54" s="79" t="s">
        <v>94</v>
      </c>
      <c r="H54" s="80">
        <v>1.1000000000000001</v>
      </c>
      <c r="I54" s="81">
        <v>11.73</v>
      </c>
      <c r="J54" s="82">
        <f t="shared" ref="J54" si="4">ROUND(H54*I54,2)</f>
        <v>12.9</v>
      </c>
    </row>
    <row r="55" spans="1:10">
      <c r="A55" s="91">
        <v>280023</v>
      </c>
      <c r="B55" s="415" t="s">
        <v>112</v>
      </c>
      <c r="C55" s="416"/>
      <c r="D55" s="416"/>
      <c r="E55" s="416"/>
      <c r="F55" s="417"/>
      <c r="G55" s="79" t="s">
        <v>91</v>
      </c>
      <c r="H55" s="80">
        <v>0.3</v>
      </c>
      <c r="I55" s="81">
        <v>32.75</v>
      </c>
      <c r="J55" s="82">
        <f>ROUND(H55*I55,2)-0.01</f>
        <v>9.82</v>
      </c>
    </row>
    <row r="56" spans="1:10">
      <c r="A56" s="91">
        <v>280026</v>
      </c>
      <c r="B56" s="415" t="s">
        <v>108</v>
      </c>
      <c r="C56" s="416"/>
      <c r="D56" s="416"/>
      <c r="E56" s="416"/>
      <c r="F56" s="417"/>
      <c r="G56" s="79" t="s">
        <v>91</v>
      </c>
      <c r="H56" s="80">
        <v>0.2</v>
      </c>
      <c r="I56" s="81">
        <v>26.88</v>
      </c>
      <c r="J56" s="82">
        <f>ROUND(H56*I56,2)-0.01</f>
        <v>5.37</v>
      </c>
    </row>
    <row r="57" spans="1:10">
      <c r="A57" s="424" t="s">
        <v>85</v>
      </c>
      <c r="B57" s="425"/>
      <c r="C57" s="425"/>
      <c r="D57" s="425"/>
      <c r="E57" s="425"/>
      <c r="F57" s="425"/>
      <c r="G57" s="426"/>
      <c r="H57" s="427">
        <f>SUM(J52:J56)</f>
        <v>29.330000000000002</v>
      </c>
      <c r="I57" s="428"/>
      <c r="J57" s="429"/>
    </row>
    <row r="58" spans="1:10">
      <c r="A58" s="351" t="s">
        <v>304</v>
      </c>
      <c r="B58" s="352"/>
      <c r="C58" s="352"/>
      <c r="D58" s="352"/>
      <c r="E58" s="352"/>
      <c r="F58" s="352"/>
      <c r="G58" s="353"/>
      <c r="H58" s="430">
        <f>H57*J8</f>
        <v>6.5904510000000007</v>
      </c>
      <c r="I58" s="431"/>
      <c r="J58" s="432"/>
    </row>
    <row r="59" spans="1:10" ht="15" thickBot="1">
      <c r="A59" s="409" t="s">
        <v>86</v>
      </c>
      <c r="B59" s="410"/>
      <c r="C59" s="410"/>
      <c r="D59" s="410"/>
      <c r="E59" s="410"/>
      <c r="F59" s="410"/>
      <c r="G59" s="411"/>
      <c r="H59" s="412">
        <f>SUM(H57:H58)</f>
        <v>35.920451</v>
      </c>
      <c r="I59" s="413"/>
      <c r="J59" s="414"/>
    </row>
    <row r="60" spans="1:10">
      <c r="A60" s="76">
        <v>130492</v>
      </c>
      <c r="B60" s="418" t="s">
        <v>209</v>
      </c>
      <c r="C60" s="419"/>
      <c r="D60" s="419"/>
      <c r="E60" s="419"/>
      <c r="F60" s="420"/>
      <c r="G60" s="77" t="s">
        <v>70</v>
      </c>
      <c r="H60" s="421" t="s">
        <v>363</v>
      </c>
      <c r="I60" s="422"/>
      <c r="J60" s="423"/>
    </row>
    <row r="61" spans="1:10">
      <c r="A61" s="203" t="s">
        <v>178</v>
      </c>
      <c r="B61" s="415" t="s">
        <v>179</v>
      </c>
      <c r="C61" s="416"/>
      <c r="D61" s="416"/>
      <c r="E61" s="416"/>
      <c r="F61" s="417"/>
      <c r="G61" s="79" t="s">
        <v>69</v>
      </c>
      <c r="H61" s="80">
        <v>0.02</v>
      </c>
      <c r="I61" s="81">
        <v>107.52</v>
      </c>
      <c r="J61" s="82">
        <f t="shared" ref="J61:J64" si="5">ROUND(H61*I61,2)</f>
        <v>2.15</v>
      </c>
    </row>
    <row r="62" spans="1:10">
      <c r="A62" s="203" t="s">
        <v>266</v>
      </c>
      <c r="B62" s="415" t="s">
        <v>210</v>
      </c>
      <c r="C62" s="416"/>
      <c r="D62" s="416"/>
      <c r="E62" s="416"/>
      <c r="F62" s="417"/>
      <c r="G62" s="79" t="s">
        <v>69</v>
      </c>
      <c r="H62" s="80">
        <v>0.02</v>
      </c>
      <c r="I62" s="81">
        <v>1067.3699999999999</v>
      </c>
      <c r="J62" s="82">
        <f>ROUND(H62*I62,2)-0.01</f>
        <v>21.34</v>
      </c>
    </row>
    <row r="63" spans="1:10">
      <c r="A63" s="203" t="s">
        <v>267</v>
      </c>
      <c r="B63" s="450" t="s">
        <v>263</v>
      </c>
      <c r="C63" s="451"/>
      <c r="D63" s="451"/>
      <c r="E63" s="451"/>
      <c r="F63" s="452"/>
      <c r="G63" s="79" t="s">
        <v>69</v>
      </c>
      <c r="H63" s="80">
        <v>7.0000000000000001E-3</v>
      </c>
      <c r="I63" s="81">
        <v>2102.8000000000002</v>
      </c>
      <c r="J63" s="82">
        <f>ROUND(H63*I63,2)-0.01</f>
        <v>14.71</v>
      </c>
    </row>
    <row r="64" spans="1:10">
      <c r="A64" s="91">
        <v>130584</v>
      </c>
      <c r="B64" s="415" t="s">
        <v>155</v>
      </c>
      <c r="C64" s="416"/>
      <c r="D64" s="416"/>
      <c r="E64" s="416"/>
      <c r="F64" s="417"/>
      <c r="G64" s="79" t="s">
        <v>70</v>
      </c>
      <c r="H64" s="80">
        <v>1</v>
      </c>
      <c r="I64" s="81">
        <v>105.89</v>
      </c>
      <c r="J64" s="82">
        <f t="shared" si="5"/>
        <v>105.89</v>
      </c>
    </row>
    <row r="65" spans="1:10">
      <c r="A65" s="424" t="s">
        <v>85</v>
      </c>
      <c r="B65" s="425"/>
      <c r="C65" s="425"/>
      <c r="D65" s="425"/>
      <c r="E65" s="425"/>
      <c r="F65" s="425"/>
      <c r="G65" s="426"/>
      <c r="H65" s="427">
        <f>SUM(J61:J64)</f>
        <v>144.09</v>
      </c>
      <c r="I65" s="428"/>
      <c r="J65" s="429"/>
    </row>
    <row r="66" spans="1:10">
      <c r="A66" s="351" t="s">
        <v>304</v>
      </c>
      <c r="B66" s="352"/>
      <c r="C66" s="352"/>
      <c r="D66" s="352"/>
      <c r="E66" s="352"/>
      <c r="F66" s="352"/>
      <c r="G66" s="353"/>
      <c r="H66" s="430">
        <f>H65*J$8</f>
        <v>32.377023000000001</v>
      </c>
      <c r="I66" s="431"/>
      <c r="J66" s="432"/>
    </row>
    <row r="67" spans="1:10" ht="15" thickBot="1">
      <c r="A67" s="409" t="s">
        <v>86</v>
      </c>
      <c r="B67" s="410"/>
      <c r="C67" s="410"/>
      <c r="D67" s="410"/>
      <c r="E67" s="410"/>
      <c r="F67" s="410"/>
      <c r="G67" s="411"/>
      <c r="H67" s="412">
        <f>SUM(H65:H66)</f>
        <v>176.46702300000001</v>
      </c>
      <c r="I67" s="413"/>
      <c r="J67" s="414"/>
    </row>
    <row r="68" spans="1:10">
      <c r="A68" s="76">
        <v>110826</v>
      </c>
      <c r="B68" s="418" t="s">
        <v>407</v>
      </c>
      <c r="C68" s="419"/>
      <c r="D68" s="419"/>
      <c r="E68" s="419"/>
      <c r="F68" s="420"/>
      <c r="G68" s="77" t="s">
        <v>94</v>
      </c>
      <c r="H68" s="421" t="s">
        <v>411</v>
      </c>
      <c r="I68" s="422"/>
      <c r="J68" s="423"/>
    </row>
    <row r="69" spans="1:10">
      <c r="A69" s="203" t="s">
        <v>412</v>
      </c>
      <c r="B69" s="415" t="s">
        <v>416</v>
      </c>
      <c r="C69" s="416"/>
      <c r="D69" s="416"/>
      <c r="E69" s="416"/>
      <c r="F69" s="417"/>
      <c r="G69" s="79" t="s">
        <v>70</v>
      </c>
      <c r="H69" s="80">
        <v>0.5</v>
      </c>
      <c r="I69" s="81">
        <v>15.07</v>
      </c>
      <c r="J69" s="82">
        <f>ROUND(H69*I69,2)-0.01</f>
        <v>7.53</v>
      </c>
    </row>
    <row r="70" spans="1:10">
      <c r="A70" s="203" t="s">
        <v>413</v>
      </c>
      <c r="B70" s="415" t="s">
        <v>112</v>
      </c>
      <c r="C70" s="416"/>
      <c r="D70" s="416"/>
      <c r="E70" s="416"/>
      <c r="F70" s="417"/>
      <c r="G70" s="79" t="s">
        <v>91</v>
      </c>
      <c r="H70" s="80">
        <v>0.45</v>
      </c>
      <c r="I70" s="81">
        <v>32.75</v>
      </c>
      <c r="J70" s="82">
        <f>ROUND(H70*I70,2)-0.01</f>
        <v>14.73</v>
      </c>
    </row>
    <row r="71" spans="1:10">
      <c r="A71" s="203" t="s">
        <v>414</v>
      </c>
      <c r="B71" s="450" t="s">
        <v>207</v>
      </c>
      <c r="C71" s="451"/>
      <c r="D71" s="451"/>
      <c r="E71" s="451"/>
      <c r="F71" s="452"/>
      <c r="G71" s="79" t="s">
        <v>91</v>
      </c>
      <c r="H71" s="80">
        <v>0.45</v>
      </c>
      <c r="I71" s="81">
        <v>26.77</v>
      </c>
      <c r="J71" s="82">
        <f>ROUND(H71*I71,2)-0.01</f>
        <v>12.040000000000001</v>
      </c>
    </row>
    <row r="72" spans="1:10">
      <c r="A72" s="91">
        <v>110764</v>
      </c>
      <c r="B72" s="415" t="s">
        <v>417</v>
      </c>
      <c r="C72" s="416"/>
      <c r="D72" s="416"/>
      <c r="E72" s="416"/>
      <c r="F72" s="417"/>
      <c r="G72" s="79" t="s">
        <v>69</v>
      </c>
      <c r="H72" s="80">
        <v>0.03</v>
      </c>
      <c r="I72" s="81">
        <v>531.5</v>
      </c>
      <c r="J72" s="82">
        <f>ROUND(H72*I72,2)-0.01</f>
        <v>15.94</v>
      </c>
    </row>
    <row r="73" spans="1:10" ht="15.6">
      <c r="A73" s="91" t="s">
        <v>415</v>
      </c>
      <c r="B73" s="415" t="s">
        <v>418</v>
      </c>
      <c r="C73" s="416"/>
      <c r="D73" s="416"/>
      <c r="E73" s="416"/>
      <c r="F73" s="417"/>
      <c r="G73" s="79" t="s">
        <v>83</v>
      </c>
      <c r="H73" s="80">
        <v>0.55000000000000004</v>
      </c>
      <c r="I73" s="81">
        <v>7.48</v>
      </c>
      <c r="J73" s="82">
        <f t="shared" ref="J73" si="6">ROUND(H73*I73,2)</f>
        <v>4.1100000000000003</v>
      </c>
    </row>
    <row r="74" spans="1:10">
      <c r="A74" s="424" t="s">
        <v>85</v>
      </c>
      <c r="B74" s="425"/>
      <c r="C74" s="425"/>
      <c r="D74" s="425"/>
      <c r="E74" s="425"/>
      <c r="F74" s="425"/>
      <c r="G74" s="426"/>
      <c r="H74" s="427">
        <f>SUM(J69:J73)</f>
        <v>54.35</v>
      </c>
      <c r="I74" s="428"/>
      <c r="J74" s="429"/>
    </row>
    <row r="75" spans="1:10">
      <c r="A75" s="351" t="s">
        <v>304</v>
      </c>
      <c r="B75" s="352"/>
      <c r="C75" s="352"/>
      <c r="D75" s="352"/>
      <c r="E75" s="352"/>
      <c r="F75" s="352"/>
      <c r="G75" s="353"/>
      <c r="H75" s="430">
        <f>H74*J$8</f>
        <v>12.212445000000001</v>
      </c>
      <c r="I75" s="431"/>
      <c r="J75" s="432"/>
    </row>
    <row r="76" spans="1:10" ht="15" thickBot="1">
      <c r="A76" s="409" t="s">
        <v>86</v>
      </c>
      <c r="B76" s="410"/>
      <c r="C76" s="410"/>
      <c r="D76" s="410"/>
      <c r="E76" s="410"/>
      <c r="F76" s="410"/>
      <c r="G76" s="411"/>
      <c r="H76" s="412">
        <f>SUM(H74:H75)</f>
        <v>66.562444999999997</v>
      </c>
      <c r="I76" s="413"/>
      <c r="J76" s="414"/>
    </row>
    <row r="77" spans="1:10">
      <c r="A77" s="202" t="s">
        <v>410</v>
      </c>
      <c r="B77" s="418" t="s">
        <v>446</v>
      </c>
      <c r="C77" s="419"/>
      <c r="D77" s="419"/>
      <c r="E77" s="419"/>
      <c r="F77" s="420"/>
      <c r="G77" s="77" t="s">
        <v>70</v>
      </c>
      <c r="H77" s="421" t="s">
        <v>419</v>
      </c>
      <c r="I77" s="422"/>
      <c r="J77" s="423"/>
    </row>
    <row r="78" spans="1:10">
      <c r="A78" s="203" t="s">
        <v>420</v>
      </c>
      <c r="B78" s="415" t="s">
        <v>108</v>
      </c>
      <c r="C78" s="416"/>
      <c r="D78" s="416"/>
      <c r="E78" s="416"/>
      <c r="F78" s="417"/>
      <c r="G78" s="79" t="s">
        <v>91</v>
      </c>
      <c r="H78" s="80">
        <v>1.4</v>
      </c>
      <c r="I78" s="81">
        <v>26.88</v>
      </c>
      <c r="J78" s="82">
        <f t="shared" ref="J78" si="7">ROUND(H78*I78,2)</f>
        <v>37.630000000000003</v>
      </c>
    </row>
    <row r="79" spans="1:10">
      <c r="A79" s="203" t="s">
        <v>413</v>
      </c>
      <c r="B79" s="415" t="s">
        <v>112</v>
      </c>
      <c r="C79" s="416"/>
      <c r="D79" s="416"/>
      <c r="E79" s="416"/>
      <c r="F79" s="417"/>
      <c r="G79" s="79" t="s">
        <v>91</v>
      </c>
      <c r="H79" s="80">
        <v>0.14000000000000001</v>
      </c>
      <c r="I79" s="81">
        <v>32.75</v>
      </c>
      <c r="J79" s="82">
        <f>ROUND(H79*I79,2)-0.01</f>
        <v>4.58</v>
      </c>
    </row>
    <row r="80" spans="1:10">
      <c r="A80" s="424" t="s">
        <v>85</v>
      </c>
      <c r="B80" s="425"/>
      <c r="C80" s="425"/>
      <c r="D80" s="425"/>
      <c r="E80" s="425"/>
      <c r="F80" s="425"/>
      <c r="G80" s="426"/>
      <c r="H80" s="427">
        <f>SUM(J78:J79)</f>
        <v>42.21</v>
      </c>
      <c r="I80" s="428"/>
      <c r="J80" s="429"/>
    </row>
    <row r="81" spans="1:10">
      <c r="A81" s="351" t="s">
        <v>304</v>
      </c>
      <c r="B81" s="352"/>
      <c r="C81" s="352"/>
      <c r="D81" s="352"/>
      <c r="E81" s="352"/>
      <c r="F81" s="352"/>
      <c r="G81" s="353"/>
      <c r="H81" s="430">
        <f>H80*J$8</f>
        <v>9.4845870000000012</v>
      </c>
      <c r="I81" s="431"/>
      <c r="J81" s="432"/>
    </row>
    <row r="82" spans="1:10" ht="15" thickBot="1">
      <c r="A82" s="409" t="s">
        <v>86</v>
      </c>
      <c r="B82" s="410"/>
      <c r="C82" s="410"/>
      <c r="D82" s="410"/>
      <c r="E82" s="410"/>
      <c r="F82" s="410"/>
      <c r="G82" s="411"/>
      <c r="H82" s="412">
        <f>SUM(H80:H81)</f>
        <v>51.694586999999999</v>
      </c>
      <c r="I82" s="413"/>
      <c r="J82" s="414"/>
    </row>
    <row r="83" spans="1:10" ht="15" thickBot="1">
      <c r="A83" s="433" t="s">
        <v>315</v>
      </c>
      <c r="B83" s="434"/>
      <c r="C83" s="434"/>
      <c r="D83" s="434"/>
      <c r="E83" s="434"/>
      <c r="F83" s="434"/>
      <c r="G83" s="434"/>
      <c r="H83" s="434"/>
      <c r="I83" s="434"/>
      <c r="J83" s="435"/>
    </row>
    <row r="84" spans="1:10">
      <c r="A84" s="253" t="s">
        <v>322</v>
      </c>
      <c r="B84" s="404" t="s">
        <v>367</v>
      </c>
      <c r="C84" s="405"/>
      <c r="D84" s="405"/>
      <c r="E84" s="405"/>
      <c r="F84" s="405"/>
      <c r="G84" s="254" t="s">
        <v>70</v>
      </c>
      <c r="H84" s="406" t="s">
        <v>366</v>
      </c>
      <c r="I84" s="407"/>
      <c r="J84" s="408"/>
    </row>
    <row r="85" spans="1:10">
      <c r="A85" s="255">
        <v>280028</v>
      </c>
      <c r="B85" s="386" t="s">
        <v>327</v>
      </c>
      <c r="C85" s="387"/>
      <c r="D85" s="387"/>
      <c r="E85" s="387"/>
      <c r="F85" s="388"/>
      <c r="G85" s="245" t="s">
        <v>91</v>
      </c>
      <c r="H85" s="246">
        <v>0.14000000000000001</v>
      </c>
      <c r="I85" s="247">
        <v>32.14</v>
      </c>
      <c r="J85" s="248">
        <f>ROUND(H85*I85,2)-0.01</f>
        <v>4.49</v>
      </c>
    </row>
    <row r="86" spans="1:10">
      <c r="A86" s="255">
        <v>280026</v>
      </c>
      <c r="B86" s="386" t="s">
        <v>108</v>
      </c>
      <c r="C86" s="387"/>
      <c r="D86" s="387"/>
      <c r="E86" s="387"/>
      <c r="F86" s="388"/>
      <c r="G86" s="245" t="s">
        <v>91</v>
      </c>
      <c r="H86" s="246">
        <v>0.14000000000000001</v>
      </c>
      <c r="I86" s="247">
        <v>26.88</v>
      </c>
      <c r="J86" s="248">
        <f t="shared" ref="J86:J89" si="8">ROUND(H86*I86,2)</f>
        <v>3.76</v>
      </c>
    </row>
    <row r="87" spans="1:10">
      <c r="A87" s="255" t="s">
        <v>328</v>
      </c>
      <c r="B87" s="386" t="s">
        <v>365</v>
      </c>
      <c r="C87" s="387"/>
      <c r="D87" s="387"/>
      <c r="E87" s="387"/>
      <c r="F87" s="388"/>
      <c r="G87" s="245" t="s">
        <v>72</v>
      </c>
      <c r="H87" s="246">
        <v>0.83</v>
      </c>
      <c r="I87" s="247">
        <v>39.93</v>
      </c>
      <c r="J87" s="248">
        <f t="shared" si="8"/>
        <v>33.14</v>
      </c>
    </row>
    <row r="88" spans="1:10">
      <c r="A88" s="255" t="s">
        <v>329</v>
      </c>
      <c r="B88" s="386" t="s">
        <v>330</v>
      </c>
      <c r="C88" s="387"/>
      <c r="D88" s="387"/>
      <c r="E88" s="387"/>
      <c r="F88" s="388"/>
      <c r="G88" s="245" t="s">
        <v>331</v>
      </c>
      <c r="H88" s="246">
        <v>1.4</v>
      </c>
      <c r="I88" s="247">
        <v>1.02</v>
      </c>
      <c r="J88" s="248">
        <f>ROUND(H88*I88,2)-0.01</f>
        <v>1.42</v>
      </c>
    </row>
    <row r="89" spans="1:10">
      <c r="A89" s="255" t="s">
        <v>332</v>
      </c>
      <c r="B89" s="436" t="s">
        <v>333</v>
      </c>
      <c r="C89" s="437"/>
      <c r="D89" s="437"/>
      <c r="E89" s="437"/>
      <c r="F89" s="438"/>
      <c r="G89" s="256" t="s">
        <v>331</v>
      </c>
      <c r="H89" s="246">
        <v>1.4</v>
      </c>
      <c r="I89" s="247">
        <v>1.65</v>
      </c>
      <c r="J89" s="248">
        <f t="shared" si="8"/>
        <v>2.31</v>
      </c>
    </row>
    <row r="90" spans="1:10">
      <c r="A90" s="255" t="s">
        <v>105</v>
      </c>
      <c r="B90" s="436" t="s">
        <v>106</v>
      </c>
      <c r="C90" s="437"/>
      <c r="D90" s="437"/>
      <c r="E90" s="437"/>
      <c r="F90" s="438"/>
      <c r="G90" s="256" t="s">
        <v>83</v>
      </c>
      <c r="H90" s="246">
        <v>0.01</v>
      </c>
      <c r="I90" s="247">
        <v>16.66</v>
      </c>
      <c r="J90" s="248">
        <f>ROUND(H90*I90,2)-0.01</f>
        <v>0.16</v>
      </c>
    </row>
    <row r="91" spans="1:10">
      <c r="A91" s="255" t="s">
        <v>334</v>
      </c>
      <c r="B91" s="436" t="s">
        <v>335</v>
      </c>
      <c r="C91" s="437"/>
      <c r="D91" s="437"/>
      <c r="E91" s="437"/>
      <c r="F91" s="438"/>
      <c r="G91" s="256" t="s">
        <v>331</v>
      </c>
      <c r="H91" s="246">
        <v>1.4</v>
      </c>
      <c r="I91" s="247">
        <v>0.81</v>
      </c>
      <c r="J91" s="248">
        <f>ROUND(H91*I91,2)-0.01</f>
        <v>1.1199999999999999</v>
      </c>
    </row>
    <row r="92" spans="1:10">
      <c r="A92" s="392" t="s">
        <v>85</v>
      </c>
      <c r="B92" s="393"/>
      <c r="C92" s="393"/>
      <c r="D92" s="393"/>
      <c r="E92" s="393"/>
      <c r="F92" s="393"/>
      <c r="G92" s="394"/>
      <c r="H92" s="395">
        <f>SUM(J85:J91)</f>
        <v>46.4</v>
      </c>
      <c r="I92" s="396"/>
      <c r="J92" s="397"/>
    </row>
    <row r="93" spans="1:10">
      <c r="A93" s="398" t="s">
        <v>304</v>
      </c>
      <c r="B93" s="399"/>
      <c r="C93" s="399"/>
      <c r="D93" s="399"/>
      <c r="E93" s="399"/>
      <c r="F93" s="399"/>
      <c r="G93" s="400"/>
      <c r="H93" s="442">
        <f>H92*J$8</f>
        <v>10.426080000000001</v>
      </c>
      <c r="I93" s="443"/>
      <c r="J93" s="444"/>
    </row>
    <row r="94" spans="1:10" ht="15" thickBot="1">
      <c r="A94" s="380" t="s">
        <v>86</v>
      </c>
      <c r="B94" s="381"/>
      <c r="C94" s="381"/>
      <c r="D94" s="381"/>
      <c r="E94" s="381"/>
      <c r="F94" s="381"/>
      <c r="G94" s="382"/>
      <c r="H94" s="383">
        <f>SUM(H92:H93)</f>
        <v>56.826079999999997</v>
      </c>
      <c r="I94" s="384"/>
      <c r="J94" s="385"/>
    </row>
    <row r="95" spans="1:10">
      <c r="A95" s="253" t="s">
        <v>323</v>
      </c>
      <c r="B95" s="404" t="s">
        <v>324</v>
      </c>
      <c r="C95" s="405"/>
      <c r="D95" s="405"/>
      <c r="E95" s="405"/>
      <c r="F95" s="405"/>
      <c r="G95" s="254" t="s">
        <v>94</v>
      </c>
      <c r="H95" s="406" t="s">
        <v>368</v>
      </c>
      <c r="I95" s="407"/>
      <c r="J95" s="408"/>
    </row>
    <row r="96" spans="1:10">
      <c r="A96" s="255">
        <v>280028</v>
      </c>
      <c r="B96" s="386" t="s">
        <v>327</v>
      </c>
      <c r="C96" s="387"/>
      <c r="D96" s="387"/>
      <c r="E96" s="387"/>
      <c r="F96" s="388"/>
      <c r="G96" s="245" t="s">
        <v>91</v>
      </c>
      <c r="H96" s="246">
        <v>0.12</v>
      </c>
      <c r="I96" s="247">
        <v>32.14</v>
      </c>
      <c r="J96" s="248">
        <f>ROUND(H96*I96,2)-0.01</f>
        <v>3.85</v>
      </c>
    </row>
    <row r="97" spans="1:10">
      <c r="A97" s="255">
        <v>280026</v>
      </c>
      <c r="B97" s="386" t="s">
        <v>108</v>
      </c>
      <c r="C97" s="387"/>
      <c r="D97" s="387"/>
      <c r="E97" s="387"/>
      <c r="F97" s="388"/>
      <c r="G97" s="245" t="s">
        <v>91</v>
      </c>
      <c r="H97" s="246">
        <v>0.12</v>
      </c>
      <c r="I97" s="247">
        <v>26.88</v>
      </c>
      <c r="J97" s="248">
        <f>ROUND(H97*I97,2)-0.01</f>
        <v>3.22</v>
      </c>
    </row>
    <row r="98" spans="1:10">
      <c r="A98" s="255" t="s">
        <v>336</v>
      </c>
      <c r="B98" s="386" t="s">
        <v>337</v>
      </c>
      <c r="C98" s="387"/>
      <c r="D98" s="387"/>
      <c r="E98" s="387"/>
      <c r="F98" s="388"/>
      <c r="G98" s="245" t="s">
        <v>338</v>
      </c>
      <c r="H98" s="246">
        <v>0.5</v>
      </c>
      <c r="I98" s="247">
        <v>1.02</v>
      </c>
      <c r="J98" s="248">
        <f t="shared" ref="J98:J99" si="9">ROUND(H98*I98,2)</f>
        <v>0.51</v>
      </c>
    </row>
    <row r="99" spans="1:10">
      <c r="A99" s="267" t="s">
        <v>339</v>
      </c>
      <c r="B99" s="389" t="s">
        <v>324</v>
      </c>
      <c r="C99" s="390"/>
      <c r="D99" s="390"/>
      <c r="E99" s="390"/>
      <c r="F99" s="391"/>
      <c r="G99" s="245" t="s">
        <v>338</v>
      </c>
      <c r="H99" s="246">
        <v>1.04</v>
      </c>
      <c r="I99" s="247">
        <v>16.07</v>
      </c>
      <c r="J99" s="248">
        <f t="shared" si="9"/>
        <v>16.71</v>
      </c>
    </row>
    <row r="100" spans="1:10">
      <c r="A100" s="267" t="s">
        <v>340</v>
      </c>
      <c r="B100" s="453" t="s">
        <v>369</v>
      </c>
      <c r="C100" s="454"/>
      <c r="D100" s="454"/>
      <c r="E100" s="454"/>
      <c r="F100" s="455"/>
      <c r="G100" s="245" t="s">
        <v>331</v>
      </c>
      <c r="H100" s="257">
        <v>0.5</v>
      </c>
      <c r="I100" s="258">
        <v>0.77</v>
      </c>
      <c r="J100" s="248">
        <f>ROUND(H100*I100,2)-0.01</f>
        <v>0.38</v>
      </c>
    </row>
    <row r="101" spans="1:10">
      <c r="A101" s="267" t="s">
        <v>105</v>
      </c>
      <c r="B101" s="453" t="s">
        <v>106</v>
      </c>
      <c r="C101" s="454"/>
      <c r="D101" s="454"/>
      <c r="E101" s="454"/>
      <c r="F101" s="455"/>
      <c r="G101" s="245" t="s">
        <v>341</v>
      </c>
      <c r="H101" s="257">
        <v>0.01</v>
      </c>
      <c r="I101" s="258">
        <v>16.66</v>
      </c>
      <c r="J101" s="248">
        <f>ROUND(H101*I101,2)-0.01</f>
        <v>0.16</v>
      </c>
    </row>
    <row r="102" spans="1:10">
      <c r="A102" s="392" t="s">
        <v>85</v>
      </c>
      <c r="B102" s="393"/>
      <c r="C102" s="393"/>
      <c r="D102" s="393"/>
      <c r="E102" s="393"/>
      <c r="F102" s="393"/>
      <c r="G102" s="394"/>
      <c r="H102" s="395">
        <f>SUM(J96:J101)</f>
        <v>24.83</v>
      </c>
      <c r="I102" s="396"/>
      <c r="J102" s="397"/>
    </row>
    <row r="103" spans="1:10">
      <c r="A103" s="398" t="s">
        <v>304</v>
      </c>
      <c r="B103" s="399"/>
      <c r="C103" s="399"/>
      <c r="D103" s="399"/>
      <c r="E103" s="399"/>
      <c r="F103" s="399"/>
      <c r="G103" s="400"/>
      <c r="H103" s="401">
        <f>H102*J$8</f>
        <v>5.5793010000000001</v>
      </c>
      <c r="I103" s="402"/>
      <c r="J103" s="403"/>
    </row>
    <row r="104" spans="1:10" ht="15" thickBot="1">
      <c r="A104" s="380" t="s">
        <v>86</v>
      </c>
      <c r="B104" s="381"/>
      <c r="C104" s="381"/>
      <c r="D104" s="381"/>
      <c r="E104" s="381"/>
      <c r="F104" s="381"/>
      <c r="G104" s="382"/>
      <c r="H104" s="383">
        <f>SUM(H102:H103)</f>
        <v>30.409300999999999</v>
      </c>
      <c r="I104" s="384"/>
      <c r="J104" s="385"/>
    </row>
    <row r="105" spans="1:10">
      <c r="A105" s="253" t="s">
        <v>406</v>
      </c>
      <c r="B105" s="404" t="s">
        <v>422</v>
      </c>
      <c r="C105" s="405"/>
      <c r="D105" s="405"/>
      <c r="E105" s="405"/>
      <c r="F105" s="405"/>
      <c r="G105" s="254" t="s">
        <v>94</v>
      </c>
      <c r="H105" s="406" t="s">
        <v>425</v>
      </c>
      <c r="I105" s="407"/>
      <c r="J105" s="408"/>
    </row>
    <row r="106" spans="1:10">
      <c r="A106" s="255">
        <v>280002</v>
      </c>
      <c r="B106" s="386" t="s">
        <v>205</v>
      </c>
      <c r="C106" s="387"/>
      <c r="D106" s="387"/>
      <c r="E106" s="387"/>
      <c r="F106" s="388"/>
      <c r="G106" s="245" t="s">
        <v>91</v>
      </c>
      <c r="H106" s="246">
        <v>0.15</v>
      </c>
      <c r="I106" s="247">
        <v>26.37</v>
      </c>
      <c r="J106" s="248">
        <f>ROUND(H106*I106,2)-0.01</f>
        <v>3.95</v>
      </c>
    </row>
    <row r="107" spans="1:10">
      <c r="A107" s="255">
        <v>280013</v>
      </c>
      <c r="B107" s="386" t="s">
        <v>107</v>
      </c>
      <c r="C107" s="387"/>
      <c r="D107" s="387"/>
      <c r="E107" s="387"/>
      <c r="F107" s="388"/>
      <c r="G107" s="245" t="s">
        <v>91</v>
      </c>
      <c r="H107" s="246">
        <v>0.15</v>
      </c>
      <c r="I107" s="247">
        <v>32.21</v>
      </c>
      <c r="J107" s="248">
        <f t="shared" ref="J107:J108" si="10">ROUND(H107*I107,2)</f>
        <v>4.83</v>
      </c>
    </row>
    <row r="108" spans="1:10">
      <c r="A108" s="255" t="s">
        <v>428</v>
      </c>
      <c r="B108" s="386" t="s">
        <v>426</v>
      </c>
      <c r="C108" s="387"/>
      <c r="D108" s="387"/>
      <c r="E108" s="387"/>
      <c r="F108" s="388"/>
      <c r="G108" s="245" t="s">
        <v>69</v>
      </c>
      <c r="H108" s="246">
        <v>4.0000000000000001E-3</v>
      </c>
      <c r="I108" s="247">
        <v>6250</v>
      </c>
      <c r="J108" s="248">
        <f t="shared" si="10"/>
        <v>25</v>
      </c>
    </row>
    <row r="109" spans="1:10">
      <c r="A109" s="267" t="s">
        <v>429</v>
      </c>
      <c r="B109" s="389" t="s">
        <v>427</v>
      </c>
      <c r="C109" s="390"/>
      <c r="D109" s="390"/>
      <c r="E109" s="390"/>
      <c r="F109" s="391"/>
      <c r="G109" s="245" t="s">
        <v>341</v>
      </c>
      <c r="H109" s="246">
        <v>0.1</v>
      </c>
      <c r="I109" s="247">
        <v>38.79</v>
      </c>
      <c r="J109" s="248">
        <f>ROUND(H109*I109,2)-0.01</f>
        <v>3.87</v>
      </c>
    </row>
    <row r="110" spans="1:10">
      <c r="A110" s="392" t="s">
        <v>85</v>
      </c>
      <c r="B110" s="393"/>
      <c r="C110" s="393"/>
      <c r="D110" s="393"/>
      <c r="E110" s="393"/>
      <c r="F110" s="393"/>
      <c r="G110" s="394"/>
      <c r="H110" s="395">
        <f>SUM(J106:J109)</f>
        <v>37.65</v>
      </c>
      <c r="I110" s="396"/>
      <c r="J110" s="397"/>
    </row>
    <row r="111" spans="1:10">
      <c r="A111" s="398" t="s">
        <v>304</v>
      </c>
      <c r="B111" s="399"/>
      <c r="C111" s="399"/>
      <c r="D111" s="399"/>
      <c r="E111" s="399"/>
      <c r="F111" s="399"/>
      <c r="G111" s="400"/>
      <c r="H111" s="401">
        <f>H110*J$8</f>
        <v>8.4599550000000008</v>
      </c>
      <c r="I111" s="402"/>
      <c r="J111" s="403"/>
    </row>
    <row r="112" spans="1:10" ht="15" thickBot="1">
      <c r="A112" s="380" t="s">
        <v>86</v>
      </c>
      <c r="B112" s="381"/>
      <c r="C112" s="381"/>
      <c r="D112" s="381"/>
      <c r="E112" s="381"/>
      <c r="F112" s="381"/>
      <c r="G112" s="382"/>
      <c r="H112" s="383">
        <f>SUM(H110:H111)</f>
        <v>46.109954999999999</v>
      </c>
      <c r="I112" s="384"/>
      <c r="J112" s="385"/>
    </row>
    <row r="113" spans="1:10">
      <c r="A113" s="253" t="s">
        <v>421</v>
      </c>
      <c r="B113" s="404" t="s">
        <v>424</v>
      </c>
      <c r="C113" s="405"/>
      <c r="D113" s="405"/>
      <c r="E113" s="405"/>
      <c r="F113" s="405"/>
      <c r="G113" s="254" t="s">
        <v>94</v>
      </c>
      <c r="H113" s="406" t="s">
        <v>430</v>
      </c>
      <c r="I113" s="407"/>
      <c r="J113" s="408"/>
    </row>
    <row r="114" spans="1:10">
      <c r="A114" s="255">
        <v>280020</v>
      </c>
      <c r="B114" s="386" t="s">
        <v>431</v>
      </c>
      <c r="C114" s="387"/>
      <c r="D114" s="387"/>
      <c r="E114" s="387"/>
      <c r="F114" s="388"/>
      <c r="G114" s="245" t="s">
        <v>91</v>
      </c>
      <c r="H114" s="246">
        <v>0.12</v>
      </c>
      <c r="I114" s="247">
        <v>31.27</v>
      </c>
      <c r="J114" s="248">
        <f>ROUND(H114*I114,2)</f>
        <v>3.75</v>
      </c>
    </row>
    <row r="115" spans="1:10">
      <c r="A115" s="255">
        <v>280026</v>
      </c>
      <c r="B115" s="386" t="s">
        <v>108</v>
      </c>
      <c r="C115" s="387"/>
      <c r="D115" s="387"/>
      <c r="E115" s="387"/>
      <c r="F115" s="388"/>
      <c r="G115" s="245" t="s">
        <v>91</v>
      </c>
      <c r="H115" s="246">
        <v>0.12</v>
      </c>
      <c r="I115" s="247">
        <v>26.88</v>
      </c>
      <c r="J115" s="248">
        <f>ROUND(H115*I115,2)-0.01</f>
        <v>3.22</v>
      </c>
    </row>
    <row r="116" spans="1:10">
      <c r="A116" s="255" t="s">
        <v>433</v>
      </c>
      <c r="B116" s="386" t="s">
        <v>432</v>
      </c>
      <c r="C116" s="387"/>
      <c r="D116" s="387"/>
      <c r="E116" s="387"/>
      <c r="F116" s="388"/>
      <c r="G116" s="245" t="s">
        <v>435</v>
      </c>
      <c r="H116" s="246">
        <v>1</v>
      </c>
      <c r="I116" s="247">
        <v>5.77</v>
      </c>
      <c r="J116" s="248">
        <f t="shared" ref="J116" si="11">ROUND(H116*I116,2)</f>
        <v>5.77</v>
      </c>
    </row>
    <row r="117" spans="1:10">
      <c r="A117" s="267" t="s">
        <v>434</v>
      </c>
      <c r="B117" s="389" t="s">
        <v>424</v>
      </c>
      <c r="C117" s="390"/>
      <c r="D117" s="390"/>
      <c r="E117" s="390"/>
      <c r="F117" s="391"/>
      <c r="G117" s="245" t="s">
        <v>94</v>
      </c>
      <c r="H117" s="246">
        <v>1.1000000000000001</v>
      </c>
      <c r="I117" s="247">
        <v>48.85</v>
      </c>
      <c r="J117" s="248">
        <f>ROUND(H117*I117,2)-0.01</f>
        <v>53.730000000000004</v>
      </c>
    </row>
    <row r="118" spans="1:10">
      <c r="A118" s="392" t="s">
        <v>85</v>
      </c>
      <c r="B118" s="393"/>
      <c r="C118" s="393"/>
      <c r="D118" s="393"/>
      <c r="E118" s="393"/>
      <c r="F118" s="393"/>
      <c r="G118" s="394"/>
      <c r="H118" s="395">
        <f>SUM(J114:J117)</f>
        <v>66.47</v>
      </c>
      <c r="I118" s="396"/>
      <c r="J118" s="397"/>
    </row>
    <row r="119" spans="1:10">
      <c r="A119" s="398" t="s">
        <v>304</v>
      </c>
      <c r="B119" s="399"/>
      <c r="C119" s="399"/>
      <c r="D119" s="399"/>
      <c r="E119" s="399"/>
      <c r="F119" s="399"/>
      <c r="G119" s="400"/>
      <c r="H119" s="401">
        <f>H118*J$8</f>
        <v>14.935809000000001</v>
      </c>
      <c r="I119" s="402"/>
      <c r="J119" s="403"/>
    </row>
    <row r="120" spans="1:10" ht="15" thickBot="1">
      <c r="A120" s="380" t="s">
        <v>86</v>
      </c>
      <c r="B120" s="381"/>
      <c r="C120" s="381"/>
      <c r="D120" s="381"/>
      <c r="E120" s="381"/>
      <c r="F120" s="381"/>
      <c r="G120" s="382"/>
      <c r="H120" s="383">
        <f>SUM(H118:H119)</f>
        <v>81.405809000000005</v>
      </c>
      <c r="I120" s="384"/>
      <c r="J120" s="385"/>
    </row>
    <row r="121" spans="1:10" ht="15" thickBot="1">
      <c r="A121" s="433" t="s">
        <v>124</v>
      </c>
      <c r="B121" s="434"/>
      <c r="C121" s="434"/>
      <c r="D121" s="434"/>
      <c r="E121" s="434"/>
      <c r="F121" s="434"/>
      <c r="G121" s="434"/>
      <c r="H121" s="434"/>
      <c r="I121" s="434"/>
      <c r="J121" s="435"/>
    </row>
    <row r="122" spans="1:10">
      <c r="A122" s="76">
        <v>140348</v>
      </c>
      <c r="B122" s="418" t="s">
        <v>125</v>
      </c>
      <c r="C122" s="419"/>
      <c r="D122" s="419"/>
      <c r="E122" s="419"/>
      <c r="F122" s="420"/>
      <c r="G122" s="77" t="s">
        <v>70</v>
      </c>
      <c r="H122" s="421" t="s">
        <v>370</v>
      </c>
      <c r="I122" s="422"/>
      <c r="J122" s="423"/>
    </row>
    <row r="123" spans="1:10">
      <c r="A123" s="91" t="s">
        <v>126</v>
      </c>
      <c r="B123" s="415" t="s">
        <v>127</v>
      </c>
      <c r="C123" s="416"/>
      <c r="D123" s="416"/>
      <c r="E123" s="416"/>
      <c r="F123" s="417"/>
      <c r="G123" s="79" t="s">
        <v>82</v>
      </c>
      <c r="H123" s="80">
        <v>0.1</v>
      </c>
      <c r="I123" s="81">
        <v>303</v>
      </c>
      <c r="J123" s="82">
        <f t="shared" ref="J123:J125" si="12">ROUND(H123*I123,2)</f>
        <v>30.3</v>
      </c>
    </row>
    <row r="124" spans="1:10">
      <c r="A124" s="91" t="s">
        <v>92</v>
      </c>
      <c r="B124" s="415" t="s">
        <v>93</v>
      </c>
      <c r="C124" s="416"/>
      <c r="D124" s="416"/>
      <c r="E124" s="416"/>
      <c r="F124" s="417"/>
      <c r="G124" s="79" t="s">
        <v>83</v>
      </c>
      <c r="H124" s="80">
        <v>0.2</v>
      </c>
      <c r="I124" s="81">
        <v>20.53</v>
      </c>
      <c r="J124" s="82">
        <f>ROUND(H124*I124,2)-0.01</f>
        <v>4.1000000000000005</v>
      </c>
    </row>
    <row r="125" spans="1:10">
      <c r="A125" s="91">
        <v>280002</v>
      </c>
      <c r="B125" s="415" t="s">
        <v>205</v>
      </c>
      <c r="C125" s="416"/>
      <c r="D125" s="416"/>
      <c r="E125" s="416"/>
      <c r="F125" s="417"/>
      <c r="G125" s="79" t="s">
        <v>91</v>
      </c>
      <c r="H125" s="80">
        <v>0.9</v>
      </c>
      <c r="I125" s="81">
        <v>26.37</v>
      </c>
      <c r="J125" s="82">
        <f t="shared" si="12"/>
        <v>23.73</v>
      </c>
    </row>
    <row r="126" spans="1:10">
      <c r="A126" s="91">
        <v>280013</v>
      </c>
      <c r="B126" s="415" t="s">
        <v>107</v>
      </c>
      <c r="C126" s="416"/>
      <c r="D126" s="416"/>
      <c r="E126" s="416"/>
      <c r="F126" s="417"/>
      <c r="G126" s="79" t="s">
        <v>91</v>
      </c>
      <c r="H126" s="80">
        <v>0.9</v>
      </c>
      <c r="I126" s="81">
        <v>32.21</v>
      </c>
      <c r="J126" s="82">
        <f>ROUND(H126*I126,2)-0.01</f>
        <v>28.979999999999997</v>
      </c>
    </row>
    <row r="127" spans="1:10">
      <c r="A127" s="424" t="s">
        <v>85</v>
      </c>
      <c r="B127" s="425"/>
      <c r="C127" s="425"/>
      <c r="D127" s="425"/>
      <c r="E127" s="425"/>
      <c r="F127" s="425"/>
      <c r="G127" s="426"/>
      <c r="H127" s="427">
        <f>SUM(J123:J126)</f>
        <v>87.109999999999985</v>
      </c>
      <c r="I127" s="428"/>
      <c r="J127" s="429"/>
    </row>
    <row r="128" spans="1:10">
      <c r="A128" s="351" t="s">
        <v>304</v>
      </c>
      <c r="B128" s="352"/>
      <c r="C128" s="352"/>
      <c r="D128" s="352"/>
      <c r="E128" s="352"/>
      <c r="F128" s="352"/>
      <c r="G128" s="353"/>
      <c r="H128" s="430">
        <f>H127*J8</f>
        <v>19.573616999999999</v>
      </c>
      <c r="I128" s="431"/>
      <c r="J128" s="432"/>
    </row>
    <row r="129" spans="1:10" ht="15" thickBot="1">
      <c r="A129" s="409" t="s">
        <v>86</v>
      </c>
      <c r="B129" s="410"/>
      <c r="C129" s="410"/>
      <c r="D129" s="410"/>
      <c r="E129" s="410"/>
      <c r="F129" s="410"/>
      <c r="G129" s="411"/>
      <c r="H129" s="412">
        <f>SUM(H127:H128)</f>
        <v>106.68361699999998</v>
      </c>
      <c r="I129" s="413"/>
      <c r="J129" s="414"/>
    </row>
    <row r="130" spans="1:10">
      <c r="A130" s="76">
        <v>141336</v>
      </c>
      <c r="B130" s="418" t="s">
        <v>129</v>
      </c>
      <c r="C130" s="419"/>
      <c r="D130" s="419"/>
      <c r="E130" s="419"/>
      <c r="F130" s="420"/>
      <c r="G130" s="77" t="s">
        <v>70</v>
      </c>
      <c r="H130" s="421" t="s">
        <v>371</v>
      </c>
      <c r="I130" s="422"/>
      <c r="J130" s="423"/>
    </row>
    <row r="131" spans="1:10">
      <c r="A131" s="91" t="s">
        <v>130</v>
      </c>
      <c r="B131" s="415" t="s">
        <v>129</v>
      </c>
      <c r="C131" s="416"/>
      <c r="D131" s="416"/>
      <c r="E131" s="416"/>
      <c r="F131" s="417"/>
      <c r="G131" s="79" t="s">
        <v>70</v>
      </c>
      <c r="H131" s="80">
        <v>1</v>
      </c>
      <c r="I131" s="81">
        <v>28.93</v>
      </c>
      <c r="J131" s="82">
        <f t="shared" ref="J131:J133" si="13">ROUND(H131*I131,2)</f>
        <v>28.93</v>
      </c>
    </row>
    <row r="132" spans="1:10">
      <c r="A132" s="91">
        <v>280002</v>
      </c>
      <c r="B132" s="415" t="s">
        <v>205</v>
      </c>
      <c r="C132" s="416"/>
      <c r="D132" s="416"/>
      <c r="E132" s="416"/>
      <c r="F132" s="417"/>
      <c r="G132" s="79" t="s">
        <v>91</v>
      </c>
      <c r="H132" s="80">
        <v>0.3</v>
      </c>
      <c r="I132" s="81">
        <v>26.37</v>
      </c>
      <c r="J132" s="82">
        <f t="shared" si="13"/>
        <v>7.91</v>
      </c>
    </row>
    <row r="133" spans="1:10">
      <c r="A133" s="91">
        <v>280013</v>
      </c>
      <c r="B133" s="415" t="s">
        <v>107</v>
      </c>
      <c r="C133" s="416"/>
      <c r="D133" s="416"/>
      <c r="E133" s="416"/>
      <c r="F133" s="417"/>
      <c r="G133" s="79" t="s">
        <v>91</v>
      </c>
      <c r="H133" s="80">
        <v>0.3</v>
      </c>
      <c r="I133" s="81">
        <v>32.21</v>
      </c>
      <c r="J133" s="82">
        <f t="shared" si="13"/>
        <v>9.66</v>
      </c>
    </row>
    <row r="134" spans="1:10">
      <c r="A134" s="424" t="s">
        <v>85</v>
      </c>
      <c r="B134" s="425"/>
      <c r="C134" s="425"/>
      <c r="D134" s="425"/>
      <c r="E134" s="425"/>
      <c r="F134" s="425"/>
      <c r="G134" s="426"/>
      <c r="H134" s="427">
        <f>SUM(J131:J133)</f>
        <v>46.5</v>
      </c>
      <c r="I134" s="428"/>
      <c r="J134" s="429"/>
    </row>
    <row r="135" spans="1:10">
      <c r="A135" s="351" t="s">
        <v>304</v>
      </c>
      <c r="B135" s="352"/>
      <c r="C135" s="352"/>
      <c r="D135" s="352"/>
      <c r="E135" s="352"/>
      <c r="F135" s="352"/>
      <c r="G135" s="353"/>
      <c r="H135" s="430">
        <f>H134*J$8</f>
        <v>10.448550000000001</v>
      </c>
      <c r="I135" s="431"/>
      <c r="J135" s="432"/>
    </row>
    <row r="136" spans="1:10" ht="15" thickBot="1">
      <c r="A136" s="409" t="s">
        <v>86</v>
      </c>
      <c r="B136" s="410"/>
      <c r="C136" s="410"/>
      <c r="D136" s="410"/>
      <c r="E136" s="410"/>
      <c r="F136" s="410"/>
      <c r="G136" s="411"/>
      <c r="H136" s="412">
        <f>SUM(H134:H135)</f>
        <v>56.948549999999997</v>
      </c>
      <c r="I136" s="413"/>
      <c r="J136" s="414"/>
    </row>
    <row r="137" spans="1:10" ht="15" thickBot="1">
      <c r="A137" s="433" t="s">
        <v>154</v>
      </c>
      <c r="B137" s="434"/>
      <c r="C137" s="434"/>
      <c r="D137" s="434"/>
      <c r="E137" s="434"/>
      <c r="F137" s="434"/>
      <c r="G137" s="434"/>
      <c r="H137" s="434"/>
      <c r="I137" s="434"/>
      <c r="J137" s="435"/>
    </row>
    <row r="138" spans="1:10">
      <c r="A138" s="76">
        <v>190609</v>
      </c>
      <c r="B138" s="418" t="s">
        <v>213</v>
      </c>
      <c r="C138" s="419"/>
      <c r="D138" s="419"/>
      <c r="E138" s="419"/>
      <c r="F138" s="420"/>
      <c r="G138" s="77" t="s">
        <v>151</v>
      </c>
      <c r="H138" s="421" t="s">
        <v>372</v>
      </c>
      <c r="I138" s="422"/>
      <c r="J138" s="423"/>
    </row>
    <row r="139" spans="1:10">
      <c r="A139" s="91" t="s">
        <v>165</v>
      </c>
      <c r="B139" s="415" t="s">
        <v>214</v>
      </c>
      <c r="C139" s="416"/>
      <c r="D139" s="416"/>
      <c r="E139" s="416"/>
      <c r="F139" s="417"/>
      <c r="G139" s="79" t="s">
        <v>151</v>
      </c>
      <c r="H139" s="80">
        <v>1</v>
      </c>
      <c r="I139" s="81">
        <v>434.5</v>
      </c>
      <c r="J139" s="82">
        <f t="shared" ref="J139:J146" si="14">ROUND(H139*I139,2)</f>
        <v>434.5</v>
      </c>
    </row>
    <row r="140" spans="1:10">
      <c r="A140" s="91" t="s">
        <v>166</v>
      </c>
      <c r="B140" s="415" t="s">
        <v>167</v>
      </c>
      <c r="C140" s="416"/>
      <c r="D140" s="416"/>
      <c r="E140" s="416"/>
      <c r="F140" s="417"/>
      <c r="G140" s="79" t="s">
        <v>151</v>
      </c>
      <c r="H140" s="80">
        <v>2</v>
      </c>
      <c r="I140" s="81">
        <v>9</v>
      </c>
      <c r="J140" s="82">
        <f t="shared" si="14"/>
        <v>18</v>
      </c>
    </row>
    <row r="141" spans="1:10">
      <c r="A141" s="91" t="s">
        <v>163</v>
      </c>
      <c r="B141" s="415" t="s">
        <v>215</v>
      </c>
      <c r="C141" s="416"/>
      <c r="D141" s="416"/>
      <c r="E141" s="416"/>
      <c r="F141" s="417"/>
      <c r="G141" s="79" t="s">
        <v>151</v>
      </c>
      <c r="H141" s="80">
        <v>1</v>
      </c>
      <c r="I141" s="81">
        <v>10.99</v>
      </c>
      <c r="J141" s="82">
        <f>ROUND(H141*I141,2)-0.01</f>
        <v>10.98</v>
      </c>
    </row>
    <row r="142" spans="1:10">
      <c r="A142" s="91" t="s">
        <v>164</v>
      </c>
      <c r="B142" s="415" t="s">
        <v>168</v>
      </c>
      <c r="C142" s="416"/>
      <c r="D142" s="416"/>
      <c r="E142" s="416"/>
      <c r="F142" s="417"/>
      <c r="G142" s="79" t="s">
        <v>151</v>
      </c>
      <c r="H142" s="80">
        <v>1</v>
      </c>
      <c r="I142" s="81">
        <v>51.46</v>
      </c>
      <c r="J142" s="82">
        <f t="shared" si="14"/>
        <v>51.46</v>
      </c>
    </row>
    <row r="143" spans="1:10">
      <c r="A143" s="91" t="s">
        <v>105</v>
      </c>
      <c r="B143" s="415" t="s">
        <v>106</v>
      </c>
      <c r="C143" s="416"/>
      <c r="D143" s="416"/>
      <c r="E143" s="416"/>
      <c r="F143" s="417"/>
      <c r="G143" s="79" t="s">
        <v>83</v>
      </c>
      <c r="H143" s="80">
        <v>1</v>
      </c>
      <c r="I143" s="81">
        <v>16.66</v>
      </c>
      <c r="J143" s="82">
        <f>ROUND(H143*I143,2)-0.01</f>
        <v>16.649999999999999</v>
      </c>
    </row>
    <row r="144" spans="1:10">
      <c r="A144" s="91" t="s">
        <v>121</v>
      </c>
      <c r="B144" s="415" t="s">
        <v>265</v>
      </c>
      <c r="C144" s="416"/>
      <c r="D144" s="416"/>
      <c r="E144" s="416"/>
      <c r="F144" s="417"/>
      <c r="G144" s="79" t="s">
        <v>83</v>
      </c>
      <c r="H144" s="80">
        <v>0.09</v>
      </c>
      <c r="I144" s="81">
        <v>5.66</v>
      </c>
      <c r="J144" s="82">
        <f>ROUND(H144*I144,2)-0.01</f>
        <v>0.5</v>
      </c>
    </row>
    <row r="145" spans="1:10">
      <c r="A145" s="91">
        <v>280008</v>
      </c>
      <c r="B145" s="415" t="s">
        <v>212</v>
      </c>
      <c r="C145" s="416"/>
      <c r="D145" s="416"/>
      <c r="E145" s="416"/>
      <c r="F145" s="417"/>
      <c r="G145" s="79" t="s">
        <v>91</v>
      </c>
      <c r="H145" s="80">
        <v>3</v>
      </c>
      <c r="I145" s="81">
        <v>26.34</v>
      </c>
      <c r="J145" s="82">
        <f t="shared" si="14"/>
        <v>79.02</v>
      </c>
    </row>
    <row r="146" spans="1:10">
      <c r="A146" s="91">
        <v>280016</v>
      </c>
      <c r="B146" s="415" t="s">
        <v>206</v>
      </c>
      <c r="C146" s="416"/>
      <c r="D146" s="416"/>
      <c r="E146" s="416"/>
      <c r="F146" s="417"/>
      <c r="G146" s="79" t="s">
        <v>91</v>
      </c>
      <c r="H146" s="80">
        <v>3</v>
      </c>
      <c r="I146" s="81">
        <v>32.19</v>
      </c>
      <c r="J146" s="82">
        <f t="shared" si="14"/>
        <v>96.57</v>
      </c>
    </row>
    <row r="147" spans="1:10">
      <c r="A147" s="424" t="s">
        <v>85</v>
      </c>
      <c r="B147" s="425"/>
      <c r="C147" s="425"/>
      <c r="D147" s="425"/>
      <c r="E147" s="425"/>
      <c r="F147" s="425"/>
      <c r="G147" s="426"/>
      <c r="H147" s="427">
        <f>SUM(J139:J146)</f>
        <v>707.68000000000006</v>
      </c>
      <c r="I147" s="428"/>
      <c r="J147" s="429"/>
    </row>
    <row r="148" spans="1:10">
      <c r="A148" s="351" t="s">
        <v>304</v>
      </c>
      <c r="B148" s="352"/>
      <c r="C148" s="352"/>
      <c r="D148" s="352"/>
      <c r="E148" s="352"/>
      <c r="F148" s="352"/>
      <c r="G148" s="353"/>
      <c r="H148" s="430">
        <f>H147*J8</f>
        <v>159.01569600000002</v>
      </c>
      <c r="I148" s="431"/>
      <c r="J148" s="432"/>
    </row>
    <row r="149" spans="1:10" ht="15" thickBot="1">
      <c r="A149" s="409" t="s">
        <v>86</v>
      </c>
      <c r="B149" s="410"/>
      <c r="C149" s="410"/>
      <c r="D149" s="410"/>
      <c r="E149" s="410"/>
      <c r="F149" s="410"/>
      <c r="G149" s="411"/>
      <c r="H149" s="412">
        <f>SUM(H147:H148)</f>
        <v>866.69569600000011</v>
      </c>
      <c r="I149" s="413"/>
      <c r="J149" s="414"/>
    </row>
    <row r="150" spans="1:10">
      <c r="A150" s="76">
        <v>190375</v>
      </c>
      <c r="B150" s="418" t="s">
        <v>216</v>
      </c>
      <c r="C150" s="419"/>
      <c r="D150" s="419"/>
      <c r="E150" s="419"/>
      <c r="F150" s="420"/>
      <c r="G150" s="77" t="s">
        <v>151</v>
      </c>
      <c r="H150" s="421" t="s">
        <v>373</v>
      </c>
      <c r="I150" s="422"/>
      <c r="J150" s="423"/>
    </row>
    <row r="151" spans="1:10">
      <c r="A151" s="91" t="s">
        <v>172</v>
      </c>
      <c r="B151" s="415" t="s">
        <v>170</v>
      </c>
      <c r="C151" s="416"/>
      <c r="D151" s="416"/>
      <c r="E151" s="416"/>
      <c r="F151" s="417"/>
      <c r="G151" s="79" t="s">
        <v>151</v>
      </c>
      <c r="H151" s="80">
        <v>1</v>
      </c>
      <c r="I151" s="81">
        <v>190.9</v>
      </c>
      <c r="J151" s="82">
        <f t="shared" ref="J151:J154" si="15">ROUND(H151*I151,2)</f>
        <v>190.9</v>
      </c>
    </row>
    <row r="152" spans="1:10">
      <c r="A152" s="91" t="s">
        <v>220</v>
      </c>
      <c r="B152" s="415" t="s">
        <v>169</v>
      </c>
      <c r="C152" s="416"/>
      <c r="D152" s="416"/>
      <c r="E152" s="416"/>
      <c r="F152" s="417"/>
      <c r="G152" s="79" t="s">
        <v>94</v>
      </c>
      <c r="H152" s="80">
        <v>1.2</v>
      </c>
      <c r="I152" s="81">
        <v>0.18</v>
      </c>
      <c r="J152" s="82">
        <f>ROUND(H152*I152,2)-0.01</f>
        <v>0.21</v>
      </c>
    </row>
    <row r="153" spans="1:10">
      <c r="A153" s="91" t="s">
        <v>166</v>
      </c>
      <c r="B153" s="415" t="s">
        <v>167</v>
      </c>
      <c r="C153" s="416"/>
      <c r="D153" s="416"/>
      <c r="E153" s="416"/>
      <c r="F153" s="417"/>
      <c r="G153" s="79" t="s">
        <v>94</v>
      </c>
      <c r="H153" s="80">
        <v>4</v>
      </c>
      <c r="I153" s="81">
        <v>9</v>
      </c>
      <c r="J153" s="82">
        <f t="shared" ref="J153" si="16">ROUND(H153*I153,2)</f>
        <v>36</v>
      </c>
    </row>
    <row r="154" spans="1:10">
      <c r="A154" s="91" t="s">
        <v>174</v>
      </c>
      <c r="B154" s="415" t="s">
        <v>217</v>
      </c>
      <c r="C154" s="416"/>
      <c r="D154" s="416"/>
      <c r="E154" s="416"/>
      <c r="F154" s="417"/>
      <c r="G154" s="79" t="s">
        <v>151</v>
      </c>
      <c r="H154" s="80">
        <v>1</v>
      </c>
      <c r="I154" s="81">
        <v>96.76</v>
      </c>
      <c r="J154" s="82">
        <f t="shared" si="15"/>
        <v>96.76</v>
      </c>
    </row>
    <row r="155" spans="1:10">
      <c r="A155" s="91" t="s">
        <v>173</v>
      </c>
      <c r="B155" s="415" t="s">
        <v>218</v>
      </c>
      <c r="C155" s="416"/>
      <c r="D155" s="416"/>
      <c r="E155" s="416"/>
      <c r="F155" s="417"/>
      <c r="G155" s="79" t="s">
        <v>151</v>
      </c>
      <c r="H155" s="80">
        <v>1</v>
      </c>
      <c r="I155" s="81">
        <v>454.51</v>
      </c>
      <c r="J155" s="82">
        <f t="shared" ref="J155:J157" si="17">ROUND(H155*I155,2)</f>
        <v>454.51</v>
      </c>
    </row>
    <row r="156" spans="1:10">
      <c r="A156" s="91" t="s">
        <v>171</v>
      </c>
      <c r="B156" s="415" t="s">
        <v>219</v>
      </c>
      <c r="C156" s="416"/>
      <c r="D156" s="416"/>
      <c r="E156" s="416"/>
      <c r="F156" s="417"/>
      <c r="G156" s="79" t="s">
        <v>151</v>
      </c>
      <c r="H156" s="80">
        <v>1</v>
      </c>
      <c r="I156" s="81">
        <v>75.900000000000006</v>
      </c>
      <c r="J156" s="82">
        <f t="shared" si="17"/>
        <v>75.900000000000006</v>
      </c>
    </row>
    <row r="157" spans="1:10">
      <c r="A157" s="91">
        <v>280008</v>
      </c>
      <c r="B157" s="415" t="s">
        <v>212</v>
      </c>
      <c r="C157" s="416"/>
      <c r="D157" s="416"/>
      <c r="E157" s="416"/>
      <c r="F157" s="417"/>
      <c r="G157" s="79" t="s">
        <v>91</v>
      </c>
      <c r="H157" s="80">
        <v>3.3</v>
      </c>
      <c r="I157" s="81">
        <v>26.34</v>
      </c>
      <c r="J157" s="82">
        <f t="shared" si="17"/>
        <v>86.92</v>
      </c>
    </row>
    <row r="158" spans="1:10">
      <c r="A158" s="91">
        <v>280016</v>
      </c>
      <c r="B158" s="415" t="s">
        <v>206</v>
      </c>
      <c r="C158" s="416"/>
      <c r="D158" s="416"/>
      <c r="E158" s="416"/>
      <c r="F158" s="417"/>
      <c r="G158" s="79" t="s">
        <v>91</v>
      </c>
      <c r="H158" s="80">
        <v>3.3</v>
      </c>
      <c r="I158" s="81">
        <v>32.19</v>
      </c>
      <c r="J158" s="82">
        <f>ROUND(H158*I158,2)-0.01</f>
        <v>106.22</v>
      </c>
    </row>
    <row r="159" spans="1:10">
      <c r="A159" s="424" t="s">
        <v>85</v>
      </c>
      <c r="B159" s="425"/>
      <c r="C159" s="425"/>
      <c r="D159" s="425"/>
      <c r="E159" s="425"/>
      <c r="F159" s="425"/>
      <c r="G159" s="426"/>
      <c r="H159" s="427">
        <f>SUM(J151:J158)</f>
        <v>1047.4199999999998</v>
      </c>
      <c r="I159" s="428"/>
      <c r="J159" s="429"/>
    </row>
    <row r="160" spans="1:10">
      <c r="A160" s="351" t="s">
        <v>304</v>
      </c>
      <c r="B160" s="352"/>
      <c r="C160" s="352"/>
      <c r="D160" s="352"/>
      <c r="E160" s="352"/>
      <c r="F160" s="352"/>
      <c r="G160" s="353"/>
      <c r="H160" s="430">
        <f>H159*J8</f>
        <v>235.35527399999998</v>
      </c>
      <c r="I160" s="431"/>
      <c r="J160" s="432"/>
    </row>
    <row r="161" spans="1:10" ht="15" thickBot="1">
      <c r="A161" s="409" t="s">
        <v>86</v>
      </c>
      <c r="B161" s="410"/>
      <c r="C161" s="410"/>
      <c r="D161" s="410"/>
      <c r="E161" s="410"/>
      <c r="F161" s="410"/>
      <c r="G161" s="411"/>
      <c r="H161" s="412">
        <f>SUM(H159:H160)</f>
        <v>1282.7752739999999</v>
      </c>
      <c r="I161" s="413"/>
      <c r="J161" s="414"/>
    </row>
    <row r="162" spans="1:10">
      <c r="A162" s="76">
        <v>181481</v>
      </c>
      <c r="B162" s="418" t="s">
        <v>313</v>
      </c>
      <c r="C162" s="419"/>
      <c r="D162" s="419"/>
      <c r="E162" s="419"/>
      <c r="F162" s="420"/>
      <c r="G162" s="77" t="s">
        <v>151</v>
      </c>
      <c r="H162" s="421" t="s">
        <v>374</v>
      </c>
      <c r="I162" s="422"/>
      <c r="J162" s="423"/>
    </row>
    <row r="163" spans="1:10">
      <c r="A163" s="91">
        <v>280008</v>
      </c>
      <c r="B163" s="415" t="s">
        <v>212</v>
      </c>
      <c r="C163" s="416"/>
      <c r="D163" s="416"/>
      <c r="E163" s="416"/>
      <c r="F163" s="417"/>
      <c r="G163" s="79" t="s">
        <v>91</v>
      </c>
      <c r="H163" s="80">
        <v>4</v>
      </c>
      <c r="I163" s="81">
        <v>26.34</v>
      </c>
      <c r="J163" s="82">
        <f t="shared" ref="J163:J164" si="18">ROUND(H163*I163,2)</f>
        <v>105.36</v>
      </c>
    </row>
    <row r="164" spans="1:10">
      <c r="A164" s="91">
        <v>280016</v>
      </c>
      <c r="B164" s="415" t="s">
        <v>206</v>
      </c>
      <c r="C164" s="416"/>
      <c r="D164" s="416"/>
      <c r="E164" s="416"/>
      <c r="F164" s="417"/>
      <c r="G164" s="79" t="s">
        <v>91</v>
      </c>
      <c r="H164" s="80">
        <v>4</v>
      </c>
      <c r="I164" s="81">
        <v>32.19</v>
      </c>
      <c r="J164" s="82">
        <f t="shared" si="18"/>
        <v>128.76</v>
      </c>
    </row>
    <row r="165" spans="1:10">
      <c r="A165" s="91">
        <v>280014</v>
      </c>
      <c r="B165" s="415" t="s">
        <v>110</v>
      </c>
      <c r="C165" s="416"/>
      <c r="D165" s="416"/>
      <c r="E165" s="416"/>
      <c r="F165" s="417"/>
      <c r="G165" s="79" t="s">
        <v>91</v>
      </c>
      <c r="H165" s="80">
        <v>4</v>
      </c>
      <c r="I165" s="81">
        <v>33.200000000000003</v>
      </c>
      <c r="J165" s="82">
        <f t="shared" ref="J165" si="19">ROUND(H165*I165,2)</f>
        <v>132.80000000000001</v>
      </c>
    </row>
    <row r="166" spans="1:10">
      <c r="A166" s="91" t="s">
        <v>314</v>
      </c>
      <c r="B166" s="415" t="s">
        <v>313</v>
      </c>
      <c r="C166" s="416"/>
      <c r="D166" s="416"/>
      <c r="E166" s="416"/>
      <c r="F166" s="417"/>
      <c r="G166" s="79" t="s">
        <v>151</v>
      </c>
      <c r="H166" s="80">
        <v>1</v>
      </c>
      <c r="I166" s="81">
        <v>3112.25</v>
      </c>
      <c r="J166" s="82">
        <f>ROUND(H166*I166,2)-0.01</f>
        <v>3112.24</v>
      </c>
    </row>
    <row r="167" spans="1:10">
      <c r="A167" s="424" t="s">
        <v>85</v>
      </c>
      <c r="B167" s="425"/>
      <c r="C167" s="425"/>
      <c r="D167" s="425"/>
      <c r="E167" s="425"/>
      <c r="F167" s="425"/>
      <c r="G167" s="426"/>
      <c r="H167" s="427">
        <f>SUM(J163:J166)</f>
        <v>3479.16</v>
      </c>
      <c r="I167" s="428"/>
      <c r="J167" s="429"/>
    </row>
    <row r="168" spans="1:10">
      <c r="A168" s="351" t="s">
        <v>304</v>
      </c>
      <c r="B168" s="352"/>
      <c r="C168" s="352"/>
      <c r="D168" s="352"/>
      <c r="E168" s="352"/>
      <c r="F168" s="352"/>
      <c r="G168" s="353"/>
      <c r="H168" s="430">
        <f>H167*J$8</f>
        <v>781.76725199999998</v>
      </c>
      <c r="I168" s="431"/>
      <c r="J168" s="432"/>
    </row>
    <row r="169" spans="1:10" ht="15" thickBot="1">
      <c r="A169" s="409" t="s">
        <v>86</v>
      </c>
      <c r="B169" s="410"/>
      <c r="C169" s="410"/>
      <c r="D169" s="410"/>
      <c r="E169" s="410"/>
      <c r="F169" s="410"/>
      <c r="G169" s="411"/>
      <c r="H169" s="412">
        <f>SUM(H167:H168)</f>
        <v>4260.9272519999995</v>
      </c>
      <c r="I169" s="413"/>
      <c r="J169" s="414"/>
    </row>
    <row r="170" spans="1:10" ht="15" thickBot="1">
      <c r="A170" s="433" t="s">
        <v>150</v>
      </c>
      <c r="B170" s="434"/>
      <c r="C170" s="434"/>
      <c r="D170" s="434"/>
      <c r="E170" s="434"/>
      <c r="F170" s="434"/>
      <c r="G170" s="434"/>
      <c r="H170" s="434"/>
      <c r="I170" s="434"/>
      <c r="J170" s="435"/>
    </row>
    <row r="171" spans="1:10">
      <c r="A171" s="76">
        <v>170081</v>
      </c>
      <c r="B171" s="418" t="s">
        <v>223</v>
      </c>
      <c r="C171" s="419"/>
      <c r="D171" s="419"/>
      <c r="E171" s="419"/>
      <c r="F171" s="420"/>
      <c r="G171" s="77" t="s">
        <v>211</v>
      </c>
      <c r="H171" s="421" t="s">
        <v>375</v>
      </c>
      <c r="I171" s="422"/>
      <c r="J171" s="423"/>
    </row>
    <row r="172" spans="1:10">
      <c r="A172" s="91" t="s">
        <v>227</v>
      </c>
      <c r="B172" s="415" t="s">
        <v>224</v>
      </c>
      <c r="C172" s="416"/>
      <c r="D172" s="416"/>
      <c r="E172" s="416"/>
      <c r="F172" s="417"/>
      <c r="G172" s="79" t="s">
        <v>151</v>
      </c>
      <c r="H172" s="80">
        <v>2</v>
      </c>
      <c r="I172" s="81">
        <v>0.83</v>
      </c>
      <c r="J172" s="82">
        <f>ROUND(H172*I172,2)-0.01</f>
        <v>1.65</v>
      </c>
    </row>
    <row r="173" spans="1:10">
      <c r="A173" s="91" t="s">
        <v>226</v>
      </c>
      <c r="B173" s="415" t="s">
        <v>225</v>
      </c>
      <c r="C173" s="416"/>
      <c r="D173" s="416"/>
      <c r="E173" s="416"/>
      <c r="F173" s="417"/>
      <c r="G173" s="79" t="s">
        <v>94</v>
      </c>
      <c r="H173" s="80">
        <v>3</v>
      </c>
      <c r="I173" s="81">
        <v>3.83</v>
      </c>
      <c r="J173" s="82">
        <f t="shared" ref="J173:J178" si="20">ROUND(H173*I173,2)</f>
        <v>11.49</v>
      </c>
    </row>
    <row r="174" spans="1:10">
      <c r="A174" s="91" t="s">
        <v>230</v>
      </c>
      <c r="B174" s="415" t="s">
        <v>228</v>
      </c>
      <c r="C174" s="416"/>
      <c r="D174" s="416"/>
      <c r="E174" s="416"/>
      <c r="F174" s="417"/>
      <c r="G174" s="79" t="s">
        <v>151</v>
      </c>
      <c r="H174" s="80">
        <v>2</v>
      </c>
      <c r="I174" s="81">
        <v>1.17</v>
      </c>
      <c r="J174" s="82">
        <f t="shared" si="20"/>
        <v>2.34</v>
      </c>
    </row>
    <row r="175" spans="1:10">
      <c r="A175" s="91" t="s">
        <v>98</v>
      </c>
      <c r="B175" s="415" t="s">
        <v>152</v>
      </c>
      <c r="C175" s="416"/>
      <c r="D175" s="416"/>
      <c r="E175" s="416"/>
      <c r="F175" s="417"/>
      <c r="G175" s="79" t="s">
        <v>94</v>
      </c>
      <c r="H175" s="80">
        <v>9</v>
      </c>
      <c r="I175" s="81">
        <v>2.87</v>
      </c>
      <c r="J175" s="82">
        <f>ROUND(H175*I175,2)-0.03</f>
        <v>25.799999999999997</v>
      </c>
    </row>
    <row r="176" spans="1:10">
      <c r="A176" s="91" t="s">
        <v>231</v>
      </c>
      <c r="B176" s="415" t="s">
        <v>248</v>
      </c>
      <c r="C176" s="416"/>
      <c r="D176" s="416"/>
      <c r="E176" s="416"/>
      <c r="F176" s="417"/>
      <c r="G176" s="79" t="s">
        <v>151</v>
      </c>
      <c r="H176" s="80">
        <v>1</v>
      </c>
      <c r="I176" s="81">
        <v>1.52</v>
      </c>
      <c r="J176" s="82">
        <f t="shared" si="20"/>
        <v>1.52</v>
      </c>
    </row>
    <row r="177" spans="1:10">
      <c r="A177" s="91">
        <v>280007</v>
      </c>
      <c r="B177" s="415" t="s">
        <v>229</v>
      </c>
      <c r="C177" s="416"/>
      <c r="D177" s="416"/>
      <c r="E177" s="416"/>
      <c r="F177" s="417"/>
      <c r="G177" s="79" t="s">
        <v>91</v>
      </c>
      <c r="H177" s="80">
        <v>5</v>
      </c>
      <c r="I177" s="81">
        <v>27.24</v>
      </c>
      <c r="J177" s="82">
        <f t="shared" si="20"/>
        <v>136.19999999999999</v>
      </c>
    </row>
    <row r="178" spans="1:10">
      <c r="A178" s="91">
        <v>280014</v>
      </c>
      <c r="B178" s="415" t="s">
        <v>110</v>
      </c>
      <c r="C178" s="416"/>
      <c r="D178" s="416"/>
      <c r="E178" s="416"/>
      <c r="F178" s="417"/>
      <c r="G178" s="79" t="s">
        <v>91</v>
      </c>
      <c r="H178" s="80">
        <v>5</v>
      </c>
      <c r="I178" s="81">
        <v>33.200000000000003</v>
      </c>
      <c r="J178" s="82">
        <f t="shared" si="20"/>
        <v>166</v>
      </c>
    </row>
    <row r="179" spans="1:10">
      <c r="A179" s="424" t="s">
        <v>85</v>
      </c>
      <c r="B179" s="425"/>
      <c r="C179" s="425"/>
      <c r="D179" s="425"/>
      <c r="E179" s="425"/>
      <c r="F179" s="425"/>
      <c r="G179" s="426"/>
      <c r="H179" s="427">
        <f>SUM(J172:J178)</f>
        <v>345</v>
      </c>
      <c r="I179" s="428"/>
      <c r="J179" s="429"/>
    </row>
    <row r="180" spans="1:10">
      <c r="A180" s="351" t="s">
        <v>304</v>
      </c>
      <c r="B180" s="352"/>
      <c r="C180" s="352"/>
      <c r="D180" s="352"/>
      <c r="E180" s="352"/>
      <c r="F180" s="352"/>
      <c r="G180" s="353"/>
      <c r="H180" s="430">
        <f>H179*J8</f>
        <v>77.521500000000003</v>
      </c>
      <c r="I180" s="431"/>
      <c r="J180" s="432"/>
    </row>
    <row r="181" spans="1:10" ht="15" thickBot="1">
      <c r="A181" s="409" t="s">
        <v>86</v>
      </c>
      <c r="B181" s="410"/>
      <c r="C181" s="410"/>
      <c r="D181" s="410"/>
      <c r="E181" s="410"/>
      <c r="F181" s="410"/>
      <c r="G181" s="411"/>
      <c r="H181" s="412">
        <f>SUM(H179:H180)</f>
        <v>422.5215</v>
      </c>
      <c r="I181" s="413"/>
      <c r="J181" s="414"/>
    </row>
    <row r="182" spans="1:10">
      <c r="A182" s="199" t="s">
        <v>251</v>
      </c>
      <c r="B182" s="418" t="s">
        <v>301</v>
      </c>
      <c r="C182" s="419"/>
      <c r="D182" s="419"/>
      <c r="E182" s="419"/>
      <c r="F182" s="420"/>
      <c r="G182" s="77" t="s">
        <v>151</v>
      </c>
      <c r="H182" s="421"/>
      <c r="I182" s="422"/>
      <c r="J182" s="423"/>
    </row>
    <row r="183" spans="1:10">
      <c r="A183" s="91" t="s">
        <v>222</v>
      </c>
      <c r="B183" s="415" t="s">
        <v>302</v>
      </c>
      <c r="C183" s="416"/>
      <c r="D183" s="416"/>
      <c r="E183" s="416"/>
      <c r="F183" s="417"/>
      <c r="G183" s="79" t="s">
        <v>151</v>
      </c>
      <c r="H183" s="80">
        <v>1</v>
      </c>
      <c r="I183" s="81">
        <v>29</v>
      </c>
      <c r="J183" s="82">
        <f t="shared" ref="J183:J186" si="21">ROUND(H183*I183,2)</f>
        <v>29</v>
      </c>
    </row>
    <row r="184" spans="1:10">
      <c r="A184" s="91" t="s">
        <v>222</v>
      </c>
      <c r="B184" s="415" t="s">
        <v>303</v>
      </c>
      <c r="C184" s="416"/>
      <c r="D184" s="416"/>
      <c r="E184" s="416"/>
      <c r="F184" s="417"/>
      <c r="G184" s="79" t="s">
        <v>151</v>
      </c>
      <c r="H184" s="80">
        <v>1</v>
      </c>
      <c r="I184" s="81">
        <v>5.5</v>
      </c>
      <c r="J184" s="82">
        <f t="shared" si="21"/>
        <v>5.5</v>
      </c>
    </row>
    <row r="185" spans="1:10">
      <c r="A185" s="91">
        <v>280007</v>
      </c>
      <c r="B185" s="415" t="s">
        <v>229</v>
      </c>
      <c r="C185" s="416"/>
      <c r="D185" s="416"/>
      <c r="E185" s="416"/>
      <c r="F185" s="417"/>
      <c r="G185" s="79" t="s">
        <v>91</v>
      </c>
      <c r="H185" s="80">
        <v>0.3</v>
      </c>
      <c r="I185" s="81">
        <v>27.24</v>
      </c>
      <c r="J185" s="82">
        <f t="shared" si="21"/>
        <v>8.17</v>
      </c>
    </row>
    <row r="186" spans="1:10">
      <c r="A186" s="91">
        <v>280014</v>
      </c>
      <c r="B186" s="415" t="s">
        <v>110</v>
      </c>
      <c r="C186" s="416"/>
      <c r="D186" s="416"/>
      <c r="E186" s="416"/>
      <c r="F186" s="417"/>
      <c r="G186" s="79" t="s">
        <v>91</v>
      </c>
      <c r="H186" s="80">
        <v>0.3</v>
      </c>
      <c r="I186" s="81">
        <v>33.200000000000003</v>
      </c>
      <c r="J186" s="82">
        <f t="shared" si="21"/>
        <v>9.9600000000000009</v>
      </c>
    </row>
    <row r="187" spans="1:10">
      <c r="A187" s="424" t="s">
        <v>85</v>
      </c>
      <c r="B187" s="425"/>
      <c r="C187" s="425"/>
      <c r="D187" s="425"/>
      <c r="E187" s="425"/>
      <c r="F187" s="425"/>
      <c r="G187" s="426"/>
      <c r="H187" s="427">
        <f>SUM(J183:J186)</f>
        <v>52.63</v>
      </c>
      <c r="I187" s="428"/>
      <c r="J187" s="429"/>
    </row>
    <row r="188" spans="1:10">
      <c r="A188" s="351" t="s">
        <v>304</v>
      </c>
      <c r="B188" s="352"/>
      <c r="C188" s="352"/>
      <c r="D188" s="352"/>
      <c r="E188" s="352"/>
      <c r="F188" s="352"/>
      <c r="G188" s="353"/>
      <c r="H188" s="430">
        <f>H187*J8</f>
        <v>11.825961000000001</v>
      </c>
      <c r="I188" s="431"/>
      <c r="J188" s="432"/>
    </row>
    <row r="189" spans="1:10" ht="15" thickBot="1">
      <c r="A189" s="409" t="s">
        <v>86</v>
      </c>
      <c r="B189" s="410"/>
      <c r="C189" s="410"/>
      <c r="D189" s="410"/>
      <c r="E189" s="410"/>
      <c r="F189" s="410"/>
      <c r="G189" s="411"/>
      <c r="H189" s="412">
        <f>SUM(H187:H188)</f>
        <v>64.455961000000002</v>
      </c>
      <c r="I189" s="413"/>
      <c r="J189" s="414"/>
    </row>
    <row r="190" spans="1:10">
      <c r="A190" s="199" t="s">
        <v>310</v>
      </c>
      <c r="B190" s="418" t="s">
        <v>346</v>
      </c>
      <c r="C190" s="419"/>
      <c r="D190" s="419"/>
      <c r="E190" s="419"/>
      <c r="F190" s="420"/>
      <c r="G190" s="77" t="s">
        <v>151</v>
      </c>
      <c r="H190" s="421"/>
      <c r="I190" s="422"/>
      <c r="J190" s="423"/>
    </row>
    <row r="191" spans="1:10">
      <c r="A191" s="91" t="s">
        <v>222</v>
      </c>
      <c r="B191" s="415" t="s">
        <v>345</v>
      </c>
      <c r="C191" s="416"/>
      <c r="D191" s="416"/>
      <c r="E191" s="416"/>
      <c r="F191" s="417"/>
      <c r="G191" s="79" t="s">
        <v>151</v>
      </c>
      <c r="H191" s="80">
        <v>1</v>
      </c>
      <c r="I191" s="81">
        <v>105</v>
      </c>
      <c r="J191" s="82">
        <f t="shared" ref="J191:J193" si="22">ROUND(H191*I191,2)</f>
        <v>105</v>
      </c>
    </row>
    <row r="192" spans="1:10">
      <c r="A192" s="91">
        <v>280007</v>
      </c>
      <c r="B192" s="415" t="s">
        <v>229</v>
      </c>
      <c r="C192" s="416"/>
      <c r="D192" s="416"/>
      <c r="E192" s="416"/>
      <c r="F192" s="417"/>
      <c r="G192" s="79" t="s">
        <v>91</v>
      </c>
      <c r="H192" s="80">
        <v>0.75</v>
      </c>
      <c r="I192" s="81">
        <v>27.24</v>
      </c>
      <c r="J192" s="82">
        <f t="shared" si="22"/>
        <v>20.43</v>
      </c>
    </row>
    <row r="193" spans="1:10">
      <c r="A193" s="91">
        <v>280014</v>
      </c>
      <c r="B193" s="415" t="s">
        <v>110</v>
      </c>
      <c r="C193" s="416"/>
      <c r="D193" s="416"/>
      <c r="E193" s="416"/>
      <c r="F193" s="417"/>
      <c r="G193" s="79" t="s">
        <v>91</v>
      </c>
      <c r="H193" s="80">
        <v>1.5</v>
      </c>
      <c r="I193" s="81">
        <v>33.200000000000003</v>
      </c>
      <c r="J193" s="82">
        <f t="shared" si="22"/>
        <v>49.8</v>
      </c>
    </row>
    <row r="194" spans="1:10">
      <c r="A194" s="424" t="s">
        <v>85</v>
      </c>
      <c r="B194" s="425"/>
      <c r="C194" s="425"/>
      <c r="D194" s="425"/>
      <c r="E194" s="425"/>
      <c r="F194" s="425"/>
      <c r="G194" s="426"/>
      <c r="H194" s="427">
        <f>SUM(J191:J193)</f>
        <v>175.23000000000002</v>
      </c>
      <c r="I194" s="428"/>
      <c r="J194" s="429"/>
    </row>
    <row r="195" spans="1:10">
      <c r="A195" s="351" t="s">
        <v>304</v>
      </c>
      <c r="B195" s="352"/>
      <c r="C195" s="352"/>
      <c r="D195" s="352"/>
      <c r="E195" s="352"/>
      <c r="F195" s="352"/>
      <c r="G195" s="353"/>
      <c r="H195" s="430">
        <f>H194*J8</f>
        <v>39.374181000000007</v>
      </c>
      <c r="I195" s="431"/>
      <c r="J195" s="432"/>
    </row>
    <row r="196" spans="1:10" ht="15" thickBot="1">
      <c r="A196" s="409" t="s">
        <v>86</v>
      </c>
      <c r="B196" s="410"/>
      <c r="C196" s="410"/>
      <c r="D196" s="410"/>
      <c r="E196" s="410"/>
      <c r="F196" s="410"/>
      <c r="G196" s="411"/>
      <c r="H196" s="412">
        <f>SUM(H194:H195)</f>
        <v>214.60418100000004</v>
      </c>
      <c r="I196" s="413"/>
      <c r="J196" s="414"/>
    </row>
    <row r="197" spans="1:10">
      <c r="A197" s="76">
        <v>170743</v>
      </c>
      <c r="B197" s="418" t="s">
        <v>349</v>
      </c>
      <c r="C197" s="419"/>
      <c r="D197" s="419"/>
      <c r="E197" s="419"/>
      <c r="F197" s="420"/>
      <c r="G197" s="77" t="s">
        <v>94</v>
      </c>
      <c r="H197" s="421" t="s">
        <v>376</v>
      </c>
      <c r="I197" s="422"/>
      <c r="J197" s="423"/>
    </row>
    <row r="198" spans="1:10">
      <c r="A198" s="91">
        <v>280007</v>
      </c>
      <c r="B198" s="415" t="s">
        <v>229</v>
      </c>
      <c r="C198" s="416"/>
      <c r="D198" s="416"/>
      <c r="E198" s="416"/>
      <c r="F198" s="417"/>
      <c r="G198" s="79" t="s">
        <v>91</v>
      </c>
      <c r="H198" s="80">
        <v>0.11</v>
      </c>
      <c r="I198" s="81">
        <v>27.24</v>
      </c>
      <c r="J198" s="82">
        <f>ROUND(H198*I198,2)-0.01</f>
        <v>2.99</v>
      </c>
    </row>
    <row r="199" spans="1:10">
      <c r="A199" s="91">
        <v>280014</v>
      </c>
      <c r="B199" s="415" t="s">
        <v>110</v>
      </c>
      <c r="C199" s="416"/>
      <c r="D199" s="416"/>
      <c r="E199" s="416"/>
      <c r="F199" s="417"/>
      <c r="G199" s="79" t="s">
        <v>91</v>
      </c>
      <c r="H199" s="80">
        <v>0.11</v>
      </c>
      <c r="I199" s="81">
        <v>33.200000000000003</v>
      </c>
      <c r="J199" s="82">
        <f t="shared" ref="J199" si="23">ROUND(H199*I199,2)</f>
        <v>3.65</v>
      </c>
    </row>
    <row r="200" spans="1:10">
      <c r="A200" s="91" t="s">
        <v>352</v>
      </c>
      <c r="B200" s="415" t="s">
        <v>351</v>
      </c>
      <c r="C200" s="416"/>
      <c r="D200" s="416"/>
      <c r="E200" s="416"/>
      <c r="F200" s="417"/>
      <c r="G200" s="79" t="s">
        <v>94</v>
      </c>
      <c r="H200" s="80">
        <v>0.05</v>
      </c>
      <c r="I200" s="81">
        <v>4.1100000000000003</v>
      </c>
      <c r="J200" s="82">
        <f>ROUND(H200*I200,2)-0.01</f>
        <v>0.19999999999999998</v>
      </c>
    </row>
    <row r="201" spans="1:10">
      <c r="A201" s="91" t="s">
        <v>353</v>
      </c>
      <c r="B201" s="415" t="s">
        <v>349</v>
      </c>
      <c r="C201" s="416"/>
      <c r="D201" s="416"/>
      <c r="E201" s="416"/>
      <c r="F201" s="417"/>
      <c r="G201" s="79" t="s">
        <v>94</v>
      </c>
      <c r="H201" s="80">
        <v>1.02</v>
      </c>
      <c r="I201" s="81">
        <v>3.34</v>
      </c>
      <c r="J201" s="82">
        <f>ROUND(H201*I201,2)-0.01</f>
        <v>3.4000000000000004</v>
      </c>
    </row>
    <row r="202" spans="1:10">
      <c r="A202" s="424" t="s">
        <v>85</v>
      </c>
      <c r="B202" s="425"/>
      <c r="C202" s="425"/>
      <c r="D202" s="425"/>
      <c r="E202" s="425"/>
      <c r="F202" s="425"/>
      <c r="G202" s="426"/>
      <c r="H202" s="427">
        <f>SUM(J198:J201)</f>
        <v>10.240000000000002</v>
      </c>
      <c r="I202" s="428"/>
      <c r="J202" s="429"/>
    </row>
    <row r="203" spans="1:10">
      <c r="A203" s="351" t="s">
        <v>304</v>
      </c>
      <c r="B203" s="352"/>
      <c r="C203" s="352"/>
      <c r="D203" s="352"/>
      <c r="E203" s="352"/>
      <c r="F203" s="352"/>
      <c r="G203" s="353"/>
      <c r="H203" s="430">
        <f>H202*J$8</f>
        <v>2.3009280000000008</v>
      </c>
      <c r="I203" s="431"/>
      <c r="J203" s="432"/>
    </row>
    <row r="204" spans="1:10" ht="15" thickBot="1">
      <c r="A204" s="409" t="s">
        <v>86</v>
      </c>
      <c r="B204" s="410"/>
      <c r="C204" s="410"/>
      <c r="D204" s="410"/>
      <c r="E204" s="410"/>
      <c r="F204" s="410"/>
      <c r="G204" s="411"/>
      <c r="H204" s="412">
        <f>SUM(H202:H203)</f>
        <v>12.540928000000003</v>
      </c>
      <c r="I204" s="413"/>
      <c r="J204" s="414"/>
    </row>
    <row r="205" spans="1:10" ht="15" thickBot="1">
      <c r="A205" s="262"/>
      <c r="B205" s="27"/>
      <c r="C205" s="27"/>
      <c r="D205" s="27"/>
      <c r="E205" s="27"/>
      <c r="F205" s="27"/>
      <c r="G205" s="263"/>
      <c r="H205" s="264"/>
      <c r="I205" s="265"/>
      <c r="J205" s="266"/>
    </row>
    <row r="206" spans="1:10">
      <c r="A206" s="76">
        <v>171523</v>
      </c>
      <c r="B206" s="418" t="s">
        <v>232</v>
      </c>
      <c r="C206" s="419"/>
      <c r="D206" s="419"/>
      <c r="E206" s="419"/>
      <c r="F206" s="420"/>
      <c r="G206" s="77" t="s">
        <v>151</v>
      </c>
      <c r="H206" s="421" t="s">
        <v>377</v>
      </c>
      <c r="I206" s="422"/>
      <c r="J206" s="423"/>
    </row>
    <row r="207" spans="1:10">
      <c r="A207" s="91" t="s">
        <v>233</v>
      </c>
      <c r="B207" s="415" t="s">
        <v>232</v>
      </c>
      <c r="C207" s="416"/>
      <c r="D207" s="416"/>
      <c r="E207" s="416"/>
      <c r="F207" s="417"/>
      <c r="G207" s="79" t="s">
        <v>151</v>
      </c>
      <c r="H207" s="80">
        <v>1</v>
      </c>
      <c r="I207" s="81">
        <v>9.65</v>
      </c>
      <c r="J207" s="82">
        <f t="shared" ref="J207:J209" si="24">ROUND(H207*I207,2)</f>
        <v>9.65</v>
      </c>
    </row>
    <row r="208" spans="1:10">
      <c r="A208" s="91">
        <v>280007</v>
      </c>
      <c r="B208" s="415" t="s">
        <v>229</v>
      </c>
      <c r="C208" s="416"/>
      <c r="D208" s="416"/>
      <c r="E208" s="416"/>
      <c r="F208" s="417"/>
      <c r="G208" s="79" t="s">
        <v>91</v>
      </c>
      <c r="H208" s="80">
        <v>0.37</v>
      </c>
      <c r="I208" s="81">
        <v>27.24</v>
      </c>
      <c r="J208" s="82">
        <f>ROUND(H208*I208,2)-0.01</f>
        <v>10.07</v>
      </c>
    </row>
    <row r="209" spans="1:10">
      <c r="A209" s="91">
        <v>280014</v>
      </c>
      <c r="B209" s="415" t="s">
        <v>110</v>
      </c>
      <c r="C209" s="416"/>
      <c r="D209" s="416"/>
      <c r="E209" s="416"/>
      <c r="F209" s="417"/>
      <c r="G209" s="79" t="s">
        <v>91</v>
      </c>
      <c r="H209" s="80">
        <v>0.37</v>
      </c>
      <c r="I209" s="81">
        <v>33.200000000000003</v>
      </c>
      <c r="J209" s="82">
        <f t="shared" si="24"/>
        <v>12.28</v>
      </c>
    </row>
    <row r="210" spans="1:10">
      <c r="A210" s="424" t="s">
        <v>85</v>
      </c>
      <c r="B210" s="425"/>
      <c r="C210" s="425"/>
      <c r="D210" s="425"/>
      <c r="E210" s="425"/>
      <c r="F210" s="425"/>
      <c r="G210" s="426"/>
      <c r="H210" s="427">
        <f>SUM(J207:J209)</f>
        <v>32</v>
      </c>
      <c r="I210" s="428"/>
      <c r="J210" s="429"/>
    </row>
    <row r="211" spans="1:10">
      <c r="A211" s="351" t="s">
        <v>304</v>
      </c>
      <c r="B211" s="352"/>
      <c r="C211" s="352"/>
      <c r="D211" s="352"/>
      <c r="E211" s="352"/>
      <c r="F211" s="352"/>
      <c r="G211" s="353"/>
      <c r="H211" s="430">
        <f>H210*J$8</f>
        <v>7.1904000000000003</v>
      </c>
      <c r="I211" s="431"/>
      <c r="J211" s="432"/>
    </row>
    <row r="212" spans="1:10" ht="15" thickBot="1">
      <c r="A212" s="409" t="s">
        <v>86</v>
      </c>
      <c r="B212" s="410"/>
      <c r="C212" s="410"/>
      <c r="D212" s="410"/>
      <c r="E212" s="410"/>
      <c r="F212" s="410"/>
      <c r="G212" s="411"/>
      <c r="H212" s="412">
        <f>SUM(H210:H211)</f>
        <v>39.190399999999997</v>
      </c>
      <c r="I212" s="413"/>
      <c r="J212" s="414"/>
    </row>
    <row r="213" spans="1:10">
      <c r="A213" s="76">
        <v>170332</v>
      </c>
      <c r="B213" s="418" t="s">
        <v>234</v>
      </c>
      <c r="C213" s="419"/>
      <c r="D213" s="419"/>
      <c r="E213" s="419"/>
      <c r="F213" s="420"/>
      <c r="G213" s="77" t="s">
        <v>151</v>
      </c>
      <c r="H213" s="421" t="s">
        <v>378</v>
      </c>
      <c r="I213" s="422"/>
      <c r="J213" s="423"/>
    </row>
    <row r="214" spans="1:10">
      <c r="A214" s="91" t="s">
        <v>235</v>
      </c>
      <c r="B214" s="415" t="s">
        <v>153</v>
      </c>
      <c r="C214" s="416"/>
      <c r="D214" s="416"/>
      <c r="E214" s="416"/>
      <c r="F214" s="417"/>
      <c r="G214" s="79" t="s">
        <v>151</v>
      </c>
      <c r="H214" s="80">
        <v>1</v>
      </c>
      <c r="I214" s="81">
        <v>11.5</v>
      </c>
      <c r="J214" s="82">
        <f t="shared" ref="J214:J216" si="25">ROUND(H214*I214,2)</f>
        <v>11.5</v>
      </c>
    </row>
    <row r="215" spans="1:10">
      <c r="A215" s="91">
        <v>280007</v>
      </c>
      <c r="B215" s="415" t="s">
        <v>229</v>
      </c>
      <c r="C215" s="416"/>
      <c r="D215" s="416"/>
      <c r="E215" s="416"/>
      <c r="F215" s="417"/>
      <c r="G215" s="79" t="s">
        <v>91</v>
      </c>
      <c r="H215" s="80">
        <v>0.21</v>
      </c>
      <c r="I215" s="81">
        <v>27.24</v>
      </c>
      <c r="J215" s="82">
        <f t="shared" si="25"/>
        <v>5.72</v>
      </c>
    </row>
    <row r="216" spans="1:10">
      <c r="A216" s="91">
        <v>280014</v>
      </c>
      <c r="B216" s="415" t="s">
        <v>110</v>
      </c>
      <c r="C216" s="416"/>
      <c r="D216" s="416"/>
      <c r="E216" s="416"/>
      <c r="F216" s="417"/>
      <c r="G216" s="79" t="s">
        <v>91</v>
      </c>
      <c r="H216" s="80">
        <v>0.21</v>
      </c>
      <c r="I216" s="81">
        <v>33.200000000000003</v>
      </c>
      <c r="J216" s="82">
        <f t="shared" si="25"/>
        <v>6.97</v>
      </c>
    </row>
    <row r="217" spans="1:10">
      <c r="A217" s="424" t="s">
        <v>85</v>
      </c>
      <c r="B217" s="425"/>
      <c r="C217" s="425"/>
      <c r="D217" s="425"/>
      <c r="E217" s="425"/>
      <c r="F217" s="425"/>
      <c r="G217" s="426"/>
      <c r="H217" s="427">
        <f>SUM(J214:J216)</f>
        <v>24.189999999999998</v>
      </c>
      <c r="I217" s="428"/>
      <c r="J217" s="429"/>
    </row>
    <row r="218" spans="1:10">
      <c r="A218" s="351" t="s">
        <v>304</v>
      </c>
      <c r="B218" s="352"/>
      <c r="C218" s="352"/>
      <c r="D218" s="352"/>
      <c r="E218" s="352"/>
      <c r="F218" s="352"/>
      <c r="G218" s="353"/>
      <c r="H218" s="430">
        <f>H217*J8</f>
        <v>5.4354930000000001</v>
      </c>
      <c r="I218" s="431"/>
      <c r="J218" s="432"/>
    </row>
    <row r="219" spans="1:10" ht="15" thickBot="1">
      <c r="A219" s="409" t="s">
        <v>86</v>
      </c>
      <c r="B219" s="410"/>
      <c r="C219" s="410"/>
      <c r="D219" s="410"/>
      <c r="E219" s="410"/>
      <c r="F219" s="410"/>
      <c r="G219" s="411"/>
      <c r="H219" s="412">
        <f>SUM(H217:H218)</f>
        <v>29.625492999999999</v>
      </c>
      <c r="I219" s="413"/>
      <c r="J219" s="414"/>
    </row>
    <row r="220" spans="1:10" ht="15" thickBot="1">
      <c r="A220" s="433" t="s">
        <v>115</v>
      </c>
      <c r="B220" s="434"/>
      <c r="C220" s="434"/>
      <c r="D220" s="434"/>
      <c r="E220" s="434"/>
      <c r="F220" s="434"/>
      <c r="G220" s="434"/>
      <c r="H220" s="434"/>
      <c r="I220" s="434"/>
      <c r="J220" s="435"/>
    </row>
    <row r="221" spans="1:10">
      <c r="A221" s="202" t="s">
        <v>196</v>
      </c>
      <c r="B221" s="418" t="s">
        <v>128</v>
      </c>
      <c r="C221" s="419"/>
      <c r="D221" s="419"/>
      <c r="E221" s="419"/>
      <c r="F221" s="420"/>
      <c r="G221" s="77" t="s">
        <v>70</v>
      </c>
      <c r="H221" s="421" t="s">
        <v>379</v>
      </c>
      <c r="I221" s="422"/>
      <c r="J221" s="423"/>
    </row>
    <row r="222" spans="1:10">
      <c r="A222" s="91" t="s">
        <v>237</v>
      </c>
      <c r="B222" s="415" t="s">
        <v>236</v>
      </c>
      <c r="C222" s="416"/>
      <c r="D222" s="416"/>
      <c r="E222" s="416"/>
      <c r="F222" s="417"/>
      <c r="G222" s="79" t="s">
        <v>70</v>
      </c>
      <c r="H222" s="80">
        <v>0.68</v>
      </c>
      <c r="I222" s="81">
        <v>256.31</v>
      </c>
      <c r="J222" s="82">
        <f>ROUND(H222*I222,2)</f>
        <v>174.29</v>
      </c>
    </row>
    <row r="223" spans="1:10">
      <c r="A223" s="91" t="s">
        <v>238</v>
      </c>
      <c r="B223" s="415" t="s">
        <v>128</v>
      </c>
      <c r="C223" s="416"/>
      <c r="D223" s="416"/>
      <c r="E223" s="416"/>
      <c r="F223" s="417"/>
      <c r="G223" s="79" t="s">
        <v>70</v>
      </c>
      <c r="H223" s="80">
        <v>1</v>
      </c>
      <c r="I223" s="81">
        <v>185.67</v>
      </c>
      <c r="J223" s="82">
        <f>ROUND(H223*I223,2)-0.01</f>
        <v>185.66</v>
      </c>
    </row>
    <row r="224" spans="1:10">
      <c r="A224" s="91">
        <v>280002</v>
      </c>
      <c r="B224" s="415" t="s">
        <v>205</v>
      </c>
      <c r="C224" s="416"/>
      <c r="D224" s="416"/>
      <c r="E224" s="416"/>
      <c r="F224" s="417"/>
      <c r="G224" s="79" t="s">
        <v>91</v>
      </c>
      <c r="H224" s="80">
        <v>1.2</v>
      </c>
      <c r="I224" s="81">
        <v>26.37</v>
      </c>
      <c r="J224" s="82">
        <f t="shared" ref="J224" si="26">ROUND(H224*I224,2)</f>
        <v>31.64</v>
      </c>
    </row>
    <row r="225" spans="1:10">
      <c r="A225" s="91">
        <v>280013</v>
      </c>
      <c r="B225" s="415" t="s">
        <v>107</v>
      </c>
      <c r="C225" s="416"/>
      <c r="D225" s="416"/>
      <c r="E225" s="416"/>
      <c r="F225" s="417"/>
      <c r="G225" s="79" t="s">
        <v>91</v>
      </c>
      <c r="H225" s="80">
        <v>3.9</v>
      </c>
      <c r="I225" s="81">
        <v>32.21</v>
      </c>
      <c r="J225" s="82">
        <f>ROUND(H225*I225,2)-0.01</f>
        <v>125.61</v>
      </c>
    </row>
    <row r="226" spans="1:10">
      <c r="A226" s="91">
        <v>280023</v>
      </c>
      <c r="B226" s="415" t="s">
        <v>112</v>
      </c>
      <c r="C226" s="416"/>
      <c r="D226" s="416"/>
      <c r="E226" s="416"/>
      <c r="F226" s="417"/>
      <c r="G226" s="79" t="s">
        <v>91</v>
      </c>
      <c r="H226" s="80">
        <v>0.3</v>
      </c>
      <c r="I226" s="81">
        <v>32.75</v>
      </c>
      <c r="J226" s="82">
        <f>ROUND(H226*I226,2)-0.01</f>
        <v>9.82</v>
      </c>
    </row>
    <row r="227" spans="1:10">
      <c r="A227" s="424" t="s">
        <v>85</v>
      </c>
      <c r="B227" s="425"/>
      <c r="C227" s="425"/>
      <c r="D227" s="425"/>
      <c r="E227" s="425"/>
      <c r="F227" s="425"/>
      <c r="G227" s="426"/>
      <c r="H227" s="427">
        <f>SUM(J222:J226)</f>
        <v>527.02</v>
      </c>
      <c r="I227" s="428"/>
      <c r="J227" s="429"/>
    </row>
    <row r="228" spans="1:10">
      <c r="A228" s="351" t="s">
        <v>304</v>
      </c>
      <c r="B228" s="352"/>
      <c r="C228" s="352"/>
      <c r="D228" s="352"/>
      <c r="E228" s="352"/>
      <c r="F228" s="352"/>
      <c r="G228" s="353"/>
      <c r="H228" s="430">
        <f>H227*J$8</f>
        <v>118.42139400000001</v>
      </c>
      <c r="I228" s="431"/>
      <c r="J228" s="432"/>
    </row>
    <row r="229" spans="1:10" ht="15" thickBot="1">
      <c r="A229" s="409" t="s">
        <v>86</v>
      </c>
      <c r="B229" s="410"/>
      <c r="C229" s="410"/>
      <c r="D229" s="410"/>
      <c r="E229" s="410"/>
      <c r="F229" s="410"/>
      <c r="G229" s="411"/>
      <c r="H229" s="412">
        <f>SUM(H227:H228)</f>
        <v>645.44139399999995</v>
      </c>
      <c r="I229" s="413"/>
      <c r="J229" s="414"/>
    </row>
    <row r="230" spans="1:10">
      <c r="A230" s="236" t="s">
        <v>344</v>
      </c>
      <c r="B230" s="418" t="s">
        <v>308</v>
      </c>
      <c r="C230" s="419"/>
      <c r="D230" s="419"/>
      <c r="E230" s="419"/>
      <c r="F230" s="420"/>
      <c r="G230" s="77" t="s">
        <v>70</v>
      </c>
      <c r="H230" s="421"/>
      <c r="I230" s="422"/>
      <c r="J230" s="423"/>
    </row>
    <row r="231" spans="1:10">
      <c r="A231" s="91">
        <v>280013</v>
      </c>
      <c r="B231" s="415" t="s">
        <v>107</v>
      </c>
      <c r="C231" s="416"/>
      <c r="D231" s="416"/>
      <c r="E231" s="416"/>
      <c r="F231" s="417"/>
      <c r="G231" s="79" t="s">
        <v>91</v>
      </c>
      <c r="H231" s="80">
        <v>3.9</v>
      </c>
      <c r="I231" s="81">
        <v>32.21</v>
      </c>
      <c r="J231" s="82">
        <f>ROUND(H231*I231,2)</f>
        <v>125.62</v>
      </c>
    </row>
    <row r="232" spans="1:10">
      <c r="A232" s="91">
        <v>280002</v>
      </c>
      <c r="B232" s="415" t="s">
        <v>205</v>
      </c>
      <c r="C232" s="416"/>
      <c r="D232" s="416"/>
      <c r="E232" s="416"/>
      <c r="F232" s="417"/>
      <c r="G232" s="79" t="s">
        <v>91</v>
      </c>
      <c r="H232" s="80">
        <v>1.2</v>
      </c>
      <c r="I232" s="81">
        <v>26.37</v>
      </c>
      <c r="J232" s="82">
        <f t="shared" ref="J232:J233" si="27">ROUND(H232*I232,2)</f>
        <v>31.64</v>
      </c>
    </row>
    <row r="233" spans="1:10">
      <c r="A233" s="91" t="s">
        <v>222</v>
      </c>
      <c r="B233" s="415" t="s">
        <v>309</v>
      </c>
      <c r="C233" s="416"/>
      <c r="D233" s="416"/>
      <c r="E233" s="416"/>
      <c r="F233" s="417"/>
      <c r="G233" s="79" t="s">
        <v>70</v>
      </c>
      <c r="H233" s="80">
        <v>1</v>
      </c>
      <c r="I233" s="81">
        <v>150</v>
      </c>
      <c r="J233" s="82">
        <f t="shared" si="27"/>
        <v>150</v>
      </c>
    </row>
    <row r="234" spans="1:10">
      <c r="A234" s="424" t="s">
        <v>85</v>
      </c>
      <c r="B234" s="425"/>
      <c r="C234" s="425"/>
      <c r="D234" s="425"/>
      <c r="E234" s="425"/>
      <c r="F234" s="425"/>
      <c r="G234" s="426"/>
      <c r="H234" s="427">
        <f>SUM(J231:J233)</f>
        <v>307.26</v>
      </c>
      <c r="I234" s="428"/>
      <c r="J234" s="429"/>
    </row>
    <row r="235" spans="1:10">
      <c r="A235" s="351" t="s">
        <v>304</v>
      </c>
      <c r="B235" s="352"/>
      <c r="C235" s="352"/>
      <c r="D235" s="352"/>
      <c r="E235" s="352"/>
      <c r="F235" s="352"/>
      <c r="G235" s="353"/>
      <c r="H235" s="430">
        <f>H234*J$8</f>
        <v>69.041322000000008</v>
      </c>
      <c r="I235" s="431"/>
      <c r="J235" s="432"/>
    </row>
    <row r="236" spans="1:10" ht="15" thickBot="1">
      <c r="A236" s="409" t="s">
        <v>86</v>
      </c>
      <c r="B236" s="410"/>
      <c r="C236" s="410"/>
      <c r="D236" s="410"/>
      <c r="E236" s="410"/>
      <c r="F236" s="410"/>
      <c r="G236" s="411"/>
      <c r="H236" s="412">
        <f>SUM(H234:H235)</f>
        <v>376.30132200000003</v>
      </c>
      <c r="I236" s="413"/>
      <c r="J236" s="414"/>
    </row>
    <row r="237" spans="1:10">
      <c r="A237" s="76">
        <v>1002260</v>
      </c>
      <c r="B237" s="418" t="s">
        <v>243</v>
      </c>
      <c r="C237" s="419"/>
      <c r="D237" s="419"/>
      <c r="E237" s="419"/>
      <c r="F237" s="420"/>
      <c r="G237" s="77" t="s">
        <v>151</v>
      </c>
      <c r="H237" s="421" t="s">
        <v>380</v>
      </c>
      <c r="I237" s="422"/>
      <c r="J237" s="423"/>
    </row>
    <row r="238" spans="1:10">
      <c r="A238" s="91" t="s">
        <v>241</v>
      </c>
      <c r="B238" s="415" t="s">
        <v>240</v>
      </c>
      <c r="C238" s="416"/>
      <c r="D238" s="416"/>
      <c r="E238" s="416"/>
      <c r="F238" s="417"/>
      <c r="G238" s="79" t="s">
        <v>151</v>
      </c>
      <c r="H238" s="80">
        <v>3</v>
      </c>
      <c r="I238" s="81">
        <v>17.91</v>
      </c>
      <c r="J238" s="82">
        <f>ROUND(H238*I238,2)-0.01</f>
        <v>53.72</v>
      </c>
    </row>
    <row r="239" spans="1:10">
      <c r="A239" s="91" t="s">
        <v>242</v>
      </c>
      <c r="B239" s="415" t="s">
        <v>239</v>
      </c>
      <c r="C239" s="416"/>
      <c r="D239" s="416"/>
      <c r="E239" s="416"/>
      <c r="F239" s="417"/>
      <c r="G239" s="79" t="s">
        <v>151</v>
      </c>
      <c r="H239" s="80">
        <v>1</v>
      </c>
      <c r="I239" s="81">
        <v>104.74</v>
      </c>
      <c r="J239" s="82">
        <f t="shared" ref="J239:J241" si="28">ROUND(H239*I239,2)</f>
        <v>104.74</v>
      </c>
    </row>
    <row r="240" spans="1:10">
      <c r="A240" s="91">
        <v>280002</v>
      </c>
      <c r="B240" s="415" t="s">
        <v>205</v>
      </c>
      <c r="C240" s="416"/>
      <c r="D240" s="416"/>
      <c r="E240" s="416"/>
      <c r="F240" s="417"/>
      <c r="G240" s="79" t="s">
        <v>91</v>
      </c>
      <c r="H240" s="80">
        <v>3</v>
      </c>
      <c r="I240" s="81">
        <v>26.37</v>
      </c>
      <c r="J240" s="82">
        <f t="shared" si="28"/>
        <v>79.11</v>
      </c>
    </row>
    <row r="241" spans="1:10">
      <c r="A241" s="91">
        <v>280013</v>
      </c>
      <c r="B241" s="415" t="s">
        <v>107</v>
      </c>
      <c r="C241" s="416"/>
      <c r="D241" s="416"/>
      <c r="E241" s="416"/>
      <c r="F241" s="417"/>
      <c r="G241" s="79" t="s">
        <v>91</v>
      </c>
      <c r="H241" s="80">
        <v>3</v>
      </c>
      <c r="I241" s="81">
        <v>32.21</v>
      </c>
      <c r="J241" s="82">
        <f t="shared" si="28"/>
        <v>96.63</v>
      </c>
    </row>
    <row r="242" spans="1:10">
      <c r="A242" s="424" t="s">
        <v>85</v>
      </c>
      <c r="B242" s="425"/>
      <c r="C242" s="425"/>
      <c r="D242" s="425"/>
      <c r="E242" s="425"/>
      <c r="F242" s="425"/>
      <c r="G242" s="426"/>
      <c r="H242" s="427">
        <f>SUM(J238:J241)</f>
        <v>334.2</v>
      </c>
      <c r="I242" s="428"/>
      <c r="J242" s="429"/>
    </row>
    <row r="243" spans="1:10">
      <c r="A243" s="351" t="s">
        <v>304</v>
      </c>
      <c r="B243" s="352"/>
      <c r="C243" s="352"/>
      <c r="D243" s="352"/>
      <c r="E243" s="352"/>
      <c r="F243" s="352"/>
      <c r="G243" s="353"/>
      <c r="H243" s="430">
        <f>H242*J8</f>
        <v>75.094740000000002</v>
      </c>
      <c r="I243" s="431"/>
      <c r="J243" s="432"/>
    </row>
    <row r="244" spans="1:10" ht="15" thickBot="1">
      <c r="A244" s="409" t="s">
        <v>86</v>
      </c>
      <c r="B244" s="410"/>
      <c r="C244" s="410"/>
      <c r="D244" s="410"/>
      <c r="E244" s="410"/>
      <c r="F244" s="410"/>
      <c r="G244" s="411"/>
      <c r="H244" s="412">
        <f>SUM(H242:H243)</f>
        <v>409.29473999999999</v>
      </c>
      <c r="I244" s="413"/>
      <c r="J244" s="414"/>
    </row>
    <row r="245" spans="1:10">
      <c r="A245" s="76">
        <v>1002280</v>
      </c>
      <c r="B245" s="418" t="s">
        <v>244</v>
      </c>
      <c r="C245" s="419"/>
      <c r="D245" s="419"/>
      <c r="E245" s="419"/>
      <c r="F245" s="420"/>
      <c r="G245" s="77" t="s">
        <v>151</v>
      </c>
      <c r="H245" s="421" t="s">
        <v>381</v>
      </c>
      <c r="I245" s="422"/>
      <c r="J245" s="423"/>
    </row>
    <row r="246" spans="1:10">
      <c r="A246" s="91" t="s">
        <v>241</v>
      </c>
      <c r="B246" s="415" t="s">
        <v>240</v>
      </c>
      <c r="C246" s="416"/>
      <c r="D246" s="416"/>
      <c r="E246" s="416"/>
      <c r="F246" s="417"/>
      <c r="G246" s="79" t="s">
        <v>151</v>
      </c>
      <c r="H246" s="80">
        <v>3</v>
      </c>
      <c r="I246" s="81">
        <v>17.91</v>
      </c>
      <c r="J246" s="82">
        <f>ROUND(H246*I246,2)-0.01</f>
        <v>53.72</v>
      </c>
    </row>
    <row r="247" spans="1:10">
      <c r="A247" s="91" t="s">
        <v>246</v>
      </c>
      <c r="B247" s="415" t="s">
        <v>245</v>
      </c>
      <c r="C247" s="416"/>
      <c r="D247" s="416"/>
      <c r="E247" s="416"/>
      <c r="F247" s="417"/>
      <c r="G247" s="79" t="s">
        <v>151</v>
      </c>
      <c r="H247" s="80">
        <v>1</v>
      </c>
      <c r="I247" s="81">
        <v>66.28</v>
      </c>
      <c r="J247" s="82">
        <f>ROUND(H247*I247,2)-0.01</f>
        <v>66.27</v>
      </c>
    </row>
    <row r="248" spans="1:10">
      <c r="A248" s="91">
        <v>280002</v>
      </c>
      <c r="B248" s="415" t="s">
        <v>205</v>
      </c>
      <c r="C248" s="416"/>
      <c r="D248" s="416"/>
      <c r="E248" s="416"/>
      <c r="F248" s="417"/>
      <c r="G248" s="79" t="s">
        <v>91</v>
      </c>
      <c r="H248" s="80">
        <v>3</v>
      </c>
      <c r="I248" s="81">
        <v>26.37</v>
      </c>
      <c r="J248" s="82">
        <f t="shared" ref="J248:J249" si="29">ROUND(H248*I248,2)</f>
        <v>79.11</v>
      </c>
    </row>
    <row r="249" spans="1:10">
      <c r="A249" s="91">
        <v>280013</v>
      </c>
      <c r="B249" s="415" t="s">
        <v>107</v>
      </c>
      <c r="C249" s="416"/>
      <c r="D249" s="416"/>
      <c r="E249" s="416"/>
      <c r="F249" s="417"/>
      <c r="G249" s="79" t="s">
        <v>91</v>
      </c>
      <c r="H249" s="80">
        <v>3</v>
      </c>
      <c r="I249" s="81">
        <v>32.21</v>
      </c>
      <c r="J249" s="82">
        <f t="shared" si="29"/>
        <v>96.63</v>
      </c>
    </row>
    <row r="250" spans="1:10">
      <c r="A250" s="424" t="s">
        <v>85</v>
      </c>
      <c r="B250" s="425"/>
      <c r="C250" s="425"/>
      <c r="D250" s="425"/>
      <c r="E250" s="425"/>
      <c r="F250" s="425"/>
      <c r="G250" s="426"/>
      <c r="H250" s="427">
        <f>SUM(J246:J249)</f>
        <v>295.73</v>
      </c>
      <c r="I250" s="428"/>
      <c r="J250" s="429"/>
    </row>
    <row r="251" spans="1:10">
      <c r="A251" s="351" t="s">
        <v>304</v>
      </c>
      <c r="B251" s="352"/>
      <c r="C251" s="352"/>
      <c r="D251" s="352"/>
      <c r="E251" s="352"/>
      <c r="F251" s="352"/>
      <c r="G251" s="353"/>
      <c r="H251" s="430">
        <f>H250*J8</f>
        <v>66.450531000000012</v>
      </c>
      <c r="I251" s="431"/>
      <c r="J251" s="432"/>
    </row>
    <row r="252" spans="1:10" ht="15" thickBot="1">
      <c r="A252" s="409" t="s">
        <v>86</v>
      </c>
      <c r="B252" s="410"/>
      <c r="C252" s="410"/>
      <c r="D252" s="410"/>
      <c r="E252" s="410"/>
      <c r="F252" s="410"/>
      <c r="G252" s="411"/>
      <c r="H252" s="412">
        <f>SUM(H250:H251)</f>
        <v>362.18053100000003</v>
      </c>
      <c r="I252" s="413"/>
      <c r="J252" s="414"/>
    </row>
    <row r="253" spans="1:10" ht="15" thickBot="1">
      <c r="A253" s="433" t="s">
        <v>136</v>
      </c>
      <c r="B253" s="434"/>
      <c r="C253" s="434"/>
      <c r="D253" s="434"/>
      <c r="E253" s="434"/>
      <c r="F253" s="434"/>
      <c r="G253" s="434"/>
      <c r="H253" s="434"/>
      <c r="I253" s="434"/>
      <c r="J253" s="435"/>
    </row>
    <row r="254" spans="1:10">
      <c r="A254" s="115">
        <v>150253</v>
      </c>
      <c r="B254" s="363" t="s">
        <v>270</v>
      </c>
      <c r="C254" s="364"/>
      <c r="D254" s="364"/>
      <c r="E254" s="364"/>
      <c r="F254" s="364"/>
      <c r="G254" s="116" t="s">
        <v>70</v>
      </c>
      <c r="H254" s="365" t="s">
        <v>382</v>
      </c>
      <c r="I254" s="366"/>
      <c r="J254" s="367"/>
    </row>
    <row r="255" spans="1:10">
      <c r="A255" s="117" t="s">
        <v>141</v>
      </c>
      <c r="B255" s="368" t="s">
        <v>138</v>
      </c>
      <c r="C255" s="369"/>
      <c r="D255" s="369"/>
      <c r="E255" s="369"/>
      <c r="F255" s="370"/>
      <c r="G255" s="118" t="s">
        <v>72</v>
      </c>
      <c r="H255" s="119">
        <v>0.5</v>
      </c>
      <c r="I255" s="120">
        <v>1.2</v>
      </c>
      <c r="J255" s="82">
        <f t="shared" ref="J255" si="30">ROUND(H255*I255,2)</f>
        <v>0.6</v>
      </c>
    </row>
    <row r="256" spans="1:10">
      <c r="A256" s="117" t="s">
        <v>142</v>
      </c>
      <c r="B256" s="368" t="s">
        <v>139</v>
      </c>
      <c r="C256" s="369"/>
      <c r="D256" s="369"/>
      <c r="E256" s="369"/>
      <c r="F256" s="370"/>
      <c r="G256" s="118" t="s">
        <v>104</v>
      </c>
      <c r="H256" s="119">
        <v>0.11</v>
      </c>
      <c r="I256" s="120">
        <v>47.41</v>
      </c>
      <c r="J256" s="82">
        <f>ROUND(H256*I256,2)-0.01</f>
        <v>5.21</v>
      </c>
    </row>
    <row r="257" spans="1:10">
      <c r="A257" s="117" t="s">
        <v>143</v>
      </c>
      <c r="B257" s="368" t="s">
        <v>140</v>
      </c>
      <c r="C257" s="369"/>
      <c r="D257" s="369"/>
      <c r="E257" s="369"/>
      <c r="F257" s="370"/>
      <c r="G257" s="118" t="s">
        <v>104</v>
      </c>
      <c r="H257" s="119">
        <v>0.05</v>
      </c>
      <c r="I257" s="120">
        <v>45.16</v>
      </c>
      <c r="J257" s="82">
        <f>ROUND(H257*I257,2)-0.01</f>
        <v>2.25</v>
      </c>
    </row>
    <row r="258" spans="1:10">
      <c r="A258" s="117" t="s">
        <v>144</v>
      </c>
      <c r="B258" s="371" t="s">
        <v>275</v>
      </c>
      <c r="C258" s="372"/>
      <c r="D258" s="372"/>
      <c r="E258" s="372"/>
      <c r="F258" s="373"/>
      <c r="G258" s="118" t="s">
        <v>104</v>
      </c>
      <c r="H258" s="119">
        <v>0.08</v>
      </c>
      <c r="I258" s="120">
        <v>89.2</v>
      </c>
      <c r="J258" s="82">
        <f>ROUND(H258*I258,2)-0.01</f>
        <v>7.13</v>
      </c>
    </row>
    <row r="259" spans="1:10">
      <c r="A259" s="117">
        <v>280024</v>
      </c>
      <c r="B259" s="368" t="s">
        <v>109</v>
      </c>
      <c r="C259" s="369"/>
      <c r="D259" s="369"/>
      <c r="E259" s="369"/>
      <c r="F259" s="370"/>
      <c r="G259" s="118" t="s">
        <v>91</v>
      </c>
      <c r="H259" s="119">
        <v>0.7</v>
      </c>
      <c r="I259" s="120">
        <v>34.380000000000003</v>
      </c>
      <c r="J259" s="82">
        <f>ROUND(H259*I259,2)-0.01</f>
        <v>24.06</v>
      </c>
    </row>
    <row r="260" spans="1:10">
      <c r="A260" s="117">
        <v>280026</v>
      </c>
      <c r="B260" s="439" t="s">
        <v>108</v>
      </c>
      <c r="C260" s="439"/>
      <c r="D260" s="439"/>
      <c r="E260" s="439"/>
      <c r="F260" s="439"/>
      <c r="G260" s="121" t="s">
        <v>91</v>
      </c>
      <c r="H260" s="119">
        <v>0.35</v>
      </c>
      <c r="I260" s="120">
        <v>26.88</v>
      </c>
      <c r="J260" s="82">
        <f>ROUND(H260*I260,2)-0.01</f>
        <v>9.4</v>
      </c>
    </row>
    <row r="261" spans="1:10">
      <c r="A261" s="374" t="s">
        <v>85</v>
      </c>
      <c r="B261" s="375"/>
      <c r="C261" s="375"/>
      <c r="D261" s="375"/>
      <c r="E261" s="375"/>
      <c r="F261" s="375"/>
      <c r="G261" s="376"/>
      <c r="H261" s="377">
        <f>SUM(J255:J260)</f>
        <v>48.65</v>
      </c>
      <c r="I261" s="378"/>
      <c r="J261" s="379"/>
    </row>
    <row r="262" spans="1:10">
      <c r="A262" s="351" t="s">
        <v>304</v>
      </c>
      <c r="B262" s="352"/>
      <c r="C262" s="352"/>
      <c r="D262" s="352"/>
      <c r="E262" s="352"/>
      <c r="F262" s="352"/>
      <c r="G262" s="353"/>
      <c r="H262" s="354">
        <f>H261*J8</f>
        <v>10.931655000000001</v>
      </c>
      <c r="I262" s="355"/>
      <c r="J262" s="356"/>
    </row>
    <row r="263" spans="1:10" ht="15" thickBot="1">
      <c r="A263" s="357" t="s">
        <v>86</v>
      </c>
      <c r="B263" s="358"/>
      <c r="C263" s="358"/>
      <c r="D263" s="358"/>
      <c r="E263" s="358"/>
      <c r="F263" s="358"/>
      <c r="G263" s="359"/>
      <c r="H263" s="360">
        <f>SUM(H261:H262)</f>
        <v>59.581654999999998</v>
      </c>
      <c r="I263" s="361"/>
      <c r="J263" s="362"/>
    </row>
    <row r="264" spans="1:10">
      <c r="A264" s="115">
        <v>150606</v>
      </c>
      <c r="B264" s="363" t="s">
        <v>436</v>
      </c>
      <c r="C264" s="364"/>
      <c r="D264" s="364"/>
      <c r="E264" s="364"/>
      <c r="F264" s="364"/>
      <c r="G264" s="116" t="s">
        <v>70</v>
      </c>
      <c r="H264" s="365" t="s">
        <v>437</v>
      </c>
      <c r="I264" s="366"/>
      <c r="J264" s="367"/>
    </row>
    <row r="265" spans="1:10">
      <c r="A265" s="117">
        <v>280024</v>
      </c>
      <c r="B265" s="368" t="s">
        <v>109</v>
      </c>
      <c r="C265" s="369"/>
      <c r="D265" s="369"/>
      <c r="E265" s="369"/>
      <c r="F265" s="370"/>
      <c r="G265" s="118" t="s">
        <v>91</v>
      </c>
      <c r="H265" s="119">
        <v>0.4</v>
      </c>
      <c r="I265" s="120">
        <v>34.380000000000003</v>
      </c>
      <c r="J265" s="82">
        <f>ROUND(H265*I265,2)</f>
        <v>13.75</v>
      </c>
    </row>
    <row r="266" spans="1:10">
      <c r="A266" s="117">
        <v>280026</v>
      </c>
      <c r="B266" s="368" t="s">
        <v>108</v>
      </c>
      <c r="C266" s="369"/>
      <c r="D266" s="369"/>
      <c r="E266" s="369"/>
      <c r="F266" s="370"/>
      <c r="G266" s="118" t="s">
        <v>91</v>
      </c>
      <c r="H266" s="119">
        <v>0.3</v>
      </c>
      <c r="I266" s="120">
        <v>26.88</v>
      </c>
      <c r="J266" s="82">
        <f t="shared" ref="J266:J269" si="31">ROUND(H266*I266,2)</f>
        <v>8.06</v>
      </c>
    </row>
    <row r="267" spans="1:10">
      <c r="A267" s="117" t="s">
        <v>438</v>
      </c>
      <c r="B267" s="371" t="s">
        <v>439</v>
      </c>
      <c r="C267" s="372"/>
      <c r="D267" s="372"/>
      <c r="E267" s="372"/>
      <c r="F267" s="373"/>
      <c r="G267" s="118" t="s">
        <v>104</v>
      </c>
      <c r="H267" s="119">
        <v>7.4999999999999997E-2</v>
      </c>
      <c r="I267" s="120">
        <v>197.5</v>
      </c>
      <c r="J267" s="82">
        <f t="shared" si="31"/>
        <v>14.81</v>
      </c>
    </row>
    <row r="268" spans="1:10">
      <c r="A268" s="117" t="s">
        <v>100</v>
      </c>
      <c r="B268" s="368" t="s">
        <v>102</v>
      </c>
      <c r="C268" s="369"/>
      <c r="D268" s="369"/>
      <c r="E268" s="369"/>
      <c r="F268" s="370"/>
      <c r="G268" s="118" t="s">
        <v>104</v>
      </c>
      <c r="H268" s="119">
        <v>1.4E-2</v>
      </c>
      <c r="I268" s="120">
        <v>55.31</v>
      </c>
      <c r="J268" s="82">
        <f t="shared" si="31"/>
        <v>0.77</v>
      </c>
    </row>
    <row r="269" spans="1:10">
      <c r="A269" s="117" t="s">
        <v>147</v>
      </c>
      <c r="B269" s="439" t="s">
        <v>145</v>
      </c>
      <c r="C269" s="439"/>
      <c r="D269" s="439"/>
      <c r="E269" s="439"/>
      <c r="F269" s="439"/>
      <c r="G269" s="118" t="s">
        <v>72</v>
      </c>
      <c r="H269" s="119">
        <v>1</v>
      </c>
      <c r="I269" s="120">
        <v>1.2</v>
      </c>
      <c r="J269" s="82">
        <f t="shared" si="31"/>
        <v>1.2</v>
      </c>
    </row>
    <row r="270" spans="1:10">
      <c r="A270" s="374" t="s">
        <v>85</v>
      </c>
      <c r="B270" s="375"/>
      <c r="C270" s="375"/>
      <c r="D270" s="375"/>
      <c r="E270" s="375"/>
      <c r="F270" s="375"/>
      <c r="G270" s="376"/>
      <c r="H270" s="377">
        <f>SUM(J265:J269)</f>
        <v>38.590000000000011</v>
      </c>
      <c r="I270" s="378"/>
      <c r="J270" s="379"/>
    </row>
    <row r="271" spans="1:10">
      <c r="A271" s="351" t="s">
        <v>304</v>
      </c>
      <c r="B271" s="352"/>
      <c r="C271" s="352"/>
      <c r="D271" s="352"/>
      <c r="E271" s="352"/>
      <c r="F271" s="352"/>
      <c r="G271" s="353"/>
      <c r="H271" s="354">
        <f>H270*J8</f>
        <v>8.6711730000000031</v>
      </c>
      <c r="I271" s="355"/>
      <c r="J271" s="356"/>
    </row>
    <row r="272" spans="1:10" ht="15" thickBot="1">
      <c r="A272" s="357" t="s">
        <v>86</v>
      </c>
      <c r="B272" s="358"/>
      <c r="C272" s="358"/>
      <c r="D272" s="358"/>
      <c r="E272" s="358"/>
      <c r="F272" s="358"/>
      <c r="G272" s="359"/>
      <c r="H272" s="360">
        <f>SUM(H270:H271)</f>
        <v>47.261173000000014</v>
      </c>
      <c r="I272" s="361"/>
      <c r="J272" s="362"/>
    </row>
    <row r="273" spans="1:10">
      <c r="A273" s="115">
        <v>150377</v>
      </c>
      <c r="B273" s="363" t="s">
        <v>137</v>
      </c>
      <c r="C273" s="364"/>
      <c r="D273" s="364"/>
      <c r="E273" s="364"/>
      <c r="F273" s="364"/>
      <c r="G273" s="116" t="s">
        <v>70</v>
      </c>
      <c r="H273" s="365" t="s">
        <v>383</v>
      </c>
      <c r="I273" s="366"/>
      <c r="J273" s="367"/>
    </row>
    <row r="274" spans="1:10">
      <c r="A274" s="117" t="s">
        <v>147</v>
      </c>
      <c r="B274" s="368" t="s">
        <v>145</v>
      </c>
      <c r="C274" s="369"/>
      <c r="D274" s="369"/>
      <c r="E274" s="369"/>
      <c r="F274" s="370"/>
      <c r="G274" s="118" t="s">
        <v>72</v>
      </c>
      <c r="H274" s="119">
        <v>0.4</v>
      </c>
      <c r="I274" s="120">
        <v>1.2</v>
      </c>
      <c r="J274" s="82">
        <f t="shared" ref="J274:J277" si="32">ROUND(H274*I274,2)</f>
        <v>0.48</v>
      </c>
    </row>
    <row r="275" spans="1:10">
      <c r="A275" s="117" t="s">
        <v>101</v>
      </c>
      <c r="B275" s="368" t="s">
        <v>103</v>
      </c>
      <c r="C275" s="369"/>
      <c r="D275" s="369"/>
      <c r="E275" s="369"/>
      <c r="F275" s="370"/>
      <c r="G275" s="118" t="s">
        <v>104</v>
      </c>
      <c r="H275" s="119">
        <v>0.04</v>
      </c>
      <c r="I275" s="120">
        <v>131.88</v>
      </c>
      <c r="J275" s="82">
        <f>ROUND(H275*I275,2)-0.01</f>
        <v>5.2700000000000005</v>
      </c>
    </row>
    <row r="276" spans="1:10">
      <c r="A276" s="117" t="s">
        <v>100</v>
      </c>
      <c r="B276" s="368" t="s">
        <v>102</v>
      </c>
      <c r="C276" s="369"/>
      <c r="D276" s="369"/>
      <c r="E276" s="369"/>
      <c r="F276" s="370"/>
      <c r="G276" s="118" t="s">
        <v>104</v>
      </c>
      <c r="H276" s="119">
        <v>0.01</v>
      </c>
      <c r="I276" s="120">
        <v>55.31</v>
      </c>
      <c r="J276" s="82">
        <f t="shared" si="32"/>
        <v>0.55000000000000004</v>
      </c>
    </row>
    <row r="277" spans="1:10">
      <c r="A277" s="117" t="s">
        <v>148</v>
      </c>
      <c r="B277" s="371" t="s">
        <v>146</v>
      </c>
      <c r="C277" s="372"/>
      <c r="D277" s="372"/>
      <c r="E277" s="372"/>
      <c r="F277" s="373"/>
      <c r="G277" s="118" t="s">
        <v>104</v>
      </c>
      <c r="H277" s="119">
        <v>0.04</v>
      </c>
      <c r="I277" s="120">
        <v>168.5</v>
      </c>
      <c r="J277" s="82">
        <f t="shared" si="32"/>
        <v>6.74</v>
      </c>
    </row>
    <row r="278" spans="1:10">
      <c r="A278" s="117">
        <v>280024</v>
      </c>
      <c r="B278" s="368" t="s">
        <v>109</v>
      </c>
      <c r="C278" s="369"/>
      <c r="D278" s="369"/>
      <c r="E278" s="369"/>
      <c r="F278" s="370"/>
      <c r="G278" s="118" t="s">
        <v>91</v>
      </c>
      <c r="H278" s="119">
        <v>0.4</v>
      </c>
      <c r="I278" s="120">
        <v>34.380000000000003</v>
      </c>
      <c r="J278" s="82">
        <f>ROUND(H278*I278,2)</f>
        <v>13.75</v>
      </c>
    </row>
    <row r="279" spans="1:10">
      <c r="A279" s="117">
        <v>280026</v>
      </c>
      <c r="B279" s="439" t="s">
        <v>108</v>
      </c>
      <c r="C279" s="439"/>
      <c r="D279" s="439"/>
      <c r="E279" s="439"/>
      <c r="F279" s="439"/>
      <c r="G279" s="121" t="s">
        <v>91</v>
      </c>
      <c r="H279" s="119">
        <v>0.35</v>
      </c>
      <c r="I279" s="120">
        <v>26.88</v>
      </c>
      <c r="J279" s="82">
        <f>ROUND(H279*I279,2)-0.01</f>
        <v>9.4</v>
      </c>
    </row>
    <row r="280" spans="1:10">
      <c r="A280" s="374" t="s">
        <v>85</v>
      </c>
      <c r="B280" s="375"/>
      <c r="C280" s="375"/>
      <c r="D280" s="375"/>
      <c r="E280" s="375"/>
      <c r="F280" s="375"/>
      <c r="G280" s="376"/>
      <c r="H280" s="377">
        <f>SUM(J274:J279)</f>
        <v>36.19</v>
      </c>
      <c r="I280" s="378"/>
      <c r="J280" s="379"/>
    </row>
    <row r="281" spans="1:10">
      <c r="A281" s="351" t="s">
        <v>304</v>
      </c>
      <c r="B281" s="352"/>
      <c r="C281" s="352"/>
      <c r="D281" s="352"/>
      <c r="E281" s="352"/>
      <c r="F281" s="352"/>
      <c r="G281" s="353"/>
      <c r="H281" s="354">
        <f>H280*J$8</f>
        <v>8.1318929999999998</v>
      </c>
      <c r="I281" s="355"/>
      <c r="J281" s="356"/>
    </row>
    <row r="282" spans="1:10" ht="15" thickBot="1">
      <c r="A282" s="357" t="s">
        <v>86</v>
      </c>
      <c r="B282" s="358"/>
      <c r="C282" s="358"/>
      <c r="D282" s="358"/>
      <c r="E282" s="358"/>
      <c r="F282" s="358"/>
      <c r="G282" s="359"/>
      <c r="H282" s="360">
        <f>SUM(H280:H281)</f>
        <v>44.321892999999996</v>
      </c>
      <c r="I282" s="361"/>
      <c r="J282" s="362"/>
    </row>
    <row r="283" spans="1:10">
      <c r="A283" s="115">
        <v>150207</v>
      </c>
      <c r="B283" s="363" t="s">
        <v>252</v>
      </c>
      <c r="C283" s="364"/>
      <c r="D283" s="364"/>
      <c r="E283" s="364"/>
      <c r="F283" s="364"/>
      <c r="G283" s="116" t="s">
        <v>70</v>
      </c>
      <c r="H283" s="365" t="s">
        <v>384</v>
      </c>
      <c r="I283" s="366"/>
      <c r="J283" s="367"/>
    </row>
    <row r="284" spans="1:10">
      <c r="A284" s="117" t="s">
        <v>254</v>
      </c>
      <c r="B284" s="371" t="s">
        <v>252</v>
      </c>
      <c r="C284" s="372"/>
      <c r="D284" s="372"/>
      <c r="E284" s="372"/>
      <c r="F284" s="373"/>
      <c r="G284" s="118" t="s">
        <v>104</v>
      </c>
      <c r="H284" s="119">
        <v>8.3299999999999999E-2</v>
      </c>
      <c r="I284" s="120">
        <v>94.13</v>
      </c>
      <c r="J284" s="82">
        <f t="shared" ref="J284" si="33">ROUND(H284*I284,2)</f>
        <v>7.84</v>
      </c>
    </row>
    <row r="285" spans="1:10">
      <c r="A285" s="117">
        <v>280024</v>
      </c>
      <c r="B285" s="368" t="s">
        <v>109</v>
      </c>
      <c r="C285" s="369"/>
      <c r="D285" s="369"/>
      <c r="E285" s="369"/>
      <c r="F285" s="370"/>
      <c r="G285" s="118" t="s">
        <v>91</v>
      </c>
      <c r="H285" s="119">
        <v>0.35</v>
      </c>
      <c r="I285" s="120">
        <v>34.380000000000003</v>
      </c>
      <c r="J285" s="82">
        <f>ROUND(H285*I285,2)</f>
        <v>12.03</v>
      </c>
    </row>
    <row r="286" spans="1:10">
      <c r="A286" s="117">
        <v>280026</v>
      </c>
      <c r="B286" s="439" t="s">
        <v>108</v>
      </c>
      <c r="C286" s="439"/>
      <c r="D286" s="439"/>
      <c r="E286" s="439"/>
      <c r="F286" s="439"/>
      <c r="G286" s="121" t="s">
        <v>91</v>
      </c>
      <c r="H286" s="119">
        <v>0.3</v>
      </c>
      <c r="I286" s="120">
        <v>26.88</v>
      </c>
      <c r="J286" s="82">
        <f t="shared" ref="J286" si="34">ROUND(H286*I286,2)</f>
        <v>8.06</v>
      </c>
    </row>
    <row r="287" spans="1:10">
      <c r="A287" s="374" t="s">
        <v>85</v>
      </c>
      <c r="B287" s="375"/>
      <c r="C287" s="375"/>
      <c r="D287" s="375"/>
      <c r="E287" s="375"/>
      <c r="F287" s="375"/>
      <c r="G287" s="376"/>
      <c r="H287" s="377">
        <f>SUM(J284:J286)</f>
        <v>27.93</v>
      </c>
      <c r="I287" s="378"/>
      <c r="J287" s="379"/>
    </row>
    <row r="288" spans="1:10">
      <c r="A288" s="351" t="s">
        <v>304</v>
      </c>
      <c r="B288" s="352"/>
      <c r="C288" s="352"/>
      <c r="D288" s="352"/>
      <c r="E288" s="352"/>
      <c r="F288" s="352"/>
      <c r="G288" s="353"/>
      <c r="H288" s="354">
        <f>H287*J8</f>
        <v>6.2758710000000004</v>
      </c>
      <c r="I288" s="355"/>
      <c r="J288" s="356"/>
    </row>
    <row r="289" spans="1:10" ht="15" thickBot="1">
      <c r="A289" s="357" t="s">
        <v>86</v>
      </c>
      <c r="B289" s="358"/>
      <c r="C289" s="358"/>
      <c r="D289" s="358"/>
      <c r="E289" s="358"/>
      <c r="F289" s="358"/>
      <c r="G289" s="359"/>
      <c r="H289" s="360">
        <f>SUM(H287:H288)</f>
        <v>34.205871000000002</v>
      </c>
      <c r="I289" s="361"/>
      <c r="J289" s="362"/>
    </row>
    <row r="290" spans="1:10">
      <c r="A290" s="115">
        <v>150302</v>
      </c>
      <c r="B290" s="363" t="s">
        <v>455</v>
      </c>
      <c r="C290" s="364"/>
      <c r="D290" s="364"/>
      <c r="E290" s="364"/>
      <c r="F290" s="364"/>
      <c r="G290" s="116" t="s">
        <v>70</v>
      </c>
      <c r="H290" s="365" t="s">
        <v>456</v>
      </c>
      <c r="I290" s="366"/>
      <c r="J290" s="367"/>
    </row>
    <row r="291" spans="1:10">
      <c r="A291" s="117">
        <v>280024</v>
      </c>
      <c r="B291" s="368" t="s">
        <v>109</v>
      </c>
      <c r="C291" s="369"/>
      <c r="D291" s="369"/>
      <c r="E291" s="369"/>
      <c r="F291" s="370"/>
      <c r="G291" s="118" t="s">
        <v>91</v>
      </c>
      <c r="H291" s="119">
        <v>0.8</v>
      </c>
      <c r="I291" s="120">
        <v>34.380000000000003</v>
      </c>
      <c r="J291" s="82">
        <f t="shared" ref="J291:J292" si="35">ROUND(H291*I291,2)</f>
        <v>27.5</v>
      </c>
    </row>
    <row r="292" spans="1:10">
      <c r="A292" s="117">
        <v>280026</v>
      </c>
      <c r="B292" s="368" t="s">
        <v>108</v>
      </c>
      <c r="C292" s="369"/>
      <c r="D292" s="369"/>
      <c r="E292" s="369"/>
      <c r="F292" s="370"/>
      <c r="G292" s="118" t="s">
        <v>91</v>
      </c>
      <c r="H292" s="119">
        <v>0.8</v>
      </c>
      <c r="I292" s="120">
        <v>26.88</v>
      </c>
      <c r="J292" s="82">
        <f t="shared" si="35"/>
        <v>21.5</v>
      </c>
    </row>
    <row r="293" spans="1:10">
      <c r="A293" s="117" t="s">
        <v>101</v>
      </c>
      <c r="B293" s="368" t="s">
        <v>103</v>
      </c>
      <c r="C293" s="369"/>
      <c r="D293" s="369"/>
      <c r="E293" s="369"/>
      <c r="F293" s="370"/>
      <c r="G293" s="118" t="s">
        <v>104</v>
      </c>
      <c r="H293" s="119">
        <v>0.04</v>
      </c>
      <c r="I293" s="120">
        <v>131.88</v>
      </c>
      <c r="J293" s="82">
        <f>ROUND(H293*I293,2)-0.01</f>
        <v>5.2700000000000005</v>
      </c>
    </row>
    <row r="294" spans="1:10">
      <c r="A294" s="117" t="s">
        <v>100</v>
      </c>
      <c r="B294" s="371" t="s">
        <v>457</v>
      </c>
      <c r="C294" s="372"/>
      <c r="D294" s="372"/>
      <c r="E294" s="372"/>
      <c r="F294" s="373"/>
      <c r="G294" s="297" t="s">
        <v>72</v>
      </c>
      <c r="H294" s="119">
        <v>0.3</v>
      </c>
      <c r="I294" s="120">
        <v>3.45</v>
      </c>
      <c r="J294" s="82">
        <f>ROUND(H294*I294,2)-0.01</f>
        <v>1.03</v>
      </c>
    </row>
    <row r="295" spans="1:10">
      <c r="A295" s="117" t="s">
        <v>147</v>
      </c>
      <c r="B295" s="368" t="s">
        <v>102</v>
      </c>
      <c r="C295" s="369"/>
      <c r="D295" s="369"/>
      <c r="E295" s="369"/>
      <c r="F295" s="370"/>
      <c r="G295" s="118" t="s">
        <v>104</v>
      </c>
      <c r="H295" s="119">
        <v>0.01</v>
      </c>
      <c r="I295" s="120">
        <v>55.31</v>
      </c>
      <c r="J295" s="82">
        <f>ROUND(H295*I295,2)</f>
        <v>0.55000000000000004</v>
      </c>
    </row>
    <row r="296" spans="1:10">
      <c r="A296" s="374" t="s">
        <v>85</v>
      </c>
      <c r="B296" s="375"/>
      <c r="C296" s="375"/>
      <c r="D296" s="375"/>
      <c r="E296" s="375"/>
      <c r="F296" s="375"/>
      <c r="G296" s="376"/>
      <c r="H296" s="377">
        <f>SUM(J291:J295)</f>
        <v>55.85</v>
      </c>
      <c r="I296" s="378"/>
      <c r="J296" s="379"/>
    </row>
    <row r="297" spans="1:10">
      <c r="A297" s="351" t="s">
        <v>304</v>
      </c>
      <c r="B297" s="352"/>
      <c r="C297" s="352"/>
      <c r="D297" s="352"/>
      <c r="E297" s="352"/>
      <c r="F297" s="352"/>
      <c r="G297" s="353"/>
      <c r="H297" s="354">
        <f>H296*J$8</f>
        <v>12.549495</v>
      </c>
      <c r="I297" s="355"/>
      <c r="J297" s="356"/>
    </row>
    <row r="298" spans="1:10" ht="15" thickBot="1">
      <c r="A298" s="357" t="s">
        <v>86</v>
      </c>
      <c r="B298" s="358"/>
      <c r="C298" s="358"/>
      <c r="D298" s="358"/>
      <c r="E298" s="358"/>
      <c r="F298" s="358"/>
      <c r="G298" s="359"/>
      <c r="H298" s="360">
        <f>SUM(H296:H297)</f>
        <v>68.399495000000002</v>
      </c>
      <c r="I298" s="361"/>
      <c r="J298" s="362"/>
    </row>
    <row r="299" spans="1:10" ht="15" thickBot="1">
      <c r="A299" s="433" t="s">
        <v>96</v>
      </c>
      <c r="B299" s="434"/>
      <c r="C299" s="434"/>
      <c r="D299" s="434"/>
      <c r="E299" s="434"/>
      <c r="F299" s="434"/>
      <c r="G299" s="434"/>
      <c r="H299" s="434"/>
      <c r="I299" s="434"/>
      <c r="J299" s="435"/>
    </row>
    <row r="300" spans="1:10">
      <c r="A300" s="76">
        <v>270220</v>
      </c>
      <c r="B300" s="363" t="s">
        <v>99</v>
      </c>
      <c r="C300" s="364"/>
      <c r="D300" s="364"/>
      <c r="E300" s="364"/>
      <c r="F300" s="364"/>
      <c r="G300" s="77" t="s">
        <v>70</v>
      </c>
      <c r="H300" s="421" t="s">
        <v>385</v>
      </c>
      <c r="I300" s="422"/>
      <c r="J300" s="423"/>
    </row>
    <row r="301" spans="1:10">
      <c r="A301" s="78">
        <v>280026</v>
      </c>
      <c r="B301" s="415" t="s">
        <v>108</v>
      </c>
      <c r="C301" s="416"/>
      <c r="D301" s="416"/>
      <c r="E301" s="416"/>
      <c r="F301" s="417"/>
      <c r="G301" s="79" t="s">
        <v>91</v>
      </c>
      <c r="H301" s="80">
        <v>0.4</v>
      </c>
      <c r="I301" s="81">
        <v>26.88</v>
      </c>
      <c r="J301" s="82">
        <f>ROUND(H301*I301,2)</f>
        <v>10.75</v>
      </c>
    </row>
    <row r="302" spans="1:10">
      <c r="A302" s="424" t="s">
        <v>85</v>
      </c>
      <c r="B302" s="425"/>
      <c r="C302" s="425"/>
      <c r="D302" s="425"/>
      <c r="E302" s="425"/>
      <c r="F302" s="425"/>
      <c r="G302" s="426"/>
      <c r="H302" s="430">
        <f>J301</f>
        <v>10.75</v>
      </c>
      <c r="I302" s="440"/>
      <c r="J302" s="441"/>
    </row>
    <row r="303" spans="1:10">
      <c r="A303" s="351" t="s">
        <v>304</v>
      </c>
      <c r="B303" s="352"/>
      <c r="C303" s="352"/>
      <c r="D303" s="352"/>
      <c r="E303" s="352"/>
      <c r="F303" s="352"/>
      <c r="G303" s="353"/>
      <c r="H303" s="430">
        <f>H302*J8</f>
        <v>2.4155250000000001</v>
      </c>
      <c r="I303" s="431"/>
      <c r="J303" s="432"/>
    </row>
    <row r="304" spans="1:10" ht="15" thickBot="1">
      <c r="A304" s="409" t="s">
        <v>86</v>
      </c>
      <c r="B304" s="410"/>
      <c r="C304" s="410"/>
      <c r="D304" s="410"/>
      <c r="E304" s="410"/>
      <c r="F304" s="410"/>
      <c r="G304" s="411"/>
      <c r="H304" s="412">
        <f>ROUND(H302+H303,2)</f>
        <v>13.17</v>
      </c>
      <c r="I304" s="413"/>
      <c r="J304" s="414"/>
    </row>
  </sheetData>
  <mergeCells count="427">
    <mergeCell ref="B208:F208"/>
    <mergeCell ref="B209:F209"/>
    <mergeCell ref="H129:J129"/>
    <mergeCell ref="H67:J67"/>
    <mergeCell ref="A287:G287"/>
    <mergeCell ref="H287:J287"/>
    <mergeCell ref="B257:F257"/>
    <mergeCell ref="H213:J213"/>
    <mergeCell ref="H212:J212"/>
    <mergeCell ref="B182:F182"/>
    <mergeCell ref="H182:J182"/>
    <mergeCell ref="B183:F183"/>
    <mergeCell ref="A211:G211"/>
    <mergeCell ref="H211:J211"/>
    <mergeCell ref="A212:G212"/>
    <mergeCell ref="A189:G189"/>
    <mergeCell ref="H189:J189"/>
    <mergeCell ref="A188:G188"/>
    <mergeCell ref="H188:J188"/>
    <mergeCell ref="B184:F184"/>
    <mergeCell ref="B185:F185"/>
    <mergeCell ref="B206:F206"/>
    <mergeCell ref="B216:F216"/>
    <mergeCell ref="H219:J219"/>
    <mergeCell ref="B133:F133"/>
    <mergeCell ref="B61:F61"/>
    <mergeCell ref="B131:F131"/>
    <mergeCell ref="B54:F54"/>
    <mergeCell ref="A59:G59"/>
    <mergeCell ref="H59:J59"/>
    <mergeCell ref="A58:G58"/>
    <mergeCell ref="B55:F55"/>
    <mergeCell ref="B63:F63"/>
    <mergeCell ref="B64:F64"/>
    <mergeCell ref="B101:F101"/>
    <mergeCell ref="B100:F100"/>
    <mergeCell ref="B68:F68"/>
    <mergeCell ref="H68:J68"/>
    <mergeCell ref="B69:F69"/>
    <mergeCell ref="B70:F70"/>
    <mergeCell ref="B71:F71"/>
    <mergeCell ref="B73:F73"/>
    <mergeCell ref="A74:G74"/>
    <mergeCell ref="H74:J74"/>
    <mergeCell ref="A75:G75"/>
    <mergeCell ref="H75:J75"/>
    <mergeCell ref="A76:G76"/>
    <mergeCell ref="H76:J76"/>
    <mergeCell ref="A48:G48"/>
    <mergeCell ref="H48:J48"/>
    <mergeCell ref="A49:G49"/>
    <mergeCell ref="H49:J49"/>
    <mergeCell ref="A50:G50"/>
    <mergeCell ref="H50:J50"/>
    <mergeCell ref="B52:F52"/>
    <mergeCell ref="H57:J57"/>
    <mergeCell ref="H58:J58"/>
    <mergeCell ref="B53:F53"/>
    <mergeCell ref="H206:J206"/>
    <mergeCell ref="B207:F207"/>
    <mergeCell ref="H138:J138"/>
    <mergeCell ref="A136:G136"/>
    <mergeCell ref="B138:F138"/>
    <mergeCell ref="B139:F139"/>
    <mergeCell ref="H136:J136"/>
    <mergeCell ref="H84:J84"/>
    <mergeCell ref="B85:F85"/>
    <mergeCell ref="A137:J137"/>
    <mergeCell ref="B140:F140"/>
    <mergeCell ref="B143:F143"/>
    <mergeCell ref="B130:F130"/>
    <mergeCell ref="H130:J130"/>
    <mergeCell ref="B124:F124"/>
    <mergeCell ref="B125:F125"/>
    <mergeCell ref="B126:F126"/>
    <mergeCell ref="B142:F142"/>
    <mergeCell ref="A161:G161"/>
    <mergeCell ref="H147:J147"/>
    <mergeCell ref="A148:G148"/>
    <mergeCell ref="H148:J148"/>
    <mergeCell ref="A149:G149"/>
    <mergeCell ref="H149:J149"/>
    <mergeCell ref="A261:G261"/>
    <mergeCell ref="H261:J261"/>
    <mergeCell ref="H272:J272"/>
    <mergeCell ref="B266:F266"/>
    <mergeCell ref="A262:G262"/>
    <mergeCell ref="H262:J262"/>
    <mergeCell ref="H270:J270"/>
    <mergeCell ref="A263:G263"/>
    <mergeCell ref="H263:J263"/>
    <mergeCell ref="B264:F264"/>
    <mergeCell ref="H264:J264"/>
    <mergeCell ref="B265:F265"/>
    <mergeCell ref="A271:G271"/>
    <mergeCell ref="H271:J271"/>
    <mergeCell ref="A272:G272"/>
    <mergeCell ref="A24:J24"/>
    <mergeCell ref="B30:F30"/>
    <mergeCell ref="A31:G31"/>
    <mergeCell ref="B255:F255"/>
    <mergeCell ref="B256:F256"/>
    <mergeCell ref="A181:G181"/>
    <mergeCell ref="H181:J181"/>
    <mergeCell ref="B215:F215"/>
    <mergeCell ref="B213:F213"/>
    <mergeCell ref="B214:F214"/>
    <mergeCell ref="A210:G210"/>
    <mergeCell ref="H210:J210"/>
    <mergeCell ref="A187:G187"/>
    <mergeCell ref="H187:J187"/>
    <mergeCell ref="B47:F47"/>
    <mergeCell ref="B37:F37"/>
    <mergeCell ref="B38:F38"/>
    <mergeCell ref="A39:G39"/>
    <mergeCell ref="B186:F186"/>
    <mergeCell ref="B248:F248"/>
    <mergeCell ref="A227:G227"/>
    <mergeCell ref="B43:F43"/>
    <mergeCell ref="H127:J127"/>
    <mergeCell ref="B56:F56"/>
    <mergeCell ref="H22:J22"/>
    <mergeCell ref="A21:G21"/>
    <mergeCell ref="H21:J21"/>
    <mergeCell ref="A22:G22"/>
    <mergeCell ref="B44:F44"/>
    <mergeCell ref="B46:F46"/>
    <mergeCell ref="A32:G32"/>
    <mergeCell ref="H32:J32"/>
    <mergeCell ref="A33:G33"/>
    <mergeCell ref="H33:J33"/>
    <mergeCell ref="B42:F42"/>
    <mergeCell ref="H42:J42"/>
    <mergeCell ref="A23:G23"/>
    <mergeCell ref="H23:J23"/>
    <mergeCell ref="B25:F25"/>
    <mergeCell ref="H25:J25"/>
    <mergeCell ref="B26:F26"/>
    <mergeCell ref="B27:F27"/>
    <mergeCell ref="B28:F28"/>
    <mergeCell ref="B29:F29"/>
    <mergeCell ref="A40:G40"/>
    <mergeCell ref="H40:J40"/>
    <mergeCell ref="A41:G41"/>
    <mergeCell ref="H41:J41"/>
    <mergeCell ref="A5:J5"/>
    <mergeCell ref="A6:J6"/>
    <mergeCell ref="A11:J11"/>
    <mergeCell ref="A12:J12"/>
    <mergeCell ref="B13:F13"/>
    <mergeCell ref="B18:F18"/>
    <mergeCell ref="B19:F19"/>
    <mergeCell ref="B20:F20"/>
    <mergeCell ref="B15:F15"/>
    <mergeCell ref="H15:J15"/>
    <mergeCell ref="B16:F16"/>
    <mergeCell ref="B17:F17"/>
    <mergeCell ref="A14:J14"/>
    <mergeCell ref="H31:J31"/>
    <mergeCell ref="B34:F34"/>
    <mergeCell ref="H34:J34"/>
    <mergeCell ref="B35:F35"/>
    <mergeCell ref="B36:F36"/>
    <mergeCell ref="A127:G127"/>
    <mergeCell ref="B45:F45"/>
    <mergeCell ref="B60:F60"/>
    <mergeCell ref="H60:J60"/>
    <mergeCell ref="B51:F51"/>
    <mergeCell ref="H51:J51"/>
    <mergeCell ref="A57:G57"/>
    <mergeCell ref="B90:F90"/>
    <mergeCell ref="B91:F91"/>
    <mergeCell ref="A92:G92"/>
    <mergeCell ref="H92:J92"/>
    <mergeCell ref="A93:G93"/>
    <mergeCell ref="H93:J93"/>
    <mergeCell ref="H39:J39"/>
    <mergeCell ref="B122:F122"/>
    <mergeCell ref="H122:J122"/>
    <mergeCell ref="B123:F123"/>
    <mergeCell ref="B84:F84"/>
    <mergeCell ref="B62:F62"/>
    <mergeCell ref="H150:J150"/>
    <mergeCell ref="H160:J160"/>
    <mergeCell ref="B155:F155"/>
    <mergeCell ref="B156:F156"/>
    <mergeCell ref="B158:F158"/>
    <mergeCell ref="H159:J159"/>
    <mergeCell ref="H161:J161"/>
    <mergeCell ref="B157:F157"/>
    <mergeCell ref="A65:G65"/>
    <mergeCell ref="H65:J65"/>
    <mergeCell ref="A66:G66"/>
    <mergeCell ref="H66:J66"/>
    <mergeCell ref="A67:G67"/>
    <mergeCell ref="A129:G129"/>
    <mergeCell ref="A121:J121"/>
    <mergeCell ref="H128:J128"/>
    <mergeCell ref="B141:F141"/>
    <mergeCell ref="B86:F86"/>
    <mergeCell ref="A128:G128"/>
    <mergeCell ref="H135:J135"/>
    <mergeCell ref="A134:G134"/>
    <mergeCell ref="H134:J134"/>
    <mergeCell ref="A135:G135"/>
    <mergeCell ref="B132:F132"/>
    <mergeCell ref="B146:F146"/>
    <mergeCell ref="A147:G147"/>
    <mergeCell ref="A160:G160"/>
    <mergeCell ref="A159:G159"/>
    <mergeCell ref="B153:F153"/>
    <mergeCell ref="B144:F144"/>
    <mergeCell ref="B145:F145"/>
    <mergeCell ref="B151:F151"/>
    <mergeCell ref="B152:F152"/>
    <mergeCell ref="B154:F154"/>
    <mergeCell ref="B150:F150"/>
    <mergeCell ref="A304:G304"/>
    <mergeCell ref="H304:J304"/>
    <mergeCell ref="A302:G302"/>
    <mergeCell ref="H302:J302"/>
    <mergeCell ref="H245:J245"/>
    <mergeCell ref="B223:F223"/>
    <mergeCell ref="A280:G280"/>
    <mergeCell ref="A228:G228"/>
    <mergeCell ref="H228:J228"/>
    <mergeCell ref="A229:G229"/>
    <mergeCell ref="H229:J229"/>
    <mergeCell ref="B254:F254"/>
    <mergeCell ref="H254:J254"/>
    <mergeCell ref="B258:F258"/>
    <mergeCell ref="B267:F267"/>
    <mergeCell ref="B268:F268"/>
    <mergeCell ref="B269:F269"/>
    <mergeCell ref="A270:G270"/>
    <mergeCell ref="B259:F259"/>
    <mergeCell ref="B273:F273"/>
    <mergeCell ref="H273:J273"/>
    <mergeCell ref="B260:F260"/>
    <mergeCell ref="A299:J299"/>
    <mergeCell ref="A288:G288"/>
    <mergeCell ref="A303:G303"/>
    <mergeCell ref="H303:J303"/>
    <mergeCell ref="B274:F274"/>
    <mergeCell ref="H300:J300"/>
    <mergeCell ref="B300:F300"/>
    <mergeCell ref="B301:F301"/>
    <mergeCell ref="B275:F275"/>
    <mergeCell ref="B276:F276"/>
    <mergeCell ref="B277:F277"/>
    <mergeCell ref="B278:F278"/>
    <mergeCell ref="A282:G282"/>
    <mergeCell ref="H282:J282"/>
    <mergeCell ref="B279:F279"/>
    <mergeCell ref="H280:J280"/>
    <mergeCell ref="A281:G281"/>
    <mergeCell ref="H281:J281"/>
    <mergeCell ref="B285:F285"/>
    <mergeCell ref="B283:F283"/>
    <mergeCell ref="H283:J283"/>
    <mergeCell ref="A289:G289"/>
    <mergeCell ref="H289:J289"/>
    <mergeCell ref="B284:F284"/>
    <mergeCell ref="H288:J288"/>
    <mergeCell ref="B286:F286"/>
    <mergeCell ref="A253:J253"/>
    <mergeCell ref="A243:G243"/>
    <mergeCell ref="H243:J243"/>
    <mergeCell ref="H244:J244"/>
    <mergeCell ref="A242:G242"/>
    <mergeCell ref="H242:J242"/>
    <mergeCell ref="B240:F240"/>
    <mergeCell ref="B241:F241"/>
    <mergeCell ref="B221:F221"/>
    <mergeCell ref="B222:F222"/>
    <mergeCell ref="H227:J227"/>
    <mergeCell ref="A252:G252"/>
    <mergeCell ref="H252:J252"/>
    <mergeCell ref="B246:F246"/>
    <mergeCell ref="B247:F247"/>
    <mergeCell ref="B249:F249"/>
    <mergeCell ref="A251:G251"/>
    <mergeCell ref="H251:J251"/>
    <mergeCell ref="H250:J250"/>
    <mergeCell ref="A250:G250"/>
    <mergeCell ref="H234:J234"/>
    <mergeCell ref="A235:G235"/>
    <mergeCell ref="H235:J235"/>
    <mergeCell ref="A220:J220"/>
    <mergeCell ref="A218:G218"/>
    <mergeCell ref="H218:J218"/>
    <mergeCell ref="A217:G217"/>
    <mergeCell ref="H217:J217"/>
    <mergeCell ref="A219:G219"/>
    <mergeCell ref="H221:J221"/>
    <mergeCell ref="H237:J237"/>
    <mergeCell ref="B245:F245"/>
    <mergeCell ref="A244:G244"/>
    <mergeCell ref="B238:F238"/>
    <mergeCell ref="B239:F239"/>
    <mergeCell ref="B224:F224"/>
    <mergeCell ref="B237:F237"/>
    <mergeCell ref="B225:F225"/>
    <mergeCell ref="B226:F226"/>
    <mergeCell ref="B230:F230"/>
    <mergeCell ref="H230:J230"/>
    <mergeCell ref="B231:F231"/>
    <mergeCell ref="B232:F232"/>
    <mergeCell ref="B233:F233"/>
    <mergeCell ref="A236:G236"/>
    <mergeCell ref="H236:J236"/>
    <mergeCell ref="A234:G234"/>
    <mergeCell ref="B162:F162"/>
    <mergeCell ref="H162:J162"/>
    <mergeCell ref="B163:F163"/>
    <mergeCell ref="B164:F164"/>
    <mergeCell ref="B166:F166"/>
    <mergeCell ref="A167:G167"/>
    <mergeCell ref="H167:J167"/>
    <mergeCell ref="A168:G168"/>
    <mergeCell ref="H168:J168"/>
    <mergeCell ref="A169:G169"/>
    <mergeCell ref="H169:J169"/>
    <mergeCell ref="B165:F165"/>
    <mergeCell ref="B193:F193"/>
    <mergeCell ref="A194:G194"/>
    <mergeCell ref="H194:J194"/>
    <mergeCell ref="A195:G195"/>
    <mergeCell ref="H195:J195"/>
    <mergeCell ref="B178:F178"/>
    <mergeCell ref="A179:G179"/>
    <mergeCell ref="H179:J179"/>
    <mergeCell ref="A180:G180"/>
    <mergeCell ref="H180:J180"/>
    <mergeCell ref="A170:J170"/>
    <mergeCell ref="B171:F171"/>
    <mergeCell ref="H171:J171"/>
    <mergeCell ref="B172:F172"/>
    <mergeCell ref="B173:F173"/>
    <mergeCell ref="B174:F174"/>
    <mergeCell ref="B175:F175"/>
    <mergeCell ref="B176:F176"/>
    <mergeCell ref="B177:F177"/>
    <mergeCell ref="A196:G196"/>
    <mergeCell ref="H196:J196"/>
    <mergeCell ref="A103:G103"/>
    <mergeCell ref="H103:J103"/>
    <mergeCell ref="A104:G104"/>
    <mergeCell ref="H104:J104"/>
    <mergeCell ref="A83:J83"/>
    <mergeCell ref="B190:F190"/>
    <mergeCell ref="H190:J190"/>
    <mergeCell ref="B191:F191"/>
    <mergeCell ref="B192:F192"/>
    <mergeCell ref="A94:G94"/>
    <mergeCell ref="H94:J94"/>
    <mergeCell ref="B95:F95"/>
    <mergeCell ref="H95:J95"/>
    <mergeCell ref="B96:F96"/>
    <mergeCell ref="B97:F97"/>
    <mergeCell ref="B98:F98"/>
    <mergeCell ref="B99:F99"/>
    <mergeCell ref="A102:G102"/>
    <mergeCell ref="H102:J102"/>
    <mergeCell ref="B87:F87"/>
    <mergeCell ref="B88:F88"/>
    <mergeCell ref="B89:F89"/>
    <mergeCell ref="A204:G204"/>
    <mergeCell ref="H204:J204"/>
    <mergeCell ref="B199:F199"/>
    <mergeCell ref="B197:F197"/>
    <mergeCell ref="H197:J197"/>
    <mergeCell ref="B198:F198"/>
    <mergeCell ref="B200:F200"/>
    <mergeCell ref="B201:F201"/>
    <mergeCell ref="A202:G202"/>
    <mergeCell ref="H202:J202"/>
    <mergeCell ref="A203:G203"/>
    <mergeCell ref="H203:J203"/>
    <mergeCell ref="B72:F72"/>
    <mergeCell ref="B105:F105"/>
    <mergeCell ref="H105:J105"/>
    <mergeCell ref="B106:F106"/>
    <mergeCell ref="B107:F107"/>
    <mergeCell ref="B108:F108"/>
    <mergeCell ref="B109:F109"/>
    <mergeCell ref="B77:F77"/>
    <mergeCell ref="H77:J77"/>
    <mergeCell ref="B78:F78"/>
    <mergeCell ref="B79:F79"/>
    <mergeCell ref="A80:G80"/>
    <mergeCell ref="H80:J80"/>
    <mergeCell ref="A81:G81"/>
    <mergeCell ref="H81:J81"/>
    <mergeCell ref="A110:G110"/>
    <mergeCell ref="H110:J110"/>
    <mergeCell ref="A111:G111"/>
    <mergeCell ref="H111:J111"/>
    <mergeCell ref="A112:G112"/>
    <mergeCell ref="H112:J112"/>
    <mergeCell ref="B113:F113"/>
    <mergeCell ref="H113:J113"/>
    <mergeCell ref="A82:G82"/>
    <mergeCell ref="H82:J82"/>
    <mergeCell ref="A120:G120"/>
    <mergeCell ref="H120:J120"/>
    <mergeCell ref="B114:F114"/>
    <mergeCell ref="B115:F115"/>
    <mergeCell ref="B116:F116"/>
    <mergeCell ref="B117:F117"/>
    <mergeCell ref="A118:G118"/>
    <mergeCell ref="H118:J118"/>
    <mergeCell ref="A119:G119"/>
    <mergeCell ref="H119:J119"/>
    <mergeCell ref="A297:G297"/>
    <mergeCell ref="H297:J297"/>
    <mergeCell ref="A298:G298"/>
    <mergeCell ref="H298:J298"/>
    <mergeCell ref="B290:F290"/>
    <mergeCell ref="H290:J290"/>
    <mergeCell ref="B291:F291"/>
    <mergeCell ref="B292:F292"/>
    <mergeCell ref="B293:F293"/>
    <mergeCell ref="B294:F294"/>
    <mergeCell ref="B295:F295"/>
    <mergeCell ref="A296:G296"/>
    <mergeCell ref="H296:J296"/>
  </mergeCells>
  <phoneticPr fontId="48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7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67"/>
  <sheetViews>
    <sheetView view="pageBreakPreview" zoomScaleNormal="100" zoomScaleSheetLayoutView="100" workbookViewId="0">
      <selection activeCell="F11" sqref="A1:F11"/>
    </sheetView>
  </sheetViews>
  <sheetFormatPr defaultRowHeight="14.4"/>
  <cols>
    <col min="1" max="1" width="4.88671875" customWidth="1"/>
    <col min="2" max="2" width="8.44140625" customWidth="1"/>
    <col min="3" max="3" width="65.44140625" customWidth="1"/>
    <col min="4" max="4" width="5.33203125" bestFit="1" customWidth="1"/>
    <col min="5" max="5" width="7.44140625" bestFit="1" customWidth="1"/>
    <col min="6" max="6" width="43.33203125" style="12" customWidth="1"/>
  </cols>
  <sheetData>
    <row r="1" spans="1:15">
      <c r="A1" s="213"/>
      <c r="B1" s="214"/>
      <c r="C1" s="214"/>
      <c r="D1" s="214"/>
      <c r="E1" s="214"/>
      <c r="F1" s="605"/>
    </row>
    <row r="2" spans="1:15" ht="28.5" customHeight="1">
      <c r="A2" s="606"/>
      <c r="B2" s="607"/>
      <c r="C2" s="607"/>
      <c r="D2" s="607"/>
      <c r="E2" s="607"/>
      <c r="F2" s="608"/>
    </row>
    <row r="3" spans="1:15" ht="37.5" customHeight="1">
      <c r="A3" s="606" t="s">
        <v>30</v>
      </c>
      <c r="B3" s="607"/>
      <c r="C3" s="607"/>
      <c r="D3" s="607"/>
      <c r="E3" s="607"/>
      <c r="F3" s="608"/>
    </row>
    <row r="4" spans="1:15" ht="21" customHeight="1">
      <c r="A4" s="497" t="s">
        <v>291</v>
      </c>
      <c r="B4" s="498"/>
      <c r="C4" s="498"/>
      <c r="D4" s="498"/>
      <c r="E4" s="498"/>
      <c r="F4" s="499"/>
      <c r="G4" s="84"/>
    </row>
    <row r="5" spans="1:15" ht="18.75" customHeight="1">
      <c r="A5" s="500" t="s">
        <v>465</v>
      </c>
      <c r="B5" s="460"/>
      <c r="C5" s="460"/>
      <c r="D5" s="460"/>
      <c r="E5" s="460"/>
      <c r="F5" s="609"/>
    </row>
    <row r="6" spans="1:15">
      <c r="A6" s="500" t="s">
        <v>280</v>
      </c>
      <c r="B6" s="460"/>
      <c r="C6" s="460"/>
      <c r="D6" s="460"/>
      <c r="E6" s="460"/>
      <c r="F6" s="609"/>
    </row>
    <row r="7" spans="1:15">
      <c r="A7" s="277" t="s">
        <v>357</v>
      </c>
      <c r="B7" s="460"/>
      <c r="C7" s="460"/>
      <c r="D7" s="460"/>
      <c r="E7" s="460"/>
      <c r="F7" s="216"/>
    </row>
    <row r="8" spans="1:15" ht="5.25" customHeight="1">
      <c r="A8" s="277"/>
      <c r="B8" s="460"/>
      <c r="C8" s="460"/>
      <c r="D8" s="460"/>
      <c r="E8" s="460"/>
      <c r="F8" s="216"/>
    </row>
    <row r="9" spans="1:15">
      <c r="A9" s="277" t="s">
        <v>300</v>
      </c>
      <c r="B9" s="460"/>
      <c r="C9" s="460"/>
      <c r="D9" s="460"/>
      <c r="E9" s="460"/>
      <c r="F9" s="216"/>
    </row>
    <row r="10" spans="1:15" s="1" customFormat="1" ht="18">
      <c r="A10" s="610" t="s">
        <v>354</v>
      </c>
      <c r="B10" s="611"/>
      <c r="C10" s="611"/>
      <c r="D10" s="611"/>
      <c r="E10" s="611"/>
      <c r="F10" s="612"/>
    </row>
    <row r="11" spans="1:15" s="1" customFormat="1" ht="16.5" customHeight="1" thickBot="1">
      <c r="A11" s="613"/>
      <c r="B11" s="614"/>
      <c r="C11" s="217"/>
      <c r="D11" s="614"/>
      <c r="E11" s="614"/>
      <c r="F11" s="615"/>
    </row>
    <row r="12" spans="1:15" ht="16.2" thickBot="1">
      <c r="A12" s="319" t="s">
        <v>28</v>
      </c>
      <c r="B12" s="320"/>
      <c r="C12" s="320"/>
      <c r="D12" s="320"/>
      <c r="E12" s="320"/>
      <c r="F12" s="321"/>
    </row>
    <row r="13" spans="1:15">
      <c r="A13" s="326" t="s">
        <v>0</v>
      </c>
      <c r="B13" s="328" t="s">
        <v>24</v>
      </c>
      <c r="C13" s="328" t="s">
        <v>1</v>
      </c>
      <c r="D13" s="328" t="s">
        <v>2</v>
      </c>
      <c r="E13" s="328" t="s">
        <v>6</v>
      </c>
      <c r="F13" s="324" t="s">
        <v>29</v>
      </c>
      <c r="M13" s="27"/>
    </row>
    <row r="14" spans="1:15" ht="9" customHeight="1" thickBot="1">
      <c r="A14" s="327"/>
      <c r="B14" s="329"/>
      <c r="C14" s="329"/>
      <c r="D14" s="329"/>
      <c r="E14" s="329"/>
      <c r="F14" s="325"/>
      <c r="I14" s="318"/>
      <c r="J14" s="318"/>
      <c r="K14" s="318"/>
      <c r="L14" s="318"/>
      <c r="M14" s="318"/>
      <c r="N14" s="318"/>
      <c r="O14" s="318"/>
    </row>
    <row r="15" spans="1:15" ht="16.5" customHeight="1">
      <c r="A15" s="23">
        <v>1</v>
      </c>
      <c r="B15" s="41"/>
      <c r="C15" s="43" t="s">
        <v>27</v>
      </c>
      <c r="D15" s="25"/>
      <c r="E15" s="25"/>
      <c r="F15" s="42"/>
      <c r="I15" s="21"/>
      <c r="J15" s="21"/>
      <c r="K15" s="21"/>
      <c r="L15" s="21"/>
      <c r="M15" s="26"/>
      <c r="N15" s="21"/>
      <c r="O15" s="21"/>
    </row>
    <row r="16" spans="1:15">
      <c r="A16" s="93" t="s">
        <v>3</v>
      </c>
      <c r="B16" s="174" t="s">
        <v>176</v>
      </c>
      <c r="C16" s="175" t="s">
        <v>177</v>
      </c>
      <c r="D16" s="176" t="s">
        <v>95</v>
      </c>
      <c r="E16" s="200">
        <v>6</v>
      </c>
      <c r="F16" s="122" t="s">
        <v>203</v>
      </c>
      <c r="J16" s="13"/>
      <c r="K16" s="14"/>
      <c r="L16" s="15"/>
      <c r="M16" s="13"/>
      <c r="N16" s="16"/>
    </row>
    <row r="17" spans="1:6" ht="15" thickBot="1">
      <c r="A17" s="22"/>
      <c r="B17" s="183"/>
      <c r="C17" s="180"/>
      <c r="D17" s="181"/>
      <c r="E17" s="177"/>
      <c r="F17" s="179"/>
    </row>
    <row r="18" spans="1:6">
      <c r="A18" s="123">
        <v>2</v>
      </c>
      <c r="B18" s="124"/>
      <c r="C18" s="43" t="s">
        <v>119</v>
      </c>
      <c r="D18" s="25"/>
      <c r="E18" s="25"/>
      <c r="F18" s="125"/>
    </row>
    <row r="19" spans="1:6">
      <c r="A19" s="22" t="s">
        <v>8</v>
      </c>
      <c r="B19" s="174" t="s">
        <v>247</v>
      </c>
      <c r="C19" s="175" t="s">
        <v>221</v>
      </c>
      <c r="D19" s="176" t="s">
        <v>95</v>
      </c>
      <c r="E19" s="177">
        <v>117.8</v>
      </c>
      <c r="F19" s="182" t="s">
        <v>285</v>
      </c>
    </row>
    <row r="20" spans="1:6">
      <c r="A20" s="22" t="s">
        <v>25</v>
      </c>
      <c r="B20" s="174" t="s">
        <v>256</v>
      </c>
      <c r="C20" s="175" t="s">
        <v>257</v>
      </c>
      <c r="D20" s="176" t="s">
        <v>95</v>
      </c>
      <c r="E20" s="177">
        <v>117.8</v>
      </c>
      <c r="F20" s="182" t="s">
        <v>285</v>
      </c>
    </row>
    <row r="21" spans="1:6" ht="68.400000000000006">
      <c r="A21" s="22" t="s">
        <v>45</v>
      </c>
      <c r="B21" s="174" t="s">
        <v>261</v>
      </c>
      <c r="C21" s="175" t="s">
        <v>443</v>
      </c>
      <c r="D21" s="176" t="s">
        <v>95</v>
      </c>
      <c r="E21" s="177">
        <v>779.25</v>
      </c>
      <c r="F21" s="182" t="s">
        <v>390</v>
      </c>
    </row>
    <row r="22" spans="1:6" ht="57">
      <c r="A22" s="22" t="s">
        <v>114</v>
      </c>
      <c r="B22" s="174" t="s">
        <v>181</v>
      </c>
      <c r="C22" s="175" t="s">
        <v>204</v>
      </c>
      <c r="D22" s="176" t="s">
        <v>180</v>
      </c>
      <c r="E22" s="177">
        <v>300.48</v>
      </c>
      <c r="F22" s="179" t="s">
        <v>397</v>
      </c>
    </row>
    <row r="23" spans="1:6">
      <c r="A23" s="22" t="s">
        <v>284</v>
      </c>
      <c r="B23" s="174" t="s">
        <v>183</v>
      </c>
      <c r="C23" s="175" t="s">
        <v>209</v>
      </c>
      <c r="D23" s="176" t="s">
        <v>95</v>
      </c>
      <c r="E23" s="177">
        <v>128</v>
      </c>
      <c r="F23" s="182" t="s">
        <v>286</v>
      </c>
    </row>
    <row r="24" spans="1:6">
      <c r="A24" s="22" t="s">
        <v>408</v>
      </c>
      <c r="B24" s="174" t="s">
        <v>405</v>
      </c>
      <c r="C24" s="175" t="s">
        <v>407</v>
      </c>
      <c r="D24" s="176" t="s">
        <v>180</v>
      </c>
      <c r="E24" s="177">
        <v>30</v>
      </c>
      <c r="F24" s="182" t="s">
        <v>440</v>
      </c>
    </row>
    <row r="25" spans="1:6" ht="68.400000000000006">
      <c r="A25" s="22" t="s">
        <v>409</v>
      </c>
      <c r="B25" s="174" t="s">
        <v>410</v>
      </c>
      <c r="C25" s="175" t="s">
        <v>445</v>
      </c>
      <c r="D25" s="176" t="s">
        <v>95</v>
      </c>
      <c r="E25" s="177">
        <v>779.25</v>
      </c>
      <c r="F25" s="182" t="s">
        <v>390</v>
      </c>
    </row>
    <row r="26" spans="1:6" ht="15" thickBot="1">
      <c r="A26" s="238"/>
      <c r="B26" s="233"/>
      <c r="C26" s="250"/>
      <c r="D26" s="235"/>
      <c r="E26" s="200"/>
      <c r="F26" s="182"/>
    </row>
    <row r="27" spans="1:6">
      <c r="A27" s="123">
        <v>3</v>
      </c>
      <c r="B27" s="124"/>
      <c r="C27" s="43" t="s">
        <v>315</v>
      </c>
      <c r="D27" s="25"/>
      <c r="E27" s="25"/>
      <c r="F27" s="125"/>
    </row>
    <row r="28" spans="1:6">
      <c r="A28" s="22" t="s">
        <v>9</v>
      </c>
      <c r="B28" s="133" t="s">
        <v>325</v>
      </c>
      <c r="C28" s="134" t="s">
        <v>367</v>
      </c>
      <c r="D28" s="135" t="s">
        <v>95</v>
      </c>
      <c r="E28" s="136">
        <v>97.35</v>
      </c>
      <c r="F28" s="185" t="s">
        <v>450</v>
      </c>
    </row>
    <row r="29" spans="1:6">
      <c r="A29" s="22" t="s">
        <v>12</v>
      </c>
      <c r="B29" s="174" t="s">
        <v>323</v>
      </c>
      <c r="C29" s="175" t="s">
        <v>324</v>
      </c>
      <c r="D29" s="176" t="s">
        <v>180</v>
      </c>
      <c r="E29" s="177">
        <v>7.98</v>
      </c>
      <c r="F29" s="182" t="s">
        <v>451</v>
      </c>
    </row>
    <row r="30" spans="1:6" ht="22.8">
      <c r="A30" s="22" t="s">
        <v>26</v>
      </c>
      <c r="B30" s="174" t="s">
        <v>406</v>
      </c>
      <c r="C30" s="175" t="s">
        <v>422</v>
      </c>
      <c r="D30" s="176" t="s">
        <v>180</v>
      </c>
      <c r="E30" s="177">
        <v>158.96</v>
      </c>
      <c r="F30" s="182" t="s">
        <v>452</v>
      </c>
    </row>
    <row r="31" spans="1:6">
      <c r="A31" s="22" t="s">
        <v>52</v>
      </c>
      <c r="B31" s="174" t="s">
        <v>421</v>
      </c>
      <c r="C31" s="175" t="s">
        <v>424</v>
      </c>
      <c r="D31" s="176" t="s">
        <v>180</v>
      </c>
      <c r="E31" s="177">
        <v>71.2</v>
      </c>
      <c r="F31" s="179" t="s">
        <v>441</v>
      </c>
    </row>
    <row r="32" spans="1:6" ht="15" thickBot="1">
      <c r="A32" s="22"/>
      <c r="B32" s="183"/>
      <c r="C32" s="180"/>
      <c r="D32" s="181"/>
      <c r="E32" s="177"/>
      <c r="F32" s="179"/>
    </row>
    <row r="33" spans="1:6">
      <c r="A33" s="123">
        <v>4</v>
      </c>
      <c r="B33" s="124"/>
      <c r="C33" s="43" t="s">
        <v>124</v>
      </c>
      <c r="D33" s="25"/>
      <c r="E33" s="25"/>
      <c r="F33" s="125"/>
    </row>
    <row r="34" spans="1:6" ht="34.200000000000003">
      <c r="A34" s="22" t="s">
        <v>10</v>
      </c>
      <c r="B34" s="133" t="s">
        <v>184</v>
      </c>
      <c r="C34" s="134" t="s">
        <v>125</v>
      </c>
      <c r="D34" s="135" t="s">
        <v>95</v>
      </c>
      <c r="E34" s="136">
        <v>209.42</v>
      </c>
      <c r="F34" s="185" t="s">
        <v>391</v>
      </c>
    </row>
    <row r="35" spans="1:6" ht="34.200000000000003">
      <c r="A35" s="22" t="s">
        <v>111</v>
      </c>
      <c r="B35" s="174" t="s">
        <v>185</v>
      </c>
      <c r="C35" s="175" t="s">
        <v>129</v>
      </c>
      <c r="D35" s="176" t="s">
        <v>95</v>
      </c>
      <c r="E35" s="177">
        <v>209.42</v>
      </c>
      <c r="F35" s="182" t="s">
        <v>391</v>
      </c>
    </row>
    <row r="36" spans="1:6" ht="15" thickBot="1">
      <c r="A36" s="22"/>
      <c r="B36" s="183"/>
      <c r="C36" s="180"/>
      <c r="D36" s="181"/>
      <c r="E36" s="177"/>
      <c r="F36" s="179"/>
    </row>
    <row r="37" spans="1:6">
      <c r="A37" s="123">
        <v>5</v>
      </c>
      <c r="B37" s="124"/>
      <c r="C37" s="43" t="s">
        <v>154</v>
      </c>
      <c r="D37" s="25"/>
      <c r="E37" s="25"/>
      <c r="F37" s="125"/>
    </row>
    <row r="38" spans="1:6">
      <c r="A38" s="22" t="s">
        <v>11</v>
      </c>
      <c r="B38" s="174" t="s">
        <v>187</v>
      </c>
      <c r="C38" s="175" t="s">
        <v>188</v>
      </c>
      <c r="D38" s="176" t="s">
        <v>189</v>
      </c>
      <c r="E38" s="177">
        <v>5</v>
      </c>
      <c r="F38" s="179" t="s">
        <v>262</v>
      </c>
    </row>
    <row r="39" spans="1:6">
      <c r="A39" s="22" t="s">
        <v>118</v>
      </c>
      <c r="B39" s="174" t="s">
        <v>190</v>
      </c>
      <c r="C39" s="175" t="s">
        <v>191</v>
      </c>
      <c r="D39" s="176" t="s">
        <v>189</v>
      </c>
      <c r="E39" s="177">
        <v>3</v>
      </c>
      <c r="F39" s="179" t="s">
        <v>250</v>
      </c>
    </row>
    <row r="40" spans="1:6">
      <c r="A40" s="22" t="s">
        <v>175</v>
      </c>
      <c r="B40" s="174" t="s">
        <v>312</v>
      </c>
      <c r="C40" s="175" t="s">
        <v>313</v>
      </c>
      <c r="D40" s="176" t="s">
        <v>189</v>
      </c>
      <c r="E40" s="177">
        <v>1</v>
      </c>
      <c r="F40" s="179" t="s">
        <v>311</v>
      </c>
    </row>
    <row r="41" spans="1:6" ht="15" thickBot="1">
      <c r="A41" s="239"/>
      <c r="B41" s="240"/>
      <c r="C41" s="241"/>
      <c r="D41" s="242"/>
      <c r="E41" s="243"/>
      <c r="F41" s="244"/>
    </row>
    <row r="42" spans="1:6">
      <c r="A42" s="23">
        <v>6</v>
      </c>
      <c r="B42" s="41"/>
      <c r="C42" s="126" t="s">
        <v>150</v>
      </c>
      <c r="D42" s="85"/>
      <c r="E42" s="85"/>
      <c r="F42" s="42"/>
    </row>
    <row r="43" spans="1:6">
      <c r="A43" s="22" t="s">
        <v>131</v>
      </c>
      <c r="B43" s="137">
        <v>170081</v>
      </c>
      <c r="C43" s="186" t="s">
        <v>192</v>
      </c>
      <c r="D43" s="181" t="s">
        <v>186</v>
      </c>
      <c r="E43" s="194">
        <v>40</v>
      </c>
      <c r="F43" s="122" t="s">
        <v>398</v>
      </c>
    </row>
    <row r="44" spans="1:6">
      <c r="A44" s="22" t="s">
        <v>132</v>
      </c>
      <c r="B44" s="137">
        <v>170081</v>
      </c>
      <c r="C44" s="186" t="s">
        <v>193</v>
      </c>
      <c r="D44" s="181" t="s">
        <v>186</v>
      </c>
      <c r="E44" s="194">
        <v>10</v>
      </c>
      <c r="F44" s="179" t="s">
        <v>288</v>
      </c>
    </row>
    <row r="45" spans="1:6">
      <c r="A45" s="22" t="s">
        <v>278</v>
      </c>
      <c r="B45" s="195" t="s">
        <v>251</v>
      </c>
      <c r="C45" s="184" t="s">
        <v>249</v>
      </c>
      <c r="D45" s="176" t="s">
        <v>189</v>
      </c>
      <c r="E45" s="177">
        <v>65</v>
      </c>
      <c r="F45" s="179" t="s">
        <v>399</v>
      </c>
    </row>
    <row r="46" spans="1:6">
      <c r="A46" s="22" t="s">
        <v>306</v>
      </c>
      <c r="B46" s="195" t="s">
        <v>310</v>
      </c>
      <c r="C46" s="184" t="s">
        <v>347</v>
      </c>
      <c r="D46" s="176" t="s">
        <v>189</v>
      </c>
      <c r="E46" s="177">
        <v>4</v>
      </c>
      <c r="F46" s="179" t="s">
        <v>343</v>
      </c>
    </row>
    <row r="47" spans="1:6">
      <c r="A47" s="22" t="s">
        <v>316</v>
      </c>
      <c r="B47" s="195">
        <v>170743</v>
      </c>
      <c r="C47" s="184" t="s">
        <v>349</v>
      </c>
      <c r="D47" s="176" t="s">
        <v>180</v>
      </c>
      <c r="E47" s="177">
        <v>20</v>
      </c>
      <c r="F47" s="179" t="s">
        <v>350</v>
      </c>
    </row>
    <row r="48" spans="1:6">
      <c r="A48" s="22" t="s">
        <v>342</v>
      </c>
      <c r="B48" s="137">
        <v>171523</v>
      </c>
      <c r="C48" s="186" t="s">
        <v>194</v>
      </c>
      <c r="D48" s="181" t="s">
        <v>189</v>
      </c>
      <c r="E48" s="194">
        <v>20</v>
      </c>
      <c r="F48" s="122" t="s">
        <v>290</v>
      </c>
    </row>
    <row r="49" spans="1:6">
      <c r="A49" s="22" t="s">
        <v>348</v>
      </c>
      <c r="B49" s="137">
        <v>170332</v>
      </c>
      <c r="C49" s="186" t="s">
        <v>195</v>
      </c>
      <c r="D49" s="181" t="s">
        <v>189</v>
      </c>
      <c r="E49" s="194">
        <v>12</v>
      </c>
      <c r="F49" s="122" t="s">
        <v>289</v>
      </c>
    </row>
    <row r="50" spans="1:6" ht="15" thickBot="1">
      <c r="A50" s="22"/>
      <c r="B50" s="187"/>
      <c r="C50" s="186"/>
      <c r="D50" s="181"/>
      <c r="E50" s="177"/>
      <c r="F50" s="122"/>
    </row>
    <row r="51" spans="1:6">
      <c r="A51" s="123">
        <v>7</v>
      </c>
      <c r="B51" s="124"/>
      <c r="C51" s="43" t="s">
        <v>115</v>
      </c>
      <c r="D51" s="25"/>
      <c r="E51" s="25"/>
      <c r="F51" s="125"/>
    </row>
    <row r="52" spans="1:6" ht="22.8">
      <c r="A52" s="93" t="s">
        <v>133</v>
      </c>
      <c r="B52" s="133" t="s">
        <v>196</v>
      </c>
      <c r="C52" s="134" t="s">
        <v>128</v>
      </c>
      <c r="D52" s="135" t="s">
        <v>95</v>
      </c>
      <c r="E52" s="136">
        <v>22.47</v>
      </c>
      <c r="F52" s="178" t="s">
        <v>287</v>
      </c>
    </row>
    <row r="53" spans="1:6">
      <c r="A53" s="232" t="s">
        <v>134</v>
      </c>
      <c r="B53" s="233" t="s">
        <v>344</v>
      </c>
      <c r="C53" s="234" t="s">
        <v>305</v>
      </c>
      <c r="D53" s="235" t="s">
        <v>95</v>
      </c>
      <c r="E53" s="200">
        <v>18</v>
      </c>
      <c r="F53" s="178" t="s">
        <v>307</v>
      </c>
    </row>
    <row r="54" spans="1:6">
      <c r="A54" s="93" t="s">
        <v>135</v>
      </c>
      <c r="B54" s="174" t="s">
        <v>268</v>
      </c>
      <c r="C54" s="175" t="s">
        <v>116</v>
      </c>
      <c r="D54" s="176" t="s">
        <v>198</v>
      </c>
      <c r="E54" s="177">
        <v>15</v>
      </c>
      <c r="F54" s="122" t="s">
        <v>392</v>
      </c>
    </row>
    <row r="55" spans="1:6">
      <c r="A55" s="93" t="s">
        <v>162</v>
      </c>
      <c r="B55" s="174" t="s">
        <v>269</v>
      </c>
      <c r="C55" s="175" t="s">
        <v>117</v>
      </c>
      <c r="D55" s="176" t="s">
        <v>198</v>
      </c>
      <c r="E55" s="177">
        <v>6</v>
      </c>
      <c r="F55" s="122" t="s">
        <v>393</v>
      </c>
    </row>
    <row r="56" spans="1:6" ht="15" thickBot="1">
      <c r="A56" s="22"/>
      <c r="B56" s="187"/>
      <c r="C56" s="188"/>
      <c r="D56" s="189"/>
      <c r="E56" s="190"/>
      <c r="F56" s="179"/>
    </row>
    <row r="57" spans="1:6">
      <c r="A57" s="123">
        <v>8</v>
      </c>
      <c r="B57" s="124"/>
      <c r="C57" s="43" t="s">
        <v>136</v>
      </c>
      <c r="D57" s="25"/>
      <c r="E57" s="25"/>
      <c r="F57" s="125"/>
    </row>
    <row r="58" spans="1:6" ht="148.19999999999999">
      <c r="A58" s="93" t="s">
        <v>149</v>
      </c>
      <c r="B58" s="133" t="s">
        <v>200</v>
      </c>
      <c r="C58" s="134" t="s">
        <v>273</v>
      </c>
      <c r="D58" s="135" t="s">
        <v>95</v>
      </c>
      <c r="E58" s="200">
        <v>1268.28</v>
      </c>
      <c r="F58" s="182" t="s">
        <v>395</v>
      </c>
    </row>
    <row r="59" spans="1:6" ht="68.400000000000006">
      <c r="A59" s="22" t="s">
        <v>317</v>
      </c>
      <c r="B59" s="174" t="s">
        <v>200</v>
      </c>
      <c r="C59" s="175" t="s">
        <v>274</v>
      </c>
      <c r="D59" s="176" t="s">
        <v>95</v>
      </c>
      <c r="E59" s="200">
        <v>538.25</v>
      </c>
      <c r="F59" s="182" t="s">
        <v>394</v>
      </c>
    </row>
    <row r="60" spans="1:6" ht="22.8">
      <c r="A60" s="22" t="s">
        <v>318</v>
      </c>
      <c r="B60" s="174" t="s">
        <v>402</v>
      </c>
      <c r="C60" s="175" t="s">
        <v>401</v>
      </c>
      <c r="D60" s="176" t="s">
        <v>95</v>
      </c>
      <c r="E60" s="200">
        <v>535.5</v>
      </c>
      <c r="F60" s="182" t="s">
        <v>400</v>
      </c>
    </row>
    <row r="61" spans="1:6" ht="68.400000000000006">
      <c r="A61" s="22" t="s">
        <v>319</v>
      </c>
      <c r="B61" s="174" t="s">
        <v>201</v>
      </c>
      <c r="C61" s="175" t="s">
        <v>137</v>
      </c>
      <c r="D61" s="176" t="s">
        <v>95</v>
      </c>
      <c r="E61" s="177">
        <v>223.42</v>
      </c>
      <c r="F61" s="296" t="s">
        <v>396</v>
      </c>
    </row>
    <row r="62" spans="1:6" ht="22.8">
      <c r="A62" s="22" t="s">
        <v>320</v>
      </c>
      <c r="B62" s="174" t="s">
        <v>253</v>
      </c>
      <c r="C62" s="175" t="s">
        <v>404</v>
      </c>
      <c r="D62" s="176" t="s">
        <v>95</v>
      </c>
      <c r="E62" s="200" t="s">
        <v>448</v>
      </c>
      <c r="F62" s="182" t="s">
        <v>447</v>
      </c>
    </row>
    <row r="63" spans="1:6">
      <c r="A63" s="22" t="s">
        <v>453</v>
      </c>
      <c r="B63" s="174" t="s">
        <v>454</v>
      </c>
      <c r="C63" s="175" t="s">
        <v>455</v>
      </c>
      <c r="D63" s="176" t="s">
        <v>95</v>
      </c>
      <c r="E63" s="200">
        <v>160</v>
      </c>
      <c r="F63" s="182" t="s">
        <v>458</v>
      </c>
    </row>
    <row r="64" spans="1:6" ht="15" thickBot="1">
      <c r="A64" s="83"/>
      <c r="B64" s="127"/>
      <c r="C64" s="128"/>
      <c r="D64" s="129"/>
      <c r="E64" s="130"/>
      <c r="F64" s="131"/>
    </row>
    <row r="65" spans="1:6">
      <c r="A65" s="23">
        <v>9</v>
      </c>
      <c r="B65" s="41"/>
      <c r="C65" s="126" t="s">
        <v>96</v>
      </c>
      <c r="D65" s="85"/>
      <c r="E65" s="85"/>
      <c r="F65" s="42"/>
    </row>
    <row r="66" spans="1:6">
      <c r="A66" s="22" t="s">
        <v>321</v>
      </c>
      <c r="B66" s="133" t="s">
        <v>202</v>
      </c>
      <c r="C66" s="138" t="s">
        <v>99</v>
      </c>
      <c r="D66" s="135" t="s">
        <v>95</v>
      </c>
      <c r="E66" s="177">
        <v>746.02</v>
      </c>
      <c r="F66" s="178" t="s">
        <v>449</v>
      </c>
    </row>
    <row r="67" spans="1:6" ht="15" thickBot="1">
      <c r="A67" s="24"/>
      <c r="B67" s="127"/>
      <c r="C67" s="128"/>
      <c r="D67" s="129"/>
      <c r="E67" s="130"/>
      <c r="F67" s="191"/>
    </row>
  </sheetData>
  <mergeCells count="11">
    <mergeCell ref="I14:O14"/>
    <mergeCell ref="A2:F2"/>
    <mergeCell ref="F13:F14"/>
    <mergeCell ref="A12:F12"/>
    <mergeCell ref="A13:A14"/>
    <mergeCell ref="B13:B14"/>
    <mergeCell ref="C13:C14"/>
    <mergeCell ref="D13:D14"/>
    <mergeCell ref="E13:E14"/>
    <mergeCell ref="A4:F4"/>
    <mergeCell ref="A3:F3"/>
  </mergeCells>
  <phoneticPr fontId="48" type="noConversion"/>
  <printOptions horizontalCentered="1"/>
  <pageMargins left="0.39370078740157483" right="0.39370078740157483" top="0.19685039370078741" bottom="0.19685039370078741" header="0.51181102362204722" footer="0.51181102362204722"/>
  <pageSetup paperSize="9" scale="7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138"/>
  <sheetViews>
    <sheetView showGridLines="0" view="pageBreakPreview" zoomScaleNormal="100" zoomScaleSheetLayoutView="100" workbookViewId="0">
      <selection activeCell="B40" sqref="B1:E40"/>
    </sheetView>
  </sheetViews>
  <sheetFormatPr defaultColWidth="10.33203125" defaultRowHeight="17.25" customHeight="1"/>
  <cols>
    <col min="1" max="1" width="6.44140625" style="57" customWidth="1"/>
    <col min="2" max="2" width="14.44140625" style="59" customWidth="1"/>
    <col min="3" max="3" width="36.109375" style="59" customWidth="1"/>
    <col min="4" max="4" width="28.5546875" style="59" customWidth="1"/>
    <col min="5" max="5" width="15.5546875" style="58" customWidth="1"/>
    <col min="6" max="6" width="13" style="70" customWidth="1"/>
    <col min="7" max="7" width="14.109375" style="55" customWidth="1"/>
    <col min="8" max="8" width="10.33203125" style="56"/>
    <col min="9" max="256" width="10.33203125" style="57"/>
    <col min="257" max="257" width="6.44140625" style="57" customWidth="1"/>
    <col min="258" max="258" width="12" style="57" customWidth="1"/>
    <col min="259" max="259" width="37.33203125" style="57" customWidth="1"/>
    <col min="260" max="260" width="20.6640625" style="57" customWidth="1"/>
    <col min="261" max="261" width="15.5546875" style="57" customWidth="1"/>
    <col min="262" max="262" width="13" style="57" customWidth="1"/>
    <col min="263" max="263" width="14.109375" style="57" customWidth="1"/>
    <col min="264" max="512" width="10.33203125" style="57"/>
    <col min="513" max="513" width="6.44140625" style="57" customWidth="1"/>
    <col min="514" max="514" width="12" style="57" customWidth="1"/>
    <col min="515" max="515" width="37.33203125" style="57" customWidth="1"/>
    <col min="516" max="516" width="20.6640625" style="57" customWidth="1"/>
    <col min="517" max="517" width="15.5546875" style="57" customWidth="1"/>
    <col min="518" max="518" width="13" style="57" customWidth="1"/>
    <col min="519" max="519" width="14.109375" style="57" customWidth="1"/>
    <col min="520" max="768" width="10.33203125" style="57"/>
    <col min="769" max="769" width="6.44140625" style="57" customWidth="1"/>
    <col min="770" max="770" width="12" style="57" customWidth="1"/>
    <col min="771" max="771" width="37.33203125" style="57" customWidth="1"/>
    <col min="772" max="772" width="20.6640625" style="57" customWidth="1"/>
    <col min="773" max="773" width="15.5546875" style="57" customWidth="1"/>
    <col min="774" max="774" width="13" style="57" customWidth="1"/>
    <col min="775" max="775" width="14.109375" style="57" customWidth="1"/>
    <col min="776" max="1024" width="10.33203125" style="57"/>
    <col min="1025" max="1025" width="6.44140625" style="57" customWidth="1"/>
    <col min="1026" max="1026" width="12" style="57" customWidth="1"/>
    <col min="1027" max="1027" width="37.33203125" style="57" customWidth="1"/>
    <col min="1028" max="1028" width="20.6640625" style="57" customWidth="1"/>
    <col min="1029" max="1029" width="15.5546875" style="57" customWidth="1"/>
    <col min="1030" max="1030" width="13" style="57" customWidth="1"/>
    <col min="1031" max="1031" width="14.109375" style="57" customWidth="1"/>
    <col min="1032" max="1280" width="10.33203125" style="57"/>
    <col min="1281" max="1281" width="6.44140625" style="57" customWidth="1"/>
    <col min="1282" max="1282" width="12" style="57" customWidth="1"/>
    <col min="1283" max="1283" width="37.33203125" style="57" customWidth="1"/>
    <col min="1284" max="1284" width="20.6640625" style="57" customWidth="1"/>
    <col min="1285" max="1285" width="15.5546875" style="57" customWidth="1"/>
    <col min="1286" max="1286" width="13" style="57" customWidth="1"/>
    <col min="1287" max="1287" width="14.109375" style="57" customWidth="1"/>
    <col min="1288" max="1536" width="10.33203125" style="57"/>
    <col min="1537" max="1537" width="6.44140625" style="57" customWidth="1"/>
    <col min="1538" max="1538" width="12" style="57" customWidth="1"/>
    <col min="1539" max="1539" width="37.33203125" style="57" customWidth="1"/>
    <col min="1540" max="1540" width="20.6640625" style="57" customWidth="1"/>
    <col min="1541" max="1541" width="15.5546875" style="57" customWidth="1"/>
    <col min="1542" max="1542" width="13" style="57" customWidth="1"/>
    <col min="1543" max="1543" width="14.109375" style="57" customWidth="1"/>
    <col min="1544" max="1792" width="10.33203125" style="57"/>
    <col min="1793" max="1793" width="6.44140625" style="57" customWidth="1"/>
    <col min="1794" max="1794" width="12" style="57" customWidth="1"/>
    <col min="1795" max="1795" width="37.33203125" style="57" customWidth="1"/>
    <col min="1796" max="1796" width="20.6640625" style="57" customWidth="1"/>
    <col min="1797" max="1797" width="15.5546875" style="57" customWidth="1"/>
    <col min="1798" max="1798" width="13" style="57" customWidth="1"/>
    <col min="1799" max="1799" width="14.109375" style="57" customWidth="1"/>
    <col min="1800" max="2048" width="10.33203125" style="57"/>
    <col min="2049" max="2049" width="6.44140625" style="57" customWidth="1"/>
    <col min="2050" max="2050" width="12" style="57" customWidth="1"/>
    <col min="2051" max="2051" width="37.33203125" style="57" customWidth="1"/>
    <col min="2052" max="2052" width="20.6640625" style="57" customWidth="1"/>
    <col min="2053" max="2053" width="15.5546875" style="57" customWidth="1"/>
    <col min="2054" max="2054" width="13" style="57" customWidth="1"/>
    <col min="2055" max="2055" width="14.109375" style="57" customWidth="1"/>
    <col min="2056" max="2304" width="10.33203125" style="57"/>
    <col min="2305" max="2305" width="6.44140625" style="57" customWidth="1"/>
    <col min="2306" max="2306" width="12" style="57" customWidth="1"/>
    <col min="2307" max="2307" width="37.33203125" style="57" customWidth="1"/>
    <col min="2308" max="2308" width="20.6640625" style="57" customWidth="1"/>
    <col min="2309" max="2309" width="15.5546875" style="57" customWidth="1"/>
    <col min="2310" max="2310" width="13" style="57" customWidth="1"/>
    <col min="2311" max="2311" width="14.109375" style="57" customWidth="1"/>
    <col min="2312" max="2560" width="10.33203125" style="57"/>
    <col min="2561" max="2561" width="6.44140625" style="57" customWidth="1"/>
    <col min="2562" max="2562" width="12" style="57" customWidth="1"/>
    <col min="2563" max="2563" width="37.33203125" style="57" customWidth="1"/>
    <col min="2564" max="2564" width="20.6640625" style="57" customWidth="1"/>
    <col min="2565" max="2565" width="15.5546875" style="57" customWidth="1"/>
    <col min="2566" max="2566" width="13" style="57" customWidth="1"/>
    <col min="2567" max="2567" width="14.109375" style="57" customWidth="1"/>
    <col min="2568" max="2816" width="10.33203125" style="57"/>
    <col min="2817" max="2817" width="6.44140625" style="57" customWidth="1"/>
    <col min="2818" max="2818" width="12" style="57" customWidth="1"/>
    <col min="2819" max="2819" width="37.33203125" style="57" customWidth="1"/>
    <col min="2820" max="2820" width="20.6640625" style="57" customWidth="1"/>
    <col min="2821" max="2821" width="15.5546875" style="57" customWidth="1"/>
    <col min="2822" max="2822" width="13" style="57" customWidth="1"/>
    <col min="2823" max="2823" width="14.109375" style="57" customWidth="1"/>
    <col min="2824" max="3072" width="10.33203125" style="57"/>
    <col min="3073" max="3073" width="6.44140625" style="57" customWidth="1"/>
    <col min="3074" max="3074" width="12" style="57" customWidth="1"/>
    <col min="3075" max="3075" width="37.33203125" style="57" customWidth="1"/>
    <col min="3076" max="3076" width="20.6640625" style="57" customWidth="1"/>
    <col min="3077" max="3077" width="15.5546875" style="57" customWidth="1"/>
    <col min="3078" max="3078" width="13" style="57" customWidth="1"/>
    <col min="3079" max="3079" width="14.109375" style="57" customWidth="1"/>
    <col min="3080" max="3328" width="10.33203125" style="57"/>
    <col min="3329" max="3329" width="6.44140625" style="57" customWidth="1"/>
    <col min="3330" max="3330" width="12" style="57" customWidth="1"/>
    <col min="3331" max="3331" width="37.33203125" style="57" customWidth="1"/>
    <col min="3332" max="3332" width="20.6640625" style="57" customWidth="1"/>
    <col min="3333" max="3333" width="15.5546875" style="57" customWidth="1"/>
    <col min="3334" max="3334" width="13" style="57" customWidth="1"/>
    <col min="3335" max="3335" width="14.109375" style="57" customWidth="1"/>
    <col min="3336" max="3584" width="10.33203125" style="57"/>
    <col min="3585" max="3585" width="6.44140625" style="57" customWidth="1"/>
    <col min="3586" max="3586" width="12" style="57" customWidth="1"/>
    <col min="3587" max="3587" width="37.33203125" style="57" customWidth="1"/>
    <col min="3588" max="3588" width="20.6640625" style="57" customWidth="1"/>
    <col min="3589" max="3589" width="15.5546875" style="57" customWidth="1"/>
    <col min="3590" max="3590" width="13" style="57" customWidth="1"/>
    <col min="3591" max="3591" width="14.109375" style="57" customWidth="1"/>
    <col min="3592" max="3840" width="10.33203125" style="57"/>
    <col min="3841" max="3841" width="6.44140625" style="57" customWidth="1"/>
    <col min="3842" max="3842" width="12" style="57" customWidth="1"/>
    <col min="3843" max="3843" width="37.33203125" style="57" customWidth="1"/>
    <col min="3844" max="3844" width="20.6640625" style="57" customWidth="1"/>
    <col min="3845" max="3845" width="15.5546875" style="57" customWidth="1"/>
    <col min="3846" max="3846" width="13" style="57" customWidth="1"/>
    <col min="3847" max="3847" width="14.109375" style="57" customWidth="1"/>
    <col min="3848" max="4096" width="10.33203125" style="57"/>
    <col min="4097" max="4097" width="6.44140625" style="57" customWidth="1"/>
    <col min="4098" max="4098" width="12" style="57" customWidth="1"/>
    <col min="4099" max="4099" width="37.33203125" style="57" customWidth="1"/>
    <col min="4100" max="4100" width="20.6640625" style="57" customWidth="1"/>
    <col min="4101" max="4101" width="15.5546875" style="57" customWidth="1"/>
    <col min="4102" max="4102" width="13" style="57" customWidth="1"/>
    <col min="4103" max="4103" width="14.109375" style="57" customWidth="1"/>
    <col min="4104" max="4352" width="10.33203125" style="57"/>
    <col min="4353" max="4353" width="6.44140625" style="57" customWidth="1"/>
    <col min="4354" max="4354" width="12" style="57" customWidth="1"/>
    <col min="4355" max="4355" width="37.33203125" style="57" customWidth="1"/>
    <col min="4356" max="4356" width="20.6640625" style="57" customWidth="1"/>
    <col min="4357" max="4357" width="15.5546875" style="57" customWidth="1"/>
    <col min="4358" max="4358" width="13" style="57" customWidth="1"/>
    <col min="4359" max="4359" width="14.109375" style="57" customWidth="1"/>
    <col min="4360" max="4608" width="10.33203125" style="57"/>
    <col min="4609" max="4609" width="6.44140625" style="57" customWidth="1"/>
    <col min="4610" max="4610" width="12" style="57" customWidth="1"/>
    <col min="4611" max="4611" width="37.33203125" style="57" customWidth="1"/>
    <col min="4612" max="4612" width="20.6640625" style="57" customWidth="1"/>
    <col min="4613" max="4613" width="15.5546875" style="57" customWidth="1"/>
    <col min="4614" max="4614" width="13" style="57" customWidth="1"/>
    <col min="4615" max="4615" width="14.109375" style="57" customWidth="1"/>
    <col min="4616" max="4864" width="10.33203125" style="57"/>
    <col min="4865" max="4865" width="6.44140625" style="57" customWidth="1"/>
    <col min="4866" max="4866" width="12" style="57" customWidth="1"/>
    <col min="4867" max="4867" width="37.33203125" style="57" customWidth="1"/>
    <col min="4868" max="4868" width="20.6640625" style="57" customWidth="1"/>
    <col min="4869" max="4869" width="15.5546875" style="57" customWidth="1"/>
    <col min="4870" max="4870" width="13" style="57" customWidth="1"/>
    <col min="4871" max="4871" width="14.109375" style="57" customWidth="1"/>
    <col min="4872" max="5120" width="10.33203125" style="57"/>
    <col min="5121" max="5121" width="6.44140625" style="57" customWidth="1"/>
    <col min="5122" max="5122" width="12" style="57" customWidth="1"/>
    <col min="5123" max="5123" width="37.33203125" style="57" customWidth="1"/>
    <col min="5124" max="5124" width="20.6640625" style="57" customWidth="1"/>
    <col min="5125" max="5125" width="15.5546875" style="57" customWidth="1"/>
    <col min="5126" max="5126" width="13" style="57" customWidth="1"/>
    <col min="5127" max="5127" width="14.109375" style="57" customWidth="1"/>
    <col min="5128" max="5376" width="10.33203125" style="57"/>
    <col min="5377" max="5377" width="6.44140625" style="57" customWidth="1"/>
    <col min="5378" max="5378" width="12" style="57" customWidth="1"/>
    <col min="5379" max="5379" width="37.33203125" style="57" customWidth="1"/>
    <col min="5380" max="5380" width="20.6640625" style="57" customWidth="1"/>
    <col min="5381" max="5381" width="15.5546875" style="57" customWidth="1"/>
    <col min="5382" max="5382" width="13" style="57" customWidth="1"/>
    <col min="5383" max="5383" width="14.109375" style="57" customWidth="1"/>
    <col min="5384" max="5632" width="10.33203125" style="57"/>
    <col min="5633" max="5633" width="6.44140625" style="57" customWidth="1"/>
    <col min="5634" max="5634" width="12" style="57" customWidth="1"/>
    <col min="5635" max="5635" width="37.33203125" style="57" customWidth="1"/>
    <col min="5636" max="5636" width="20.6640625" style="57" customWidth="1"/>
    <col min="5637" max="5637" width="15.5546875" style="57" customWidth="1"/>
    <col min="5638" max="5638" width="13" style="57" customWidth="1"/>
    <col min="5639" max="5639" width="14.109375" style="57" customWidth="1"/>
    <col min="5640" max="5888" width="10.33203125" style="57"/>
    <col min="5889" max="5889" width="6.44140625" style="57" customWidth="1"/>
    <col min="5890" max="5890" width="12" style="57" customWidth="1"/>
    <col min="5891" max="5891" width="37.33203125" style="57" customWidth="1"/>
    <col min="5892" max="5892" width="20.6640625" style="57" customWidth="1"/>
    <col min="5893" max="5893" width="15.5546875" style="57" customWidth="1"/>
    <col min="5894" max="5894" width="13" style="57" customWidth="1"/>
    <col min="5895" max="5895" width="14.109375" style="57" customWidth="1"/>
    <col min="5896" max="6144" width="10.33203125" style="57"/>
    <col min="6145" max="6145" width="6.44140625" style="57" customWidth="1"/>
    <col min="6146" max="6146" width="12" style="57" customWidth="1"/>
    <col min="6147" max="6147" width="37.33203125" style="57" customWidth="1"/>
    <col min="6148" max="6148" width="20.6640625" style="57" customWidth="1"/>
    <col min="6149" max="6149" width="15.5546875" style="57" customWidth="1"/>
    <col min="6150" max="6150" width="13" style="57" customWidth="1"/>
    <col min="6151" max="6151" width="14.109375" style="57" customWidth="1"/>
    <col min="6152" max="6400" width="10.33203125" style="57"/>
    <col min="6401" max="6401" width="6.44140625" style="57" customWidth="1"/>
    <col min="6402" max="6402" width="12" style="57" customWidth="1"/>
    <col min="6403" max="6403" width="37.33203125" style="57" customWidth="1"/>
    <col min="6404" max="6404" width="20.6640625" style="57" customWidth="1"/>
    <col min="6405" max="6405" width="15.5546875" style="57" customWidth="1"/>
    <col min="6406" max="6406" width="13" style="57" customWidth="1"/>
    <col min="6407" max="6407" width="14.109375" style="57" customWidth="1"/>
    <col min="6408" max="6656" width="10.33203125" style="57"/>
    <col min="6657" max="6657" width="6.44140625" style="57" customWidth="1"/>
    <col min="6658" max="6658" width="12" style="57" customWidth="1"/>
    <col min="6659" max="6659" width="37.33203125" style="57" customWidth="1"/>
    <col min="6660" max="6660" width="20.6640625" style="57" customWidth="1"/>
    <col min="6661" max="6661" width="15.5546875" style="57" customWidth="1"/>
    <col min="6662" max="6662" width="13" style="57" customWidth="1"/>
    <col min="6663" max="6663" width="14.109375" style="57" customWidth="1"/>
    <col min="6664" max="6912" width="10.33203125" style="57"/>
    <col min="6913" max="6913" width="6.44140625" style="57" customWidth="1"/>
    <col min="6914" max="6914" width="12" style="57" customWidth="1"/>
    <col min="6915" max="6915" width="37.33203125" style="57" customWidth="1"/>
    <col min="6916" max="6916" width="20.6640625" style="57" customWidth="1"/>
    <col min="6917" max="6917" width="15.5546875" style="57" customWidth="1"/>
    <col min="6918" max="6918" width="13" style="57" customWidth="1"/>
    <col min="6919" max="6919" width="14.109375" style="57" customWidth="1"/>
    <col min="6920" max="7168" width="10.33203125" style="57"/>
    <col min="7169" max="7169" width="6.44140625" style="57" customWidth="1"/>
    <col min="7170" max="7170" width="12" style="57" customWidth="1"/>
    <col min="7171" max="7171" width="37.33203125" style="57" customWidth="1"/>
    <col min="7172" max="7172" width="20.6640625" style="57" customWidth="1"/>
    <col min="7173" max="7173" width="15.5546875" style="57" customWidth="1"/>
    <col min="7174" max="7174" width="13" style="57" customWidth="1"/>
    <col min="7175" max="7175" width="14.109375" style="57" customWidth="1"/>
    <col min="7176" max="7424" width="10.33203125" style="57"/>
    <col min="7425" max="7425" width="6.44140625" style="57" customWidth="1"/>
    <col min="7426" max="7426" width="12" style="57" customWidth="1"/>
    <col min="7427" max="7427" width="37.33203125" style="57" customWidth="1"/>
    <col min="7428" max="7428" width="20.6640625" style="57" customWidth="1"/>
    <col min="7429" max="7429" width="15.5546875" style="57" customWidth="1"/>
    <col min="7430" max="7430" width="13" style="57" customWidth="1"/>
    <col min="7431" max="7431" width="14.109375" style="57" customWidth="1"/>
    <col min="7432" max="7680" width="10.33203125" style="57"/>
    <col min="7681" max="7681" width="6.44140625" style="57" customWidth="1"/>
    <col min="7682" max="7682" width="12" style="57" customWidth="1"/>
    <col min="7683" max="7683" width="37.33203125" style="57" customWidth="1"/>
    <col min="7684" max="7684" width="20.6640625" style="57" customWidth="1"/>
    <col min="7685" max="7685" width="15.5546875" style="57" customWidth="1"/>
    <col min="7686" max="7686" width="13" style="57" customWidth="1"/>
    <col min="7687" max="7687" width="14.109375" style="57" customWidth="1"/>
    <col min="7688" max="7936" width="10.33203125" style="57"/>
    <col min="7937" max="7937" width="6.44140625" style="57" customWidth="1"/>
    <col min="7938" max="7938" width="12" style="57" customWidth="1"/>
    <col min="7939" max="7939" width="37.33203125" style="57" customWidth="1"/>
    <col min="7940" max="7940" width="20.6640625" style="57" customWidth="1"/>
    <col min="7941" max="7941" width="15.5546875" style="57" customWidth="1"/>
    <col min="7942" max="7942" width="13" style="57" customWidth="1"/>
    <col min="7943" max="7943" width="14.109375" style="57" customWidth="1"/>
    <col min="7944" max="8192" width="10.33203125" style="57"/>
    <col min="8193" max="8193" width="6.44140625" style="57" customWidth="1"/>
    <col min="8194" max="8194" width="12" style="57" customWidth="1"/>
    <col min="8195" max="8195" width="37.33203125" style="57" customWidth="1"/>
    <col min="8196" max="8196" width="20.6640625" style="57" customWidth="1"/>
    <col min="8197" max="8197" width="15.5546875" style="57" customWidth="1"/>
    <col min="8198" max="8198" width="13" style="57" customWidth="1"/>
    <col min="8199" max="8199" width="14.109375" style="57" customWidth="1"/>
    <col min="8200" max="8448" width="10.33203125" style="57"/>
    <col min="8449" max="8449" width="6.44140625" style="57" customWidth="1"/>
    <col min="8450" max="8450" width="12" style="57" customWidth="1"/>
    <col min="8451" max="8451" width="37.33203125" style="57" customWidth="1"/>
    <col min="8452" max="8452" width="20.6640625" style="57" customWidth="1"/>
    <col min="8453" max="8453" width="15.5546875" style="57" customWidth="1"/>
    <col min="8454" max="8454" width="13" style="57" customWidth="1"/>
    <col min="8455" max="8455" width="14.109375" style="57" customWidth="1"/>
    <col min="8456" max="8704" width="10.33203125" style="57"/>
    <col min="8705" max="8705" width="6.44140625" style="57" customWidth="1"/>
    <col min="8706" max="8706" width="12" style="57" customWidth="1"/>
    <col min="8707" max="8707" width="37.33203125" style="57" customWidth="1"/>
    <col min="8708" max="8708" width="20.6640625" style="57" customWidth="1"/>
    <col min="8709" max="8709" width="15.5546875" style="57" customWidth="1"/>
    <col min="8710" max="8710" width="13" style="57" customWidth="1"/>
    <col min="8711" max="8711" width="14.109375" style="57" customWidth="1"/>
    <col min="8712" max="8960" width="10.33203125" style="57"/>
    <col min="8961" max="8961" width="6.44140625" style="57" customWidth="1"/>
    <col min="8962" max="8962" width="12" style="57" customWidth="1"/>
    <col min="8963" max="8963" width="37.33203125" style="57" customWidth="1"/>
    <col min="8964" max="8964" width="20.6640625" style="57" customWidth="1"/>
    <col min="8965" max="8965" width="15.5546875" style="57" customWidth="1"/>
    <col min="8966" max="8966" width="13" style="57" customWidth="1"/>
    <col min="8967" max="8967" width="14.109375" style="57" customWidth="1"/>
    <col min="8968" max="9216" width="10.33203125" style="57"/>
    <col min="9217" max="9217" width="6.44140625" style="57" customWidth="1"/>
    <col min="9218" max="9218" width="12" style="57" customWidth="1"/>
    <col min="9219" max="9219" width="37.33203125" style="57" customWidth="1"/>
    <col min="9220" max="9220" width="20.6640625" style="57" customWidth="1"/>
    <col min="9221" max="9221" width="15.5546875" style="57" customWidth="1"/>
    <col min="9222" max="9222" width="13" style="57" customWidth="1"/>
    <col min="9223" max="9223" width="14.109375" style="57" customWidth="1"/>
    <col min="9224" max="9472" width="10.33203125" style="57"/>
    <col min="9473" max="9473" width="6.44140625" style="57" customWidth="1"/>
    <col min="9474" max="9474" width="12" style="57" customWidth="1"/>
    <col min="9475" max="9475" width="37.33203125" style="57" customWidth="1"/>
    <col min="9476" max="9476" width="20.6640625" style="57" customWidth="1"/>
    <col min="9477" max="9477" width="15.5546875" style="57" customWidth="1"/>
    <col min="9478" max="9478" width="13" style="57" customWidth="1"/>
    <col min="9479" max="9479" width="14.109375" style="57" customWidth="1"/>
    <col min="9480" max="9728" width="10.33203125" style="57"/>
    <col min="9729" max="9729" width="6.44140625" style="57" customWidth="1"/>
    <col min="9730" max="9730" width="12" style="57" customWidth="1"/>
    <col min="9731" max="9731" width="37.33203125" style="57" customWidth="1"/>
    <col min="9732" max="9732" width="20.6640625" style="57" customWidth="1"/>
    <col min="9733" max="9733" width="15.5546875" style="57" customWidth="1"/>
    <col min="9734" max="9734" width="13" style="57" customWidth="1"/>
    <col min="9735" max="9735" width="14.109375" style="57" customWidth="1"/>
    <col min="9736" max="9984" width="10.33203125" style="57"/>
    <col min="9985" max="9985" width="6.44140625" style="57" customWidth="1"/>
    <col min="9986" max="9986" width="12" style="57" customWidth="1"/>
    <col min="9987" max="9987" width="37.33203125" style="57" customWidth="1"/>
    <col min="9988" max="9988" width="20.6640625" style="57" customWidth="1"/>
    <col min="9989" max="9989" width="15.5546875" style="57" customWidth="1"/>
    <col min="9990" max="9990" width="13" style="57" customWidth="1"/>
    <col min="9991" max="9991" width="14.109375" style="57" customWidth="1"/>
    <col min="9992" max="10240" width="10.33203125" style="57"/>
    <col min="10241" max="10241" width="6.44140625" style="57" customWidth="1"/>
    <col min="10242" max="10242" width="12" style="57" customWidth="1"/>
    <col min="10243" max="10243" width="37.33203125" style="57" customWidth="1"/>
    <col min="10244" max="10244" width="20.6640625" style="57" customWidth="1"/>
    <col min="10245" max="10245" width="15.5546875" style="57" customWidth="1"/>
    <col min="10246" max="10246" width="13" style="57" customWidth="1"/>
    <col min="10247" max="10247" width="14.109375" style="57" customWidth="1"/>
    <col min="10248" max="10496" width="10.33203125" style="57"/>
    <col min="10497" max="10497" width="6.44140625" style="57" customWidth="1"/>
    <col min="10498" max="10498" width="12" style="57" customWidth="1"/>
    <col min="10499" max="10499" width="37.33203125" style="57" customWidth="1"/>
    <col min="10500" max="10500" width="20.6640625" style="57" customWidth="1"/>
    <col min="10501" max="10501" width="15.5546875" style="57" customWidth="1"/>
    <col min="10502" max="10502" width="13" style="57" customWidth="1"/>
    <col min="10503" max="10503" width="14.109375" style="57" customWidth="1"/>
    <col min="10504" max="10752" width="10.33203125" style="57"/>
    <col min="10753" max="10753" width="6.44140625" style="57" customWidth="1"/>
    <col min="10754" max="10754" width="12" style="57" customWidth="1"/>
    <col min="10755" max="10755" width="37.33203125" style="57" customWidth="1"/>
    <col min="10756" max="10756" width="20.6640625" style="57" customWidth="1"/>
    <col min="10757" max="10757" width="15.5546875" style="57" customWidth="1"/>
    <col min="10758" max="10758" width="13" style="57" customWidth="1"/>
    <col min="10759" max="10759" width="14.109375" style="57" customWidth="1"/>
    <col min="10760" max="11008" width="10.33203125" style="57"/>
    <col min="11009" max="11009" width="6.44140625" style="57" customWidth="1"/>
    <col min="11010" max="11010" width="12" style="57" customWidth="1"/>
    <col min="11011" max="11011" width="37.33203125" style="57" customWidth="1"/>
    <col min="11012" max="11012" width="20.6640625" style="57" customWidth="1"/>
    <col min="11013" max="11013" width="15.5546875" style="57" customWidth="1"/>
    <col min="11014" max="11014" width="13" style="57" customWidth="1"/>
    <col min="11015" max="11015" width="14.109375" style="57" customWidth="1"/>
    <col min="11016" max="11264" width="10.33203125" style="57"/>
    <col min="11265" max="11265" width="6.44140625" style="57" customWidth="1"/>
    <col min="11266" max="11266" width="12" style="57" customWidth="1"/>
    <col min="11267" max="11267" width="37.33203125" style="57" customWidth="1"/>
    <col min="11268" max="11268" width="20.6640625" style="57" customWidth="1"/>
    <col min="11269" max="11269" width="15.5546875" style="57" customWidth="1"/>
    <col min="11270" max="11270" width="13" style="57" customWidth="1"/>
    <col min="11271" max="11271" width="14.109375" style="57" customWidth="1"/>
    <col min="11272" max="11520" width="10.33203125" style="57"/>
    <col min="11521" max="11521" width="6.44140625" style="57" customWidth="1"/>
    <col min="11522" max="11522" width="12" style="57" customWidth="1"/>
    <col min="11523" max="11523" width="37.33203125" style="57" customWidth="1"/>
    <col min="11524" max="11524" width="20.6640625" style="57" customWidth="1"/>
    <col min="11525" max="11525" width="15.5546875" style="57" customWidth="1"/>
    <col min="11526" max="11526" width="13" style="57" customWidth="1"/>
    <col min="11527" max="11527" width="14.109375" style="57" customWidth="1"/>
    <col min="11528" max="11776" width="10.33203125" style="57"/>
    <col min="11777" max="11777" width="6.44140625" style="57" customWidth="1"/>
    <col min="11778" max="11778" width="12" style="57" customWidth="1"/>
    <col min="11779" max="11779" width="37.33203125" style="57" customWidth="1"/>
    <col min="11780" max="11780" width="20.6640625" style="57" customWidth="1"/>
    <col min="11781" max="11781" width="15.5546875" style="57" customWidth="1"/>
    <col min="11782" max="11782" width="13" style="57" customWidth="1"/>
    <col min="11783" max="11783" width="14.109375" style="57" customWidth="1"/>
    <col min="11784" max="12032" width="10.33203125" style="57"/>
    <col min="12033" max="12033" width="6.44140625" style="57" customWidth="1"/>
    <col min="12034" max="12034" width="12" style="57" customWidth="1"/>
    <col min="12035" max="12035" width="37.33203125" style="57" customWidth="1"/>
    <col min="12036" max="12036" width="20.6640625" style="57" customWidth="1"/>
    <col min="12037" max="12037" width="15.5546875" style="57" customWidth="1"/>
    <col min="12038" max="12038" width="13" style="57" customWidth="1"/>
    <col min="12039" max="12039" width="14.109375" style="57" customWidth="1"/>
    <col min="12040" max="12288" width="10.33203125" style="57"/>
    <col min="12289" max="12289" width="6.44140625" style="57" customWidth="1"/>
    <col min="12290" max="12290" width="12" style="57" customWidth="1"/>
    <col min="12291" max="12291" width="37.33203125" style="57" customWidth="1"/>
    <col min="12292" max="12292" width="20.6640625" style="57" customWidth="1"/>
    <col min="12293" max="12293" width="15.5546875" style="57" customWidth="1"/>
    <col min="12294" max="12294" width="13" style="57" customWidth="1"/>
    <col min="12295" max="12295" width="14.109375" style="57" customWidth="1"/>
    <col min="12296" max="12544" width="10.33203125" style="57"/>
    <col min="12545" max="12545" width="6.44140625" style="57" customWidth="1"/>
    <col min="12546" max="12546" width="12" style="57" customWidth="1"/>
    <col min="12547" max="12547" width="37.33203125" style="57" customWidth="1"/>
    <col min="12548" max="12548" width="20.6640625" style="57" customWidth="1"/>
    <col min="12549" max="12549" width="15.5546875" style="57" customWidth="1"/>
    <col min="12550" max="12550" width="13" style="57" customWidth="1"/>
    <col min="12551" max="12551" width="14.109375" style="57" customWidth="1"/>
    <col min="12552" max="12800" width="10.33203125" style="57"/>
    <col min="12801" max="12801" width="6.44140625" style="57" customWidth="1"/>
    <col min="12802" max="12802" width="12" style="57" customWidth="1"/>
    <col min="12803" max="12803" width="37.33203125" style="57" customWidth="1"/>
    <col min="12804" max="12804" width="20.6640625" style="57" customWidth="1"/>
    <col min="12805" max="12805" width="15.5546875" style="57" customWidth="1"/>
    <col min="12806" max="12806" width="13" style="57" customWidth="1"/>
    <col min="12807" max="12807" width="14.109375" style="57" customWidth="1"/>
    <col min="12808" max="13056" width="10.33203125" style="57"/>
    <col min="13057" max="13057" width="6.44140625" style="57" customWidth="1"/>
    <col min="13058" max="13058" width="12" style="57" customWidth="1"/>
    <col min="13059" max="13059" width="37.33203125" style="57" customWidth="1"/>
    <col min="13060" max="13060" width="20.6640625" style="57" customWidth="1"/>
    <col min="13061" max="13061" width="15.5546875" style="57" customWidth="1"/>
    <col min="13062" max="13062" width="13" style="57" customWidth="1"/>
    <col min="13063" max="13063" width="14.109375" style="57" customWidth="1"/>
    <col min="13064" max="13312" width="10.33203125" style="57"/>
    <col min="13313" max="13313" width="6.44140625" style="57" customWidth="1"/>
    <col min="13314" max="13314" width="12" style="57" customWidth="1"/>
    <col min="13315" max="13315" width="37.33203125" style="57" customWidth="1"/>
    <col min="13316" max="13316" width="20.6640625" style="57" customWidth="1"/>
    <col min="13317" max="13317" width="15.5546875" style="57" customWidth="1"/>
    <col min="13318" max="13318" width="13" style="57" customWidth="1"/>
    <col min="13319" max="13319" width="14.109375" style="57" customWidth="1"/>
    <col min="13320" max="13568" width="10.33203125" style="57"/>
    <col min="13569" max="13569" width="6.44140625" style="57" customWidth="1"/>
    <col min="13570" max="13570" width="12" style="57" customWidth="1"/>
    <col min="13571" max="13571" width="37.33203125" style="57" customWidth="1"/>
    <col min="13572" max="13572" width="20.6640625" style="57" customWidth="1"/>
    <col min="13573" max="13573" width="15.5546875" style="57" customWidth="1"/>
    <col min="13574" max="13574" width="13" style="57" customWidth="1"/>
    <col min="13575" max="13575" width="14.109375" style="57" customWidth="1"/>
    <col min="13576" max="13824" width="10.33203125" style="57"/>
    <col min="13825" max="13825" width="6.44140625" style="57" customWidth="1"/>
    <col min="13826" max="13826" width="12" style="57" customWidth="1"/>
    <col min="13827" max="13827" width="37.33203125" style="57" customWidth="1"/>
    <col min="13828" max="13828" width="20.6640625" style="57" customWidth="1"/>
    <col min="13829" max="13829" width="15.5546875" style="57" customWidth="1"/>
    <col min="13830" max="13830" width="13" style="57" customWidth="1"/>
    <col min="13831" max="13831" width="14.109375" style="57" customWidth="1"/>
    <col min="13832" max="14080" width="10.33203125" style="57"/>
    <col min="14081" max="14081" width="6.44140625" style="57" customWidth="1"/>
    <col min="14082" max="14082" width="12" style="57" customWidth="1"/>
    <col min="14083" max="14083" width="37.33203125" style="57" customWidth="1"/>
    <col min="14084" max="14084" width="20.6640625" style="57" customWidth="1"/>
    <col min="14085" max="14085" width="15.5546875" style="57" customWidth="1"/>
    <col min="14086" max="14086" width="13" style="57" customWidth="1"/>
    <col min="14087" max="14087" width="14.109375" style="57" customWidth="1"/>
    <col min="14088" max="14336" width="10.33203125" style="57"/>
    <col min="14337" max="14337" width="6.44140625" style="57" customWidth="1"/>
    <col min="14338" max="14338" width="12" style="57" customWidth="1"/>
    <col min="14339" max="14339" width="37.33203125" style="57" customWidth="1"/>
    <col min="14340" max="14340" width="20.6640625" style="57" customWidth="1"/>
    <col min="14341" max="14341" width="15.5546875" style="57" customWidth="1"/>
    <col min="14342" max="14342" width="13" style="57" customWidth="1"/>
    <col min="14343" max="14343" width="14.109375" style="57" customWidth="1"/>
    <col min="14344" max="14592" width="10.33203125" style="57"/>
    <col min="14593" max="14593" width="6.44140625" style="57" customWidth="1"/>
    <col min="14594" max="14594" width="12" style="57" customWidth="1"/>
    <col min="14595" max="14595" width="37.33203125" style="57" customWidth="1"/>
    <col min="14596" max="14596" width="20.6640625" style="57" customWidth="1"/>
    <col min="14597" max="14597" width="15.5546875" style="57" customWidth="1"/>
    <col min="14598" max="14598" width="13" style="57" customWidth="1"/>
    <col min="14599" max="14599" width="14.109375" style="57" customWidth="1"/>
    <col min="14600" max="14848" width="10.33203125" style="57"/>
    <col min="14849" max="14849" width="6.44140625" style="57" customWidth="1"/>
    <col min="14850" max="14850" width="12" style="57" customWidth="1"/>
    <col min="14851" max="14851" width="37.33203125" style="57" customWidth="1"/>
    <col min="14852" max="14852" width="20.6640625" style="57" customWidth="1"/>
    <col min="14853" max="14853" width="15.5546875" style="57" customWidth="1"/>
    <col min="14854" max="14854" width="13" style="57" customWidth="1"/>
    <col min="14855" max="14855" width="14.109375" style="57" customWidth="1"/>
    <col min="14856" max="15104" width="10.33203125" style="57"/>
    <col min="15105" max="15105" width="6.44140625" style="57" customWidth="1"/>
    <col min="15106" max="15106" width="12" style="57" customWidth="1"/>
    <col min="15107" max="15107" width="37.33203125" style="57" customWidth="1"/>
    <col min="15108" max="15108" width="20.6640625" style="57" customWidth="1"/>
    <col min="15109" max="15109" width="15.5546875" style="57" customWidth="1"/>
    <col min="15110" max="15110" width="13" style="57" customWidth="1"/>
    <col min="15111" max="15111" width="14.109375" style="57" customWidth="1"/>
    <col min="15112" max="15360" width="10.33203125" style="57"/>
    <col min="15361" max="15361" width="6.44140625" style="57" customWidth="1"/>
    <col min="15362" max="15362" width="12" style="57" customWidth="1"/>
    <col min="15363" max="15363" width="37.33203125" style="57" customWidth="1"/>
    <col min="15364" max="15364" width="20.6640625" style="57" customWidth="1"/>
    <col min="15365" max="15365" width="15.5546875" style="57" customWidth="1"/>
    <col min="15366" max="15366" width="13" style="57" customWidth="1"/>
    <col min="15367" max="15367" width="14.109375" style="57" customWidth="1"/>
    <col min="15368" max="15616" width="10.33203125" style="57"/>
    <col min="15617" max="15617" width="6.44140625" style="57" customWidth="1"/>
    <col min="15618" max="15618" width="12" style="57" customWidth="1"/>
    <col min="15619" max="15619" width="37.33203125" style="57" customWidth="1"/>
    <col min="15620" max="15620" width="20.6640625" style="57" customWidth="1"/>
    <col min="15621" max="15621" width="15.5546875" style="57" customWidth="1"/>
    <col min="15622" max="15622" width="13" style="57" customWidth="1"/>
    <col min="15623" max="15623" width="14.109375" style="57" customWidth="1"/>
    <col min="15624" max="15872" width="10.33203125" style="57"/>
    <col min="15873" max="15873" width="6.44140625" style="57" customWidth="1"/>
    <col min="15874" max="15874" width="12" style="57" customWidth="1"/>
    <col min="15875" max="15875" width="37.33203125" style="57" customWidth="1"/>
    <col min="15876" max="15876" width="20.6640625" style="57" customWidth="1"/>
    <col min="15877" max="15877" width="15.5546875" style="57" customWidth="1"/>
    <col min="15878" max="15878" width="13" style="57" customWidth="1"/>
    <col min="15879" max="15879" width="14.109375" style="57" customWidth="1"/>
    <col min="15880" max="16128" width="10.33203125" style="57"/>
    <col min="16129" max="16129" width="6.44140625" style="57" customWidth="1"/>
    <col min="16130" max="16130" width="12" style="57" customWidth="1"/>
    <col min="16131" max="16131" width="37.33203125" style="57" customWidth="1"/>
    <col min="16132" max="16132" width="20.6640625" style="57" customWidth="1"/>
    <col min="16133" max="16133" width="15.5546875" style="57" customWidth="1"/>
    <col min="16134" max="16134" width="13" style="57" customWidth="1"/>
    <col min="16135" max="16135" width="14.109375" style="57" customWidth="1"/>
    <col min="16136" max="16384" width="10.33203125" style="57"/>
  </cols>
  <sheetData>
    <row r="1" spans="2:20" s="46" customFormat="1" ht="84" customHeight="1">
      <c r="B1" s="616"/>
      <c r="C1" s="617"/>
      <c r="D1" s="617"/>
      <c r="E1" s="618"/>
      <c r="F1" s="45"/>
      <c r="G1" s="44"/>
      <c r="H1" s="44"/>
      <c r="I1" s="44"/>
    </row>
    <row r="2" spans="2:20" s="50" customFormat="1" ht="15.6">
      <c r="B2" s="500" t="s">
        <v>465</v>
      </c>
      <c r="C2" s="619"/>
      <c r="D2" s="620"/>
      <c r="E2" s="621"/>
      <c r="F2" s="47"/>
      <c r="G2" s="47"/>
      <c r="H2" s="48"/>
      <c r="I2" s="49"/>
      <c r="J2" s="49"/>
      <c r="L2" s="51"/>
      <c r="O2" s="47"/>
      <c r="P2" s="47"/>
      <c r="Q2" s="47"/>
      <c r="R2" s="47"/>
      <c r="S2" s="47"/>
      <c r="T2" s="47"/>
    </row>
    <row r="3" spans="2:20" s="50" customFormat="1" ht="15.6">
      <c r="B3" s="500" t="s">
        <v>282</v>
      </c>
      <c r="C3" s="619"/>
      <c r="D3" s="620"/>
      <c r="E3" s="621"/>
      <c r="F3" s="47"/>
      <c r="G3" s="47"/>
      <c r="H3" s="48"/>
      <c r="I3" s="49"/>
      <c r="J3" s="49"/>
      <c r="L3" s="51"/>
      <c r="O3" s="47"/>
      <c r="P3" s="47"/>
      <c r="Q3" s="47"/>
      <c r="R3" s="47"/>
      <c r="S3" s="47"/>
      <c r="T3" s="47"/>
    </row>
    <row r="4" spans="2:20" s="50" customFormat="1" ht="15.6">
      <c r="B4" s="277" t="s">
        <v>357</v>
      </c>
      <c r="C4" s="619"/>
      <c r="D4" s="620"/>
      <c r="E4" s="621"/>
      <c r="F4" s="47"/>
      <c r="G4" s="47"/>
      <c r="H4" s="48"/>
      <c r="I4" s="49"/>
      <c r="J4" s="49"/>
      <c r="L4" s="51"/>
      <c r="O4" s="47"/>
      <c r="P4" s="47"/>
      <c r="Q4" s="47"/>
      <c r="R4" s="47"/>
      <c r="S4" s="47"/>
      <c r="T4" s="47"/>
    </row>
    <row r="5" spans="2:20" s="50" customFormat="1" ht="15.6">
      <c r="B5" s="277" t="s">
        <v>300</v>
      </c>
      <c r="C5" s="619"/>
      <c r="D5" s="620"/>
      <c r="E5" s="621"/>
      <c r="F5" s="52"/>
      <c r="G5" s="47"/>
      <c r="H5" s="48"/>
      <c r="I5" s="49"/>
      <c r="J5" s="49"/>
      <c r="L5" s="51"/>
      <c r="O5" s="47"/>
      <c r="P5" s="47"/>
      <c r="Q5" s="47"/>
      <c r="R5" s="47"/>
      <c r="S5" s="47"/>
      <c r="T5" s="47"/>
    </row>
    <row r="6" spans="2:20" s="50" customFormat="1" ht="15.6">
      <c r="B6" s="610" t="s">
        <v>354</v>
      </c>
      <c r="C6" s="622"/>
      <c r="D6" s="623"/>
      <c r="E6" s="624"/>
      <c r="F6" s="47"/>
      <c r="G6" s="47"/>
      <c r="H6" s="53"/>
      <c r="I6" s="49"/>
      <c r="J6" s="49"/>
      <c r="L6" s="51"/>
      <c r="O6" s="47"/>
      <c r="P6" s="47"/>
      <c r="Q6" s="47"/>
      <c r="R6" s="47"/>
      <c r="S6" s="47"/>
      <c r="T6" s="47"/>
    </row>
    <row r="7" spans="2:20" s="50" customFormat="1" ht="11.25" customHeight="1">
      <c r="B7" s="625"/>
      <c r="C7" s="626"/>
      <c r="D7" s="626"/>
      <c r="E7" s="627"/>
      <c r="F7" s="54"/>
      <c r="G7" s="54"/>
      <c r="H7" s="54"/>
      <c r="I7" s="54"/>
      <c r="J7" s="54"/>
      <c r="L7" s="51"/>
      <c r="O7" s="47"/>
      <c r="P7" s="47"/>
      <c r="Q7" s="47"/>
      <c r="R7" s="47"/>
      <c r="S7" s="47"/>
      <c r="T7" s="47"/>
    </row>
    <row r="8" spans="2:20" ht="21.75" customHeight="1">
      <c r="B8" s="628" t="s">
        <v>31</v>
      </c>
      <c r="C8" s="629"/>
      <c r="D8" s="629"/>
      <c r="E8" s="630"/>
      <c r="F8" s="96"/>
    </row>
    <row r="9" spans="2:20" ht="15.75" customHeight="1">
      <c r="B9" s="631" t="s">
        <v>32</v>
      </c>
      <c r="C9" s="632"/>
      <c r="D9" s="632"/>
      <c r="E9" s="633"/>
      <c r="F9" s="96"/>
    </row>
    <row r="10" spans="2:20" ht="15.75" customHeight="1">
      <c r="B10" s="634" t="s">
        <v>0</v>
      </c>
      <c r="C10" s="635" t="s">
        <v>33</v>
      </c>
      <c r="D10" s="635"/>
      <c r="E10" s="636" t="s">
        <v>34</v>
      </c>
      <c r="F10" s="97"/>
    </row>
    <row r="11" spans="2:20" ht="15.75" customHeight="1">
      <c r="B11" s="637" t="s">
        <v>3</v>
      </c>
      <c r="C11" s="638" t="s">
        <v>35</v>
      </c>
      <c r="D11" s="638"/>
      <c r="E11" s="639">
        <v>2</v>
      </c>
      <c r="F11" s="98"/>
    </row>
    <row r="12" spans="2:20" ht="15.75" customHeight="1">
      <c r="B12" s="637" t="s">
        <v>4</v>
      </c>
      <c r="C12" s="640" t="s">
        <v>36</v>
      </c>
      <c r="D12" s="640"/>
      <c r="E12" s="639">
        <v>0.6</v>
      </c>
      <c r="F12" s="98"/>
    </row>
    <row r="13" spans="2:20" ht="15.75" customHeight="1">
      <c r="B13" s="637" t="s">
        <v>37</v>
      </c>
      <c r="C13" s="638" t="s">
        <v>38</v>
      </c>
      <c r="D13" s="638"/>
      <c r="E13" s="639">
        <v>0.2</v>
      </c>
      <c r="F13" s="98"/>
    </row>
    <row r="14" spans="2:20" ht="15.75" customHeight="1">
      <c r="B14" s="637" t="s">
        <v>39</v>
      </c>
      <c r="C14" s="638" t="s">
        <v>40</v>
      </c>
      <c r="D14" s="638"/>
      <c r="E14" s="639">
        <v>0.2</v>
      </c>
      <c r="F14" s="98"/>
      <c r="G14" s="99"/>
    </row>
    <row r="15" spans="2:20" ht="15.75" customHeight="1">
      <c r="B15" s="637"/>
      <c r="C15" s="641"/>
      <c r="D15" s="641" t="s">
        <v>41</v>
      </c>
      <c r="E15" s="642">
        <f>SUM(E11:E14)</f>
        <v>3.0000000000000004</v>
      </c>
      <c r="F15" s="98"/>
    </row>
    <row r="16" spans="2:20" ht="15.75" customHeight="1">
      <c r="B16" s="631" t="s">
        <v>42</v>
      </c>
      <c r="C16" s="632"/>
      <c r="D16" s="632"/>
      <c r="E16" s="643"/>
      <c r="F16" s="96"/>
    </row>
    <row r="17" spans="2:11" ht="15.75" customHeight="1">
      <c r="B17" s="634" t="s">
        <v>0</v>
      </c>
      <c r="C17" s="635" t="s">
        <v>33</v>
      </c>
      <c r="D17" s="635"/>
      <c r="E17" s="636" t="s">
        <v>34</v>
      </c>
      <c r="F17" s="97"/>
      <c r="K17" s="60"/>
    </row>
    <row r="18" spans="2:11" ht="15.75" customHeight="1">
      <c r="B18" s="637" t="s">
        <v>8</v>
      </c>
      <c r="C18" s="644" t="s">
        <v>43</v>
      </c>
      <c r="D18" s="644"/>
      <c r="E18" s="639">
        <v>5</v>
      </c>
      <c r="F18" s="98"/>
      <c r="K18" s="61"/>
    </row>
    <row r="19" spans="2:11" ht="15.75" customHeight="1">
      <c r="B19" s="637" t="s">
        <v>25</v>
      </c>
      <c r="C19" s="644" t="s">
        <v>113</v>
      </c>
      <c r="D19" s="644"/>
      <c r="E19" s="639">
        <v>0</v>
      </c>
      <c r="F19" s="98"/>
      <c r="K19" s="61"/>
    </row>
    <row r="20" spans="2:11" ht="15.75" customHeight="1">
      <c r="B20" s="637" t="s">
        <v>45</v>
      </c>
      <c r="C20" s="644" t="s">
        <v>44</v>
      </c>
      <c r="D20" s="644"/>
      <c r="E20" s="639">
        <v>3</v>
      </c>
      <c r="F20" s="98"/>
      <c r="K20" s="61"/>
    </row>
    <row r="21" spans="2:11" ht="15.75" customHeight="1">
      <c r="B21" s="637" t="s">
        <v>114</v>
      </c>
      <c r="C21" s="644" t="s">
        <v>46</v>
      </c>
      <c r="D21" s="644"/>
      <c r="E21" s="639">
        <v>0.65</v>
      </c>
      <c r="F21" s="98"/>
      <c r="K21" s="61"/>
    </row>
    <row r="22" spans="2:11" ht="15.75" customHeight="1">
      <c r="B22" s="637"/>
      <c r="C22" s="644"/>
      <c r="D22" s="645" t="s">
        <v>47</v>
      </c>
      <c r="E22" s="642">
        <f>SUM(E18:E21)</f>
        <v>8.65</v>
      </c>
      <c r="F22" s="98"/>
      <c r="K22" s="62"/>
    </row>
    <row r="23" spans="2:11" ht="15.75" customHeight="1">
      <c r="B23" s="631" t="s">
        <v>48</v>
      </c>
      <c r="C23" s="646"/>
      <c r="D23" s="646"/>
      <c r="E23" s="647"/>
      <c r="F23" s="100"/>
    </row>
    <row r="24" spans="2:11" ht="15.75" customHeight="1">
      <c r="B24" s="634" t="s">
        <v>0</v>
      </c>
      <c r="C24" s="635" t="s">
        <v>33</v>
      </c>
      <c r="D24" s="635"/>
      <c r="E24" s="636" t="s">
        <v>34</v>
      </c>
      <c r="F24" s="97"/>
    </row>
    <row r="25" spans="2:11" ht="15.75" customHeight="1">
      <c r="B25" s="637" t="s">
        <v>9</v>
      </c>
      <c r="C25" s="644" t="s">
        <v>49</v>
      </c>
      <c r="D25" s="644"/>
      <c r="E25" s="639">
        <v>6.16</v>
      </c>
      <c r="F25" s="98"/>
    </row>
    <row r="26" spans="2:11" ht="15.75" customHeight="1">
      <c r="B26" s="637" t="s">
        <v>12</v>
      </c>
      <c r="C26" s="644" t="s">
        <v>50</v>
      </c>
      <c r="D26" s="644"/>
      <c r="E26" s="639">
        <v>0.59</v>
      </c>
      <c r="F26" s="98"/>
    </row>
    <row r="27" spans="2:11" ht="15.75" customHeight="1">
      <c r="B27" s="637" t="s">
        <v>26</v>
      </c>
      <c r="C27" s="644" t="s">
        <v>51</v>
      </c>
      <c r="D27" s="644"/>
      <c r="E27" s="639">
        <v>0.8</v>
      </c>
      <c r="F27" s="98"/>
    </row>
    <row r="28" spans="2:11" ht="15.75" customHeight="1">
      <c r="B28" s="637" t="s">
        <v>52</v>
      </c>
      <c r="C28" s="644" t="s">
        <v>53</v>
      </c>
      <c r="D28" s="644"/>
      <c r="E28" s="639">
        <v>0.97</v>
      </c>
      <c r="F28" s="98"/>
    </row>
    <row r="29" spans="2:11" s="63" customFormat="1" ht="15.75" customHeight="1">
      <c r="B29" s="637"/>
      <c r="C29" s="644"/>
      <c r="D29" s="645" t="s">
        <v>54</v>
      </c>
      <c r="E29" s="642">
        <f>SUM(E25:E28)</f>
        <v>8.52</v>
      </c>
      <c r="F29" s="98"/>
      <c r="G29" s="55"/>
      <c r="H29" s="56"/>
      <c r="I29" s="57"/>
      <c r="J29" s="57"/>
    </row>
    <row r="30" spans="2:11" s="63" customFormat="1" ht="15.75" customHeight="1">
      <c r="B30" s="648"/>
      <c r="C30" s="649"/>
      <c r="D30" s="650" t="s">
        <v>55</v>
      </c>
      <c r="E30" s="651">
        <f>ROUND(((1+E15/100+E27/100+E28/100)*(1+E26/100)*(1+(E25/100)))/(1-E22/100)-1,4)</f>
        <v>0.22470000000000001</v>
      </c>
      <c r="F30" s="102"/>
      <c r="G30" s="101"/>
      <c r="H30" s="103"/>
    </row>
    <row r="31" spans="2:11" s="59" customFormat="1" ht="21" customHeight="1">
      <c r="B31" s="648"/>
      <c r="C31" s="649"/>
      <c r="D31" s="650"/>
      <c r="E31" s="651"/>
      <c r="F31" s="102"/>
      <c r="G31" s="55"/>
      <c r="H31" s="103"/>
      <c r="I31" s="63"/>
      <c r="J31" s="63"/>
    </row>
    <row r="32" spans="2:11" s="65" customFormat="1" ht="15.6">
      <c r="B32" s="628" t="s">
        <v>56</v>
      </c>
      <c r="C32" s="629"/>
      <c r="D32" s="629"/>
      <c r="E32" s="630"/>
      <c r="F32" s="64"/>
      <c r="G32" s="55"/>
      <c r="H32" s="104"/>
      <c r="I32" s="59"/>
      <c r="J32" s="59"/>
    </row>
    <row r="33" spans="2:10" s="65" customFormat="1" ht="30.75" customHeight="1">
      <c r="B33" s="652" t="s">
        <v>57</v>
      </c>
      <c r="C33" s="653"/>
      <c r="D33" s="653"/>
      <c r="E33" s="654"/>
      <c r="F33" s="105"/>
      <c r="G33" s="106"/>
      <c r="H33" s="107"/>
    </row>
    <row r="34" spans="2:10" s="65" customFormat="1" ht="13.2">
      <c r="B34" s="655" t="s">
        <v>58</v>
      </c>
      <c r="C34" s="108" t="s">
        <v>59</v>
      </c>
      <c r="D34" s="656" t="s">
        <v>60</v>
      </c>
      <c r="E34" s="657"/>
      <c r="F34" s="105"/>
      <c r="G34" s="106"/>
      <c r="H34" s="107"/>
    </row>
    <row r="35" spans="2:10" s="65" customFormat="1" ht="13.2">
      <c r="B35" s="658"/>
      <c r="C35" s="659" t="s">
        <v>61</v>
      </c>
      <c r="D35" s="660"/>
      <c r="E35" s="661"/>
      <c r="F35" s="105"/>
      <c r="G35" s="106"/>
      <c r="H35" s="107"/>
    </row>
    <row r="36" spans="2:10" s="65" customFormat="1" ht="16.5" customHeight="1">
      <c r="B36" s="662" t="s">
        <v>62</v>
      </c>
      <c r="C36" s="663"/>
      <c r="D36" s="663"/>
      <c r="E36" s="664"/>
      <c r="F36" s="105"/>
      <c r="G36" s="106"/>
      <c r="H36" s="107"/>
    </row>
    <row r="37" spans="2:10" s="65" customFormat="1" ht="16.5" customHeight="1">
      <c r="B37" s="665" t="s">
        <v>63</v>
      </c>
      <c r="C37" s="666"/>
      <c r="D37" s="666"/>
      <c r="E37" s="667"/>
      <c r="F37" s="109"/>
      <c r="G37" s="110"/>
      <c r="H37" s="107"/>
    </row>
    <row r="38" spans="2:10" s="65" customFormat="1" ht="16.5" customHeight="1">
      <c r="B38" s="665" t="s">
        <v>64</v>
      </c>
      <c r="C38" s="668"/>
      <c r="D38" s="668"/>
      <c r="E38" s="669"/>
      <c r="F38" s="111"/>
      <c r="G38" s="112"/>
      <c r="H38" s="107"/>
    </row>
    <row r="39" spans="2:10" s="65" customFormat="1" ht="16.5" customHeight="1">
      <c r="B39" s="665" t="s">
        <v>65</v>
      </c>
      <c r="C39" s="668"/>
      <c r="D39" s="668"/>
      <c r="E39" s="669"/>
      <c r="F39" s="111"/>
      <c r="G39" s="112"/>
      <c r="H39" s="107"/>
    </row>
    <row r="40" spans="2:10" s="65" customFormat="1" ht="12.75" customHeight="1" thickBot="1">
      <c r="B40" s="670" t="s">
        <v>66</v>
      </c>
      <c r="C40" s="671"/>
      <c r="D40" s="671"/>
      <c r="E40" s="672"/>
      <c r="F40" s="111"/>
      <c r="G40" s="112"/>
      <c r="H40" s="107"/>
    </row>
    <row r="41" spans="2:10" s="59" customFormat="1" ht="13.2">
      <c r="B41" s="350"/>
      <c r="C41" s="350"/>
      <c r="D41" s="350"/>
      <c r="E41" s="350"/>
      <c r="F41" s="109"/>
      <c r="G41" s="110"/>
      <c r="H41" s="107"/>
      <c r="I41" s="65"/>
      <c r="J41" s="65"/>
    </row>
    <row r="42" spans="2:10" s="59" customFormat="1" ht="11.4">
      <c r="B42" s="64"/>
      <c r="C42" s="64"/>
      <c r="D42" s="64"/>
      <c r="E42" s="66"/>
      <c r="F42" s="64"/>
      <c r="G42" s="113"/>
      <c r="H42" s="104"/>
    </row>
    <row r="43" spans="2:10" s="59" customFormat="1" ht="11.4">
      <c r="B43" s="64"/>
      <c r="C43" s="64"/>
      <c r="D43" s="64"/>
      <c r="E43" s="66"/>
      <c r="F43" s="64"/>
      <c r="G43" s="113"/>
      <c r="H43" s="104"/>
    </row>
    <row r="44" spans="2:10" s="59" customFormat="1" ht="12">
      <c r="B44" s="64"/>
      <c r="C44" s="64"/>
      <c r="D44" s="64"/>
      <c r="E44" s="66"/>
      <c r="F44" s="114"/>
      <c r="G44" s="113"/>
      <c r="H44" s="104"/>
    </row>
    <row r="45" spans="2:10" s="59" customFormat="1" ht="12">
      <c r="B45" s="64"/>
      <c r="C45" s="64"/>
      <c r="D45" s="64"/>
      <c r="E45" s="66"/>
      <c r="F45" s="114"/>
      <c r="G45" s="113"/>
      <c r="H45" s="104"/>
    </row>
    <row r="46" spans="2:10" ht="12">
      <c r="B46" s="64"/>
      <c r="C46" s="64"/>
      <c r="D46" s="64"/>
      <c r="E46" s="66"/>
      <c r="F46" s="114"/>
      <c r="G46" s="113"/>
      <c r="H46" s="104"/>
      <c r="I46" s="59"/>
      <c r="J46" s="59"/>
    </row>
    <row r="47" spans="2:10" ht="12">
      <c r="B47" s="64"/>
      <c r="C47" s="64"/>
      <c r="D47" s="66"/>
      <c r="E47" s="66"/>
      <c r="F47" s="67"/>
      <c r="G47" s="68"/>
    </row>
    <row r="48" spans="2:10" ht="12">
      <c r="B48" s="64"/>
      <c r="C48" s="64"/>
      <c r="D48" s="58"/>
      <c r="E48" s="66"/>
      <c r="F48" s="67"/>
      <c r="G48" s="68"/>
    </row>
    <row r="49" spans="2:8" ht="12">
      <c r="B49" s="64"/>
      <c r="C49" s="64"/>
      <c r="D49" s="66"/>
      <c r="E49" s="66"/>
      <c r="F49" s="67"/>
      <c r="G49" s="68"/>
    </row>
    <row r="50" spans="2:8" ht="12">
      <c r="B50" s="64"/>
      <c r="C50" s="64"/>
      <c r="D50" s="66"/>
      <c r="E50" s="66"/>
      <c r="F50" s="67"/>
      <c r="G50" s="68"/>
    </row>
    <row r="51" spans="2:8" ht="12">
      <c r="B51" s="64"/>
      <c r="C51" s="64"/>
      <c r="D51" s="66"/>
      <c r="E51" s="66"/>
      <c r="F51" s="67"/>
      <c r="G51" s="68"/>
    </row>
    <row r="52" spans="2:8" ht="12">
      <c r="B52" s="64"/>
      <c r="C52" s="64"/>
      <c r="D52" s="66"/>
      <c r="E52" s="66"/>
      <c r="F52" s="67"/>
      <c r="G52" s="68"/>
      <c r="H52" s="57"/>
    </row>
    <row r="53" spans="2:8" ht="12">
      <c r="B53" s="64"/>
      <c r="C53" s="64"/>
      <c r="D53" s="66"/>
      <c r="E53" s="66"/>
      <c r="F53" s="67"/>
      <c r="G53" s="68"/>
      <c r="H53" s="57"/>
    </row>
    <row r="54" spans="2:8" ht="12">
      <c r="B54" s="64"/>
      <c r="C54" s="64"/>
      <c r="D54" s="64"/>
      <c r="E54" s="66"/>
      <c r="F54" s="69"/>
      <c r="H54" s="57"/>
    </row>
    <row r="55" spans="2:8" ht="12">
      <c r="B55" s="64"/>
      <c r="C55" s="64"/>
      <c r="D55" s="64"/>
      <c r="E55" s="66"/>
      <c r="F55" s="69"/>
      <c r="H55" s="57"/>
    </row>
    <row r="56" spans="2:8" ht="12">
      <c r="B56" s="64"/>
      <c r="C56" s="64"/>
      <c r="D56" s="64"/>
      <c r="E56" s="66"/>
      <c r="F56" s="69"/>
      <c r="H56" s="57"/>
    </row>
    <row r="57" spans="2:8" ht="12">
      <c r="B57" s="64"/>
      <c r="C57" s="64"/>
      <c r="D57" s="64"/>
      <c r="E57" s="66"/>
      <c r="F57" s="69"/>
      <c r="H57" s="57"/>
    </row>
    <row r="58" spans="2:8" ht="12">
      <c r="B58" s="64"/>
      <c r="C58" s="64"/>
      <c r="D58" s="64"/>
      <c r="E58" s="66"/>
      <c r="F58" s="69"/>
      <c r="H58" s="57"/>
    </row>
    <row r="59" spans="2:8" ht="12">
      <c r="B59" s="64"/>
      <c r="C59" s="64"/>
      <c r="D59" s="64"/>
      <c r="E59" s="66"/>
      <c r="F59" s="69"/>
      <c r="H59" s="57"/>
    </row>
    <row r="60" spans="2:8" ht="12">
      <c r="B60" s="64"/>
      <c r="C60" s="64"/>
      <c r="D60" s="64"/>
      <c r="E60" s="66"/>
      <c r="F60" s="69"/>
      <c r="H60" s="57"/>
    </row>
    <row r="61" spans="2:8" ht="12">
      <c r="B61" s="64"/>
      <c r="C61" s="64"/>
      <c r="D61" s="64"/>
      <c r="E61" s="66"/>
      <c r="F61" s="69"/>
      <c r="H61" s="57"/>
    </row>
    <row r="62" spans="2:8" ht="12">
      <c r="B62" s="64"/>
      <c r="C62" s="64"/>
      <c r="D62" s="64"/>
      <c r="E62" s="66"/>
      <c r="F62" s="69"/>
      <c r="H62" s="57"/>
    </row>
    <row r="63" spans="2:8" ht="12">
      <c r="B63" s="64"/>
      <c r="C63" s="64"/>
      <c r="D63" s="64"/>
      <c r="E63" s="66"/>
      <c r="F63" s="69"/>
      <c r="H63" s="57"/>
    </row>
    <row r="64" spans="2:8" ht="12">
      <c r="B64" s="64"/>
      <c r="C64" s="64"/>
      <c r="D64" s="64"/>
      <c r="E64" s="66"/>
      <c r="F64" s="69"/>
      <c r="H64" s="57"/>
    </row>
    <row r="65" spans="2:8" ht="12">
      <c r="B65" s="64"/>
      <c r="C65" s="64"/>
      <c r="D65" s="64"/>
      <c r="E65" s="66"/>
      <c r="F65" s="69"/>
      <c r="H65" s="57"/>
    </row>
    <row r="66" spans="2:8" ht="12">
      <c r="B66" s="64"/>
      <c r="C66" s="64"/>
      <c r="D66" s="64"/>
      <c r="E66" s="66"/>
      <c r="F66" s="69"/>
      <c r="H66" s="57"/>
    </row>
    <row r="67" spans="2:8" ht="12">
      <c r="B67" s="64"/>
      <c r="C67" s="64"/>
      <c r="D67" s="64"/>
      <c r="E67" s="66"/>
      <c r="F67" s="69"/>
      <c r="G67" s="57"/>
      <c r="H67" s="57"/>
    </row>
    <row r="68" spans="2:8" ht="12">
      <c r="B68" s="64"/>
      <c r="C68" s="64"/>
      <c r="D68" s="64"/>
      <c r="E68" s="66"/>
      <c r="F68" s="69"/>
      <c r="G68" s="57"/>
      <c r="H68" s="57"/>
    </row>
    <row r="69" spans="2:8" ht="12">
      <c r="B69" s="64"/>
      <c r="C69" s="64"/>
      <c r="D69" s="64"/>
      <c r="E69" s="66"/>
      <c r="F69" s="69"/>
      <c r="G69" s="57"/>
      <c r="H69" s="57"/>
    </row>
    <row r="70" spans="2:8" ht="12">
      <c r="B70" s="64"/>
      <c r="C70" s="64"/>
      <c r="D70" s="64"/>
      <c r="E70" s="66"/>
      <c r="F70" s="69"/>
      <c r="G70" s="57"/>
      <c r="H70" s="57"/>
    </row>
    <row r="71" spans="2:8" ht="12">
      <c r="B71" s="64"/>
      <c r="C71" s="64"/>
      <c r="D71" s="64"/>
      <c r="E71" s="66"/>
      <c r="F71" s="69"/>
      <c r="G71" s="57"/>
      <c r="H71" s="57"/>
    </row>
    <row r="72" spans="2:8" ht="12">
      <c r="B72" s="64"/>
      <c r="C72" s="64"/>
      <c r="D72" s="64"/>
      <c r="E72" s="66"/>
      <c r="F72" s="69"/>
      <c r="G72" s="57"/>
      <c r="H72" s="57"/>
    </row>
    <row r="73" spans="2:8" ht="12">
      <c r="B73" s="64"/>
      <c r="C73" s="64"/>
      <c r="D73" s="64"/>
      <c r="E73" s="66"/>
      <c r="F73" s="69"/>
      <c r="G73" s="57"/>
      <c r="H73" s="57"/>
    </row>
    <row r="74" spans="2:8" ht="12">
      <c r="B74" s="64"/>
      <c r="C74" s="64"/>
      <c r="D74" s="64"/>
      <c r="E74" s="66"/>
      <c r="F74" s="69"/>
      <c r="G74" s="57"/>
      <c r="H74" s="57"/>
    </row>
    <row r="75" spans="2:8" ht="12">
      <c r="B75" s="64"/>
      <c r="C75" s="64"/>
      <c r="D75" s="64"/>
      <c r="E75" s="66"/>
      <c r="F75" s="69"/>
      <c r="G75" s="57"/>
      <c r="H75" s="57"/>
    </row>
    <row r="76" spans="2:8" ht="12">
      <c r="B76" s="64"/>
      <c r="C76" s="64"/>
      <c r="D76" s="64"/>
      <c r="E76" s="66"/>
      <c r="F76" s="69"/>
      <c r="G76" s="57"/>
      <c r="H76" s="57"/>
    </row>
    <row r="77" spans="2:8" ht="12">
      <c r="B77" s="64"/>
      <c r="C77" s="64"/>
      <c r="D77" s="64"/>
      <c r="E77" s="66"/>
      <c r="F77" s="69"/>
      <c r="G77" s="57"/>
      <c r="H77" s="57"/>
    </row>
    <row r="78" spans="2:8" ht="12">
      <c r="B78" s="64"/>
      <c r="C78" s="64"/>
      <c r="D78" s="64"/>
      <c r="E78" s="66"/>
      <c r="F78" s="69"/>
      <c r="G78" s="57"/>
      <c r="H78" s="57"/>
    </row>
    <row r="79" spans="2:8" ht="12">
      <c r="B79" s="64"/>
      <c r="C79" s="64"/>
      <c r="D79" s="64"/>
      <c r="E79" s="66"/>
      <c r="F79" s="69"/>
      <c r="G79" s="57"/>
      <c r="H79" s="57"/>
    </row>
    <row r="80" spans="2:8" ht="12">
      <c r="B80" s="64"/>
      <c r="C80" s="64"/>
      <c r="D80" s="64"/>
      <c r="E80" s="66"/>
      <c r="F80" s="69"/>
      <c r="G80" s="57"/>
      <c r="H80" s="57"/>
    </row>
    <row r="81" spans="2:8" ht="12">
      <c r="B81" s="64"/>
      <c r="C81" s="64"/>
      <c r="D81" s="64"/>
      <c r="E81" s="66"/>
      <c r="F81" s="69"/>
      <c r="G81" s="57"/>
      <c r="H81" s="57"/>
    </row>
    <row r="82" spans="2:8" ht="12">
      <c r="B82" s="64"/>
      <c r="C82" s="64"/>
      <c r="D82" s="64"/>
      <c r="E82" s="66"/>
      <c r="F82" s="69"/>
      <c r="G82" s="57"/>
      <c r="H82" s="57"/>
    </row>
    <row r="83" spans="2:8" ht="12">
      <c r="B83" s="64"/>
      <c r="C83" s="64"/>
      <c r="D83" s="64"/>
      <c r="E83" s="66"/>
      <c r="F83" s="69"/>
      <c r="G83" s="57"/>
      <c r="H83" s="57"/>
    </row>
    <row r="84" spans="2:8" ht="12">
      <c r="B84" s="64"/>
      <c r="C84" s="64"/>
      <c r="D84" s="64"/>
      <c r="E84" s="66"/>
      <c r="F84" s="69"/>
      <c r="G84" s="57"/>
      <c r="H84" s="57"/>
    </row>
    <row r="85" spans="2:8" ht="12">
      <c r="B85" s="64"/>
      <c r="C85" s="64"/>
      <c r="D85" s="64"/>
      <c r="E85" s="66"/>
      <c r="F85" s="69"/>
      <c r="G85" s="57"/>
      <c r="H85" s="57"/>
    </row>
    <row r="86" spans="2:8" ht="12">
      <c r="B86" s="64"/>
      <c r="C86" s="64"/>
      <c r="D86" s="64"/>
      <c r="E86" s="66"/>
      <c r="F86" s="69"/>
      <c r="G86" s="57"/>
      <c r="H86" s="57"/>
    </row>
    <row r="87" spans="2:8" ht="12">
      <c r="B87" s="64"/>
      <c r="C87" s="64"/>
      <c r="D87" s="64"/>
      <c r="E87" s="66"/>
      <c r="F87" s="69"/>
      <c r="G87" s="57"/>
      <c r="H87" s="57"/>
    </row>
    <row r="88" spans="2:8" ht="12">
      <c r="B88" s="64"/>
      <c r="C88" s="64"/>
      <c r="D88" s="64"/>
      <c r="E88" s="66"/>
      <c r="F88" s="69"/>
      <c r="G88" s="57"/>
      <c r="H88" s="57"/>
    </row>
    <row r="89" spans="2:8" ht="12">
      <c r="B89" s="64"/>
      <c r="C89" s="64"/>
      <c r="D89" s="64"/>
      <c r="E89" s="66"/>
      <c r="F89" s="69"/>
      <c r="G89" s="57"/>
      <c r="H89" s="57"/>
    </row>
    <row r="90" spans="2:8" ht="12">
      <c r="B90" s="64"/>
      <c r="C90" s="64"/>
      <c r="D90" s="64"/>
      <c r="E90" s="66"/>
      <c r="F90" s="69"/>
      <c r="G90" s="57"/>
      <c r="H90" s="57"/>
    </row>
    <row r="91" spans="2:8" ht="12">
      <c r="B91" s="64"/>
      <c r="C91" s="64"/>
      <c r="D91" s="64"/>
      <c r="E91" s="66"/>
      <c r="F91" s="69"/>
      <c r="G91" s="57"/>
      <c r="H91" s="57"/>
    </row>
    <row r="92" spans="2:8" ht="12">
      <c r="B92" s="64"/>
      <c r="C92" s="64"/>
      <c r="D92" s="64"/>
      <c r="E92" s="66"/>
      <c r="F92" s="69"/>
      <c r="G92" s="57"/>
      <c r="H92" s="57"/>
    </row>
    <row r="93" spans="2:8" ht="12">
      <c r="B93" s="64"/>
      <c r="C93" s="64"/>
      <c r="D93" s="64"/>
      <c r="E93" s="66"/>
      <c r="F93" s="69"/>
      <c r="G93" s="57"/>
      <c r="H93" s="57"/>
    </row>
    <row r="94" spans="2:8" ht="12">
      <c r="B94" s="64"/>
      <c r="C94" s="64"/>
      <c r="D94" s="64"/>
      <c r="E94" s="66"/>
      <c r="F94" s="69"/>
      <c r="G94" s="57"/>
      <c r="H94" s="57"/>
    </row>
    <row r="95" spans="2:8" ht="12">
      <c r="B95" s="64"/>
      <c r="C95" s="64"/>
      <c r="D95" s="64"/>
      <c r="E95" s="66"/>
      <c r="F95" s="69"/>
      <c r="G95" s="57"/>
      <c r="H95" s="57"/>
    </row>
    <row r="96" spans="2:8" ht="12">
      <c r="B96" s="64"/>
      <c r="C96" s="64"/>
      <c r="D96" s="64"/>
      <c r="E96" s="66"/>
      <c r="F96" s="69"/>
      <c r="G96" s="57"/>
      <c r="H96" s="57"/>
    </row>
    <row r="97" spans="2:8" ht="12">
      <c r="B97" s="64"/>
      <c r="C97" s="64"/>
      <c r="D97" s="64"/>
      <c r="E97" s="66"/>
      <c r="F97" s="69"/>
      <c r="G97" s="57"/>
      <c r="H97" s="57"/>
    </row>
    <row r="98" spans="2:8" ht="12">
      <c r="B98" s="64"/>
      <c r="C98" s="64"/>
      <c r="D98" s="64"/>
      <c r="E98" s="66"/>
      <c r="F98" s="69"/>
      <c r="G98" s="57"/>
      <c r="H98" s="57"/>
    </row>
    <row r="99" spans="2:8" ht="12">
      <c r="B99" s="64"/>
      <c r="C99" s="64"/>
      <c r="D99" s="64"/>
      <c r="E99" s="66"/>
      <c r="F99" s="69"/>
      <c r="G99" s="57"/>
      <c r="H99" s="57"/>
    </row>
    <row r="100" spans="2:8" ht="12">
      <c r="B100" s="64"/>
      <c r="C100" s="64"/>
      <c r="D100" s="64"/>
      <c r="E100" s="66"/>
      <c r="F100" s="69"/>
      <c r="G100" s="57"/>
      <c r="H100" s="57"/>
    </row>
    <row r="101" spans="2:8" ht="12">
      <c r="B101" s="64"/>
      <c r="C101" s="64"/>
      <c r="D101" s="64"/>
      <c r="E101" s="66"/>
      <c r="F101" s="69"/>
      <c r="G101" s="57"/>
      <c r="H101" s="57"/>
    </row>
    <row r="102" spans="2:8" ht="12">
      <c r="B102" s="64"/>
      <c r="C102" s="64"/>
      <c r="D102" s="64"/>
      <c r="E102" s="66"/>
      <c r="F102" s="69"/>
      <c r="G102" s="57"/>
      <c r="H102" s="57"/>
    </row>
    <row r="103" spans="2:8" ht="12">
      <c r="B103" s="64"/>
      <c r="C103" s="64"/>
      <c r="D103" s="64"/>
      <c r="E103" s="66"/>
      <c r="F103" s="69"/>
      <c r="G103" s="57"/>
      <c r="H103" s="57"/>
    </row>
    <row r="104" spans="2:8" ht="12">
      <c r="B104" s="64"/>
      <c r="C104" s="64"/>
      <c r="D104" s="64"/>
      <c r="E104" s="66"/>
      <c r="F104" s="69"/>
      <c r="G104" s="57"/>
      <c r="H104" s="57"/>
    </row>
    <row r="105" spans="2:8" ht="12">
      <c r="B105" s="64"/>
      <c r="C105" s="64"/>
      <c r="D105" s="64"/>
      <c r="E105" s="66"/>
      <c r="F105" s="69"/>
      <c r="G105" s="57"/>
      <c r="H105" s="57"/>
    </row>
    <row r="106" spans="2:8" ht="12">
      <c r="B106" s="64"/>
      <c r="C106" s="64"/>
      <c r="D106" s="64"/>
      <c r="E106" s="66"/>
      <c r="F106" s="69"/>
      <c r="G106" s="57"/>
      <c r="H106" s="57"/>
    </row>
    <row r="107" spans="2:8" ht="12">
      <c r="B107" s="64"/>
      <c r="C107" s="64"/>
      <c r="D107" s="64"/>
      <c r="E107" s="66"/>
      <c r="F107" s="69"/>
      <c r="G107" s="57"/>
      <c r="H107" s="57"/>
    </row>
    <row r="108" spans="2:8" ht="12">
      <c r="B108" s="64"/>
      <c r="C108" s="64"/>
      <c r="D108" s="64"/>
      <c r="E108" s="66"/>
      <c r="F108" s="69"/>
      <c r="G108" s="57"/>
      <c r="H108" s="57"/>
    </row>
    <row r="109" spans="2:8" ht="12">
      <c r="B109" s="64"/>
      <c r="C109" s="64"/>
      <c r="D109" s="64"/>
      <c r="E109" s="66"/>
      <c r="F109" s="69"/>
      <c r="G109" s="57"/>
      <c r="H109" s="57"/>
    </row>
    <row r="110" spans="2:8" ht="12">
      <c r="B110" s="64"/>
      <c r="C110" s="64"/>
      <c r="D110" s="64"/>
      <c r="E110" s="66"/>
      <c r="F110" s="69"/>
      <c r="G110" s="57"/>
      <c r="H110" s="57"/>
    </row>
    <row r="111" spans="2:8" ht="12">
      <c r="B111" s="64"/>
      <c r="C111" s="64"/>
      <c r="D111" s="64"/>
      <c r="E111" s="66"/>
      <c r="F111" s="69"/>
      <c r="G111" s="57"/>
      <c r="H111" s="57"/>
    </row>
    <row r="112" spans="2:8" ht="12">
      <c r="B112" s="64"/>
      <c r="C112" s="64"/>
      <c r="D112" s="64"/>
      <c r="E112" s="66"/>
      <c r="F112" s="69"/>
      <c r="G112" s="57"/>
      <c r="H112" s="57"/>
    </row>
    <row r="113" spans="2:8" ht="12">
      <c r="B113" s="64"/>
      <c r="C113" s="64"/>
      <c r="D113" s="64"/>
      <c r="E113" s="66"/>
      <c r="F113" s="69"/>
      <c r="G113" s="57"/>
      <c r="H113" s="57"/>
    </row>
    <row r="114" spans="2:8" ht="12">
      <c r="B114" s="64"/>
      <c r="C114" s="64"/>
      <c r="D114" s="64"/>
      <c r="E114" s="66"/>
      <c r="F114" s="69"/>
      <c r="G114" s="57"/>
      <c r="H114" s="57"/>
    </row>
    <row r="115" spans="2:8" ht="12">
      <c r="B115" s="64"/>
      <c r="C115" s="64"/>
      <c r="D115" s="64"/>
      <c r="E115" s="66"/>
      <c r="F115" s="69"/>
      <c r="G115" s="57"/>
      <c r="H115" s="57"/>
    </row>
    <row r="116" spans="2:8" ht="12">
      <c r="B116" s="64"/>
      <c r="C116" s="64"/>
      <c r="D116" s="64"/>
      <c r="E116" s="66"/>
      <c r="F116" s="69"/>
      <c r="G116" s="57"/>
      <c r="H116" s="57"/>
    </row>
    <row r="117" spans="2:8" ht="12">
      <c r="B117" s="64"/>
      <c r="C117" s="64"/>
      <c r="D117" s="64"/>
      <c r="E117" s="66"/>
      <c r="F117" s="69"/>
      <c r="G117" s="57"/>
      <c r="H117" s="57"/>
    </row>
    <row r="118" spans="2:8" ht="12">
      <c r="B118" s="64"/>
      <c r="C118" s="64"/>
      <c r="D118" s="64"/>
      <c r="E118" s="66"/>
      <c r="F118" s="69"/>
      <c r="G118" s="57"/>
      <c r="H118" s="57"/>
    </row>
    <row r="119" spans="2:8" ht="12">
      <c r="B119" s="64"/>
      <c r="C119" s="64"/>
      <c r="D119" s="64"/>
      <c r="E119" s="66"/>
      <c r="F119" s="69"/>
      <c r="G119" s="57"/>
      <c r="H119" s="57"/>
    </row>
    <row r="120" spans="2:8" ht="12">
      <c r="B120" s="64"/>
      <c r="C120" s="64"/>
      <c r="D120" s="64"/>
      <c r="E120" s="66"/>
      <c r="F120" s="69"/>
      <c r="G120" s="57"/>
      <c r="H120" s="57"/>
    </row>
    <row r="121" spans="2:8" ht="12">
      <c r="B121" s="64"/>
      <c r="C121" s="64"/>
      <c r="D121" s="64"/>
      <c r="E121" s="66"/>
      <c r="F121" s="69"/>
      <c r="G121" s="57"/>
      <c r="H121" s="57"/>
    </row>
    <row r="122" spans="2:8" ht="12">
      <c r="B122" s="64"/>
      <c r="C122" s="64"/>
      <c r="D122" s="64"/>
      <c r="E122" s="66"/>
      <c r="F122" s="69"/>
      <c r="G122" s="57"/>
      <c r="H122" s="57"/>
    </row>
    <row r="123" spans="2:8" ht="12">
      <c r="B123" s="64"/>
      <c r="C123" s="64"/>
      <c r="D123" s="64"/>
      <c r="E123" s="66"/>
      <c r="F123" s="69"/>
      <c r="G123" s="57"/>
      <c r="H123" s="57"/>
    </row>
    <row r="124" spans="2:8" ht="12">
      <c r="B124" s="64"/>
      <c r="C124" s="64"/>
      <c r="D124" s="64"/>
      <c r="E124" s="66"/>
      <c r="F124" s="69"/>
      <c r="G124" s="57"/>
      <c r="H124" s="57"/>
    </row>
    <row r="125" spans="2:8" ht="12">
      <c r="B125" s="64"/>
      <c r="C125" s="64"/>
      <c r="D125" s="64"/>
      <c r="E125" s="66"/>
      <c r="F125" s="69"/>
      <c r="G125" s="57"/>
      <c r="H125" s="57"/>
    </row>
    <row r="126" spans="2:8" ht="12">
      <c r="B126" s="64"/>
      <c r="C126" s="64"/>
      <c r="D126" s="64"/>
      <c r="E126" s="66"/>
      <c r="F126" s="69"/>
      <c r="G126" s="57"/>
      <c r="H126" s="57"/>
    </row>
    <row r="127" spans="2:8" ht="12">
      <c r="B127" s="64"/>
      <c r="C127" s="64"/>
      <c r="D127" s="64"/>
      <c r="E127" s="66"/>
      <c r="F127" s="69"/>
      <c r="G127" s="57"/>
      <c r="H127" s="57"/>
    </row>
    <row r="128" spans="2:8" ht="12">
      <c r="B128" s="64"/>
      <c r="C128" s="64"/>
      <c r="D128" s="64"/>
      <c r="E128" s="66"/>
      <c r="F128" s="69"/>
      <c r="G128" s="57"/>
      <c r="H128" s="57"/>
    </row>
    <row r="129" spans="2:8" ht="12">
      <c r="B129" s="64"/>
      <c r="C129" s="64"/>
      <c r="D129" s="64"/>
      <c r="E129" s="66"/>
      <c r="F129" s="69"/>
      <c r="G129" s="57"/>
      <c r="H129" s="57"/>
    </row>
    <row r="130" spans="2:8" ht="12">
      <c r="B130" s="64"/>
      <c r="C130" s="64"/>
      <c r="D130" s="64"/>
      <c r="E130" s="66"/>
      <c r="F130" s="69"/>
      <c r="G130" s="57"/>
      <c r="H130" s="57"/>
    </row>
    <row r="131" spans="2:8" ht="12">
      <c r="B131" s="64"/>
      <c r="C131" s="64"/>
      <c r="D131" s="64"/>
      <c r="E131" s="66"/>
      <c r="F131" s="69"/>
      <c r="G131" s="57"/>
      <c r="H131" s="57"/>
    </row>
    <row r="132" spans="2:8" ht="12">
      <c r="B132" s="64"/>
      <c r="C132" s="64"/>
      <c r="D132" s="64"/>
      <c r="E132" s="66"/>
      <c r="F132" s="69"/>
      <c r="G132" s="57"/>
      <c r="H132" s="57"/>
    </row>
    <row r="133" spans="2:8" ht="12">
      <c r="B133" s="64"/>
      <c r="C133" s="64"/>
      <c r="D133" s="64"/>
      <c r="E133" s="66"/>
      <c r="F133" s="69"/>
      <c r="G133" s="57"/>
      <c r="H133" s="57"/>
    </row>
    <row r="134" spans="2:8" ht="12">
      <c r="B134" s="64"/>
      <c r="C134" s="64"/>
      <c r="D134" s="64"/>
      <c r="E134" s="66"/>
      <c r="F134" s="69"/>
      <c r="G134" s="57"/>
      <c r="H134" s="57"/>
    </row>
    <row r="135" spans="2:8" ht="12">
      <c r="B135" s="64"/>
      <c r="C135" s="64"/>
      <c r="D135" s="64"/>
      <c r="E135" s="66"/>
      <c r="F135" s="69"/>
      <c r="G135" s="57"/>
      <c r="H135" s="57"/>
    </row>
    <row r="136" spans="2:8" ht="12">
      <c r="B136" s="64"/>
      <c r="C136" s="64"/>
      <c r="D136" s="64"/>
      <c r="E136" s="66"/>
      <c r="F136" s="69"/>
      <c r="G136" s="57"/>
      <c r="H136" s="57"/>
    </row>
    <row r="137" spans="2:8" ht="12">
      <c r="B137" s="64"/>
      <c r="C137" s="64"/>
      <c r="D137" s="64"/>
      <c r="E137" s="66"/>
      <c r="F137" s="69"/>
      <c r="G137" s="57"/>
      <c r="H137" s="57"/>
    </row>
    <row r="138" spans="2:8" ht="12">
      <c r="B138" s="64"/>
      <c r="C138" s="64"/>
      <c r="D138" s="64"/>
      <c r="E138" s="66"/>
      <c r="F138" s="69"/>
      <c r="G138" s="57"/>
      <c r="H138" s="57"/>
    </row>
  </sheetData>
  <sheetProtection formatCells="0" formatColumns="0" formatRows="0"/>
  <mergeCells count="10">
    <mergeCell ref="B41:E41"/>
    <mergeCell ref="B38:E38"/>
    <mergeCell ref="B39:E39"/>
    <mergeCell ref="B40:E40"/>
    <mergeCell ref="B1:E1"/>
    <mergeCell ref="B8:E8"/>
    <mergeCell ref="B32:E32"/>
    <mergeCell ref="B36:E36"/>
    <mergeCell ref="B37:E37"/>
    <mergeCell ref="B33:E33"/>
  </mergeCells>
  <printOptions horizontalCentered="1"/>
  <pageMargins left="1.1811023622047245" right="0.78740157480314965" top="0.78740157480314965" bottom="0.78740157480314965" header="0.31496062992125984" footer="0.31496062992125984"/>
  <pageSetup paperSize="9"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view="pageBreakPreview" zoomScaleNormal="100" zoomScaleSheetLayoutView="100" workbookViewId="0">
      <selection activeCell="M4" sqref="M4"/>
    </sheetView>
  </sheetViews>
  <sheetFormatPr defaultRowHeight="14.4"/>
  <cols>
    <col min="1" max="1" width="9" bestFit="1" customWidth="1"/>
    <col min="2" max="2" width="36" customWidth="1"/>
    <col min="3" max="3" width="10.5546875" bestFit="1" customWidth="1"/>
    <col min="4" max="4" width="16.6640625" customWidth="1"/>
    <col min="5" max="5" width="8.33203125" bestFit="1" customWidth="1"/>
    <col min="6" max="6" width="12.6640625" bestFit="1" customWidth="1"/>
    <col min="7" max="7" width="9.5546875" bestFit="1" customWidth="1"/>
    <col min="8" max="8" width="13.6640625" bestFit="1" customWidth="1"/>
    <col min="9" max="9" width="9.109375" bestFit="1" customWidth="1"/>
    <col min="10" max="10" width="13.6640625" customWidth="1"/>
  </cols>
  <sheetData>
    <row r="1" spans="1:10" ht="64.5" customHeight="1">
      <c r="A1" s="213"/>
      <c r="B1" s="214"/>
      <c r="C1" s="214"/>
      <c r="D1" s="214"/>
      <c r="E1" s="493"/>
      <c r="F1" s="214"/>
      <c r="G1" s="214"/>
      <c r="H1" s="214"/>
      <c r="I1" s="214"/>
      <c r="J1" s="215"/>
    </row>
    <row r="2" spans="1:10" ht="18" customHeight="1">
      <c r="A2" s="494" t="s">
        <v>30</v>
      </c>
      <c r="B2" s="495"/>
      <c r="C2" s="495"/>
      <c r="D2" s="495"/>
      <c r="E2" s="495"/>
      <c r="F2" s="495"/>
      <c r="G2" s="495"/>
      <c r="H2" s="495"/>
      <c r="I2" s="495"/>
      <c r="J2" s="496"/>
    </row>
    <row r="3" spans="1:10" ht="45.75" customHeight="1">
      <c r="A3" s="673"/>
      <c r="B3" s="674"/>
      <c r="C3" s="674"/>
      <c r="D3" s="674"/>
      <c r="E3" s="675"/>
      <c r="F3" s="674"/>
      <c r="G3" s="674"/>
      <c r="H3" s="674"/>
      <c r="I3" s="674"/>
      <c r="J3" s="676"/>
    </row>
    <row r="4" spans="1:10">
      <c r="A4" s="500" t="s">
        <v>465</v>
      </c>
      <c r="B4" s="504"/>
      <c r="C4" s="677"/>
      <c r="D4" s="503"/>
      <c r="E4" s="504"/>
      <c r="F4" s="678"/>
      <c r="G4" s="678"/>
      <c r="H4" s="678"/>
      <c r="I4" s="678"/>
      <c r="J4" s="679" t="s">
        <v>300</v>
      </c>
    </row>
    <row r="5" spans="1:10">
      <c r="A5" s="500" t="s">
        <v>281</v>
      </c>
      <c r="B5" s="504"/>
      <c r="C5" s="677"/>
      <c r="D5" s="503"/>
      <c r="E5" s="504"/>
      <c r="F5" s="680"/>
      <c r="G5" s="680"/>
      <c r="H5" s="680"/>
      <c r="I5" s="680"/>
      <c r="J5" s="681" t="s">
        <v>354</v>
      </c>
    </row>
    <row r="6" spans="1:10">
      <c r="A6" s="277" t="s">
        <v>357</v>
      </c>
      <c r="B6" s="504"/>
      <c r="C6" s="677"/>
      <c r="D6" s="503"/>
      <c r="E6" s="504"/>
      <c r="F6" s="682"/>
      <c r="G6" s="682"/>
      <c r="H6" s="682"/>
      <c r="I6" s="682"/>
      <c r="J6" s="683"/>
    </row>
    <row r="7" spans="1:10" ht="34.5" customHeight="1" thickBot="1">
      <c r="A7" s="684" t="s">
        <v>13</v>
      </c>
      <c r="B7" s="685"/>
      <c r="C7" s="685"/>
      <c r="D7" s="685"/>
      <c r="E7" s="685"/>
      <c r="F7" s="685"/>
      <c r="G7" s="686"/>
      <c r="H7" s="686"/>
      <c r="I7" s="686"/>
      <c r="J7" s="687"/>
    </row>
    <row r="8" spans="1:10" ht="13.5" customHeight="1" thickBot="1">
      <c r="A8" s="330" t="s">
        <v>0</v>
      </c>
      <c r="B8" s="332" t="s">
        <v>14</v>
      </c>
      <c r="C8" s="332" t="s">
        <v>15</v>
      </c>
      <c r="D8" s="334" t="s">
        <v>16</v>
      </c>
      <c r="E8" s="336" t="s">
        <v>17</v>
      </c>
      <c r="F8" s="337"/>
      <c r="G8" s="336" t="s">
        <v>97</v>
      </c>
      <c r="H8" s="337"/>
      <c r="I8" s="336" t="s">
        <v>460</v>
      </c>
      <c r="J8" s="337"/>
    </row>
    <row r="9" spans="1:10" ht="15" thickBot="1">
      <c r="A9" s="331"/>
      <c r="B9" s="333"/>
      <c r="C9" s="333"/>
      <c r="D9" s="335"/>
      <c r="E9" s="139" t="s">
        <v>18</v>
      </c>
      <c r="F9" s="140" t="s">
        <v>19</v>
      </c>
      <c r="G9" s="139" t="s">
        <v>18</v>
      </c>
      <c r="H9" s="140" t="s">
        <v>19</v>
      </c>
      <c r="I9" s="139" t="s">
        <v>18</v>
      </c>
      <c r="J9" s="140" t="s">
        <v>19</v>
      </c>
    </row>
    <row r="10" spans="1:10" ht="15" customHeight="1">
      <c r="A10" s="35">
        <v>1</v>
      </c>
      <c r="B10" s="36" t="str">
        <f>PLAN!C10</f>
        <v>SERVIÇOS PRELIMINARES</v>
      </c>
      <c r="C10" s="37">
        <f>D10/D$28</f>
        <v>3.0927833173417739E-3</v>
      </c>
      <c r="D10" s="36">
        <f>PLAN!H10</f>
        <v>1527.9</v>
      </c>
      <c r="E10" s="141">
        <v>1</v>
      </c>
      <c r="F10" s="2">
        <f>E10*$D10</f>
        <v>1527.9</v>
      </c>
      <c r="G10" s="141"/>
      <c r="H10" s="206"/>
      <c r="I10" s="141"/>
      <c r="J10" s="206"/>
    </row>
    <row r="11" spans="1:10" ht="5.0999999999999996" customHeight="1">
      <c r="A11" s="33"/>
      <c r="B11" s="3"/>
      <c r="C11" s="4"/>
      <c r="D11" s="5"/>
      <c r="E11" s="142"/>
      <c r="F11" s="143"/>
      <c r="G11" s="144"/>
      <c r="H11" s="145"/>
      <c r="I11" s="144"/>
      <c r="J11" s="145"/>
    </row>
    <row r="12" spans="1:10">
      <c r="A12" s="35">
        <v>2</v>
      </c>
      <c r="B12" s="36" t="str">
        <f>PLAN!C13</f>
        <v>PISO</v>
      </c>
      <c r="C12" s="37">
        <f>D12/D$28</f>
        <v>0.34376621578235239</v>
      </c>
      <c r="D12" s="36">
        <f>PLAN!H13</f>
        <v>169827.74</v>
      </c>
      <c r="E12" s="90">
        <v>0.5</v>
      </c>
      <c r="F12" s="154">
        <f>E12*$D12</f>
        <v>84913.87</v>
      </c>
      <c r="G12" s="90">
        <v>0.5</v>
      </c>
      <c r="H12" s="154">
        <f>G12*$D12</f>
        <v>84913.87</v>
      </c>
      <c r="I12" s="251"/>
      <c r="J12" s="252"/>
    </row>
    <row r="13" spans="1:10" ht="5.0999999999999996" customHeight="1">
      <c r="A13" s="33"/>
      <c r="B13" s="3"/>
      <c r="C13" s="4"/>
      <c r="D13" s="5"/>
      <c r="E13" s="149"/>
      <c r="F13" s="150"/>
      <c r="G13" s="149"/>
      <c r="H13" s="150"/>
      <c r="I13" s="251"/>
      <c r="J13" s="252"/>
    </row>
    <row r="14" spans="1:10">
      <c r="A14" s="38">
        <v>3</v>
      </c>
      <c r="B14" s="36" t="str">
        <f>PLAN!C22</f>
        <v>COBERTURA</v>
      </c>
      <c r="C14" s="37">
        <f>D14/D28</f>
        <v>3.8259727526174341E-2</v>
      </c>
      <c r="D14" s="36">
        <f>PLAN!H22</f>
        <v>18901.11</v>
      </c>
      <c r="E14" s="90">
        <v>0.5</v>
      </c>
      <c r="F14" s="154">
        <f>E14*$D14</f>
        <v>9450.5550000000003</v>
      </c>
      <c r="G14" s="90">
        <v>0.5</v>
      </c>
      <c r="H14" s="154">
        <f>G14*$D14</f>
        <v>9450.5550000000003</v>
      </c>
      <c r="I14" s="90"/>
      <c r="J14" s="2"/>
    </row>
    <row r="15" spans="1:10" ht="4.5" customHeight="1">
      <c r="A15" s="86"/>
      <c r="B15" s="87"/>
      <c r="C15" s="88"/>
      <c r="D15" s="89"/>
      <c r="E15" s="149"/>
      <c r="F15" s="150"/>
      <c r="G15" s="149"/>
      <c r="H15" s="150"/>
      <c r="I15" s="155"/>
      <c r="J15" s="156"/>
    </row>
    <row r="16" spans="1:10">
      <c r="A16" s="38">
        <v>4</v>
      </c>
      <c r="B16" s="36" t="str">
        <f>PLAN!C28</f>
        <v>FORRO</v>
      </c>
      <c r="C16" s="37">
        <f>D16/D28</f>
        <v>6.9364253582484131E-2</v>
      </c>
      <c r="D16" s="36">
        <f>PLAN!H28</f>
        <v>34267.4</v>
      </c>
      <c r="E16" s="90">
        <v>0.5</v>
      </c>
      <c r="F16" s="154">
        <f>E16*$D16</f>
        <v>17133.7</v>
      </c>
      <c r="G16" s="90">
        <v>0.5</v>
      </c>
      <c r="H16" s="154">
        <f>G16*$D16</f>
        <v>17133.7</v>
      </c>
      <c r="I16" s="90"/>
      <c r="J16" s="207"/>
    </row>
    <row r="17" spans="1:10" ht="4.5" customHeight="1">
      <c r="A17" s="86"/>
      <c r="B17" s="87"/>
      <c r="C17" s="88"/>
      <c r="D17" s="89"/>
      <c r="E17" s="149"/>
      <c r="F17" s="150"/>
      <c r="G17" s="149"/>
      <c r="H17" s="150"/>
      <c r="I17" s="157"/>
      <c r="J17" s="158"/>
    </row>
    <row r="18" spans="1:10">
      <c r="A18" s="38">
        <v>5</v>
      </c>
      <c r="B18" s="36" t="str">
        <f>PLAN!C32</f>
        <v>INSTALAÇÕES HIDRÁULICAS</v>
      </c>
      <c r="C18" s="37">
        <f>D18/D28</f>
        <v>2.5186721302127561E-2</v>
      </c>
      <c r="D18" s="36">
        <f>PLAN!H32</f>
        <v>12442.77</v>
      </c>
      <c r="E18" s="90">
        <v>0.5</v>
      </c>
      <c r="F18" s="154">
        <f>E18*$D18</f>
        <v>6221.3850000000002</v>
      </c>
      <c r="G18" s="148">
        <v>0.5</v>
      </c>
      <c r="H18" s="147">
        <f>G18*$D18</f>
        <v>6221.3850000000002</v>
      </c>
      <c r="I18" s="153"/>
      <c r="J18" s="2"/>
    </row>
    <row r="19" spans="1:10" ht="4.5" customHeight="1">
      <c r="A19" s="86"/>
      <c r="B19" s="87"/>
      <c r="C19" s="88"/>
      <c r="D19" s="89"/>
      <c r="E19" s="149"/>
      <c r="F19" s="150"/>
      <c r="G19" s="151"/>
      <c r="H19" s="152"/>
      <c r="I19" s="157"/>
      <c r="J19" s="158"/>
    </row>
    <row r="20" spans="1:10">
      <c r="A20" s="38">
        <v>6</v>
      </c>
      <c r="B20" s="36" t="str">
        <f>PLAN!C37</f>
        <v>INSTALAÇÕES ELÉTRICAS</v>
      </c>
      <c r="C20" s="37">
        <f>D20/D28</f>
        <v>5.5796126735738361E-2</v>
      </c>
      <c r="D20" s="36">
        <f>PLAN!H37</f>
        <v>27564.460000000003</v>
      </c>
      <c r="E20" s="148">
        <v>0.5</v>
      </c>
      <c r="F20" s="147">
        <f>E20*$D20</f>
        <v>13782.230000000001</v>
      </c>
      <c r="G20" s="148">
        <v>0.5</v>
      </c>
      <c r="H20" s="147">
        <f>G20*$D20</f>
        <v>13782.230000000001</v>
      </c>
      <c r="I20" s="146"/>
      <c r="J20" s="208"/>
    </row>
    <row r="21" spans="1:10" ht="4.5" customHeight="1">
      <c r="A21" s="86"/>
      <c r="B21" s="87"/>
      <c r="C21" s="88"/>
      <c r="D21" s="89"/>
      <c r="E21" s="151"/>
      <c r="F21" s="152"/>
      <c r="G21" s="151"/>
      <c r="H21" s="152"/>
      <c r="I21" s="155"/>
      <c r="J21" s="156"/>
    </row>
    <row r="22" spans="1:10">
      <c r="A22" s="38">
        <v>7</v>
      </c>
      <c r="B22" s="36" t="str">
        <f>PLAN!C46</f>
        <v>ESQUADRIAS</v>
      </c>
      <c r="C22" s="37">
        <f>D22/D28</f>
        <v>5.9893948239409973E-2</v>
      </c>
      <c r="D22" s="36">
        <f>PLAN!H46</f>
        <v>29588.870000000003</v>
      </c>
      <c r="E22" s="148">
        <v>0.5</v>
      </c>
      <c r="F22" s="147">
        <f>E22*$D22</f>
        <v>14794.435000000001</v>
      </c>
      <c r="G22" s="148">
        <v>0.5</v>
      </c>
      <c r="H22" s="147">
        <f>G22*$D22</f>
        <v>14794.435000000001</v>
      </c>
      <c r="I22" s="161"/>
      <c r="J22" s="2"/>
    </row>
    <row r="23" spans="1:10" ht="4.5" customHeight="1">
      <c r="A23" s="86"/>
      <c r="B23" s="87"/>
      <c r="C23" s="88"/>
      <c r="D23" s="89"/>
      <c r="E23" s="151"/>
      <c r="F23" s="152"/>
      <c r="G23" s="151"/>
      <c r="H23" s="152"/>
      <c r="I23" s="212"/>
      <c r="J23" s="156"/>
    </row>
    <row r="24" spans="1:10">
      <c r="A24" s="38">
        <v>8</v>
      </c>
      <c r="B24" s="36" t="str">
        <f>PLAN!C52</f>
        <v>PINTURA</v>
      </c>
      <c r="C24" s="201">
        <f>D24/D28</f>
        <v>0.3847522442516263</v>
      </c>
      <c r="D24" s="36">
        <f>PLAN!H52</f>
        <v>190075.7</v>
      </c>
      <c r="E24" s="162"/>
      <c r="F24" s="163"/>
      <c r="G24" s="209"/>
      <c r="H24" s="2"/>
      <c r="I24" s="209">
        <v>1</v>
      </c>
      <c r="J24" s="2">
        <f>I24*$D24</f>
        <v>190075.7</v>
      </c>
    </row>
    <row r="25" spans="1:10" ht="4.5" customHeight="1">
      <c r="A25" s="86"/>
      <c r="B25" s="87"/>
      <c r="C25" s="88"/>
      <c r="D25" s="89"/>
      <c r="E25" s="159"/>
      <c r="F25" s="160"/>
      <c r="G25" s="209"/>
      <c r="H25" s="298"/>
      <c r="I25" s="210"/>
      <c r="J25" s="211"/>
    </row>
    <row r="26" spans="1:10" ht="15" customHeight="1">
      <c r="A26" s="38" t="s">
        <v>326</v>
      </c>
      <c r="B26" s="36" t="str">
        <f>PLAN!C60</f>
        <v>LIMPEZA E ENTREGA DA OBRA</v>
      </c>
      <c r="C26" s="37">
        <f>D26/D28</f>
        <v>1.9887979262745149E-2</v>
      </c>
      <c r="D26" s="36">
        <f>PLAN!H60</f>
        <v>9825.08</v>
      </c>
      <c r="E26" s="153"/>
      <c r="F26" s="154"/>
      <c r="G26" s="299"/>
      <c r="H26" s="154"/>
      <c r="I26" s="209">
        <v>1</v>
      </c>
      <c r="J26" s="2">
        <f>I26*$D26</f>
        <v>9825.08</v>
      </c>
    </row>
    <row r="27" spans="1:10" ht="3.75" customHeight="1" thickBot="1">
      <c r="A27" s="34"/>
      <c r="B27" s="30"/>
      <c r="C27" s="31"/>
      <c r="D27" s="32"/>
      <c r="E27" s="155"/>
      <c r="F27" s="156"/>
      <c r="G27" s="155"/>
      <c r="H27" s="156"/>
      <c r="I27" s="149"/>
      <c r="J27" s="150"/>
    </row>
    <row r="28" spans="1:10" ht="9.75" customHeight="1">
      <c r="A28" s="342" t="s">
        <v>20</v>
      </c>
      <c r="B28" s="343"/>
      <c r="C28" s="346">
        <f>SUM(C10:C27)</f>
        <v>1</v>
      </c>
      <c r="D28" s="348">
        <f>SUM(D10:D27)</f>
        <v>494021.03</v>
      </c>
      <c r="E28" s="164"/>
      <c r="F28" s="165"/>
      <c r="G28" s="164"/>
      <c r="H28" s="165"/>
      <c r="I28" s="164"/>
      <c r="J28" s="165"/>
    </row>
    <row r="29" spans="1:10" ht="8.25" customHeight="1">
      <c r="A29" s="344"/>
      <c r="B29" s="345"/>
      <c r="C29" s="347"/>
      <c r="D29" s="349"/>
      <c r="E29" s="166"/>
      <c r="F29" s="167"/>
      <c r="G29" s="166"/>
      <c r="H29" s="167"/>
      <c r="I29" s="166"/>
      <c r="J29" s="167"/>
    </row>
    <row r="30" spans="1:10" ht="15" hidden="1" customHeight="1">
      <c r="A30" s="6"/>
      <c r="B30" s="7" t="s">
        <v>21</v>
      </c>
      <c r="C30" s="8"/>
      <c r="D30" s="8"/>
      <c r="E30" s="168"/>
      <c r="F30" s="169" t="e">
        <f>0.3*#REF!</f>
        <v>#REF!</v>
      </c>
      <c r="G30" s="168"/>
      <c r="H30" s="169" t="e">
        <f>0.3*#REF!</f>
        <v>#REF!</v>
      </c>
      <c r="I30" s="168"/>
      <c r="J30" s="169" t="e">
        <f>0.3*#REF!</f>
        <v>#REF!</v>
      </c>
    </row>
    <row r="31" spans="1:10">
      <c r="A31" s="338" t="s">
        <v>22</v>
      </c>
      <c r="B31" s="339"/>
      <c r="C31" s="9"/>
      <c r="D31" s="10"/>
      <c r="E31" s="170">
        <f>F31/D28</f>
        <v>0.29922627990148509</v>
      </c>
      <c r="F31" s="171">
        <f>SUM(F10:F27)</f>
        <v>147824.07499999998</v>
      </c>
      <c r="G31" s="170">
        <f>H31/D28</f>
        <v>0.29613349658414334</v>
      </c>
      <c r="H31" s="171">
        <f>SUM(H10:H27)</f>
        <v>146296.17499999999</v>
      </c>
      <c r="I31" s="170">
        <f>J31/D28</f>
        <v>0.4046402235143714</v>
      </c>
      <c r="J31" s="171">
        <f>SUM(J10:J27)</f>
        <v>199900.78</v>
      </c>
    </row>
    <row r="32" spans="1:10" ht="15" thickBot="1">
      <c r="A32" s="340" t="s">
        <v>23</v>
      </c>
      <c r="B32" s="341"/>
      <c r="C32" s="39"/>
      <c r="D32" s="40"/>
      <c r="E32" s="172">
        <f>E31</f>
        <v>0.29922627990148509</v>
      </c>
      <c r="F32" s="173">
        <f>F31</f>
        <v>147824.07499999998</v>
      </c>
      <c r="G32" s="172">
        <f>G31+E32</f>
        <v>0.59535977648562843</v>
      </c>
      <c r="H32" s="173">
        <f>F32+H31</f>
        <v>294120.25</v>
      </c>
      <c r="I32" s="172">
        <f>I31+G32</f>
        <v>0.99999999999999978</v>
      </c>
      <c r="J32" s="173">
        <f>H32+J31</f>
        <v>494021.03</v>
      </c>
    </row>
    <row r="34" spans="6:10">
      <c r="F34" s="11"/>
      <c r="G34" s="11"/>
      <c r="H34" s="11"/>
      <c r="I34" s="11"/>
      <c r="J34" s="11"/>
    </row>
  </sheetData>
  <mergeCells count="14">
    <mergeCell ref="A31:B31"/>
    <mergeCell ref="A32:B32"/>
    <mergeCell ref="A28:B29"/>
    <mergeCell ref="C28:C29"/>
    <mergeCell ref="D28:D29"/>
    <mergeCell ref="A2:J2"/>
    <mergeCell ref="A7:F7"/>
    <mergeCell ref="A8:A9"/>
    <mergeCell ref="B8:B9"/>
    <mergeCell ref="C8:C9"/>
    <mergeCell ref="D8:D9"/>
    <mergeCell ref="E8:F8"/>
    <mergeCell ref="I8:J8"/>
    <mergeCell ref="G8:H8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RESUMO</vt:lpstr>
      <vt:lpstr>Itens Maior Relevancia</vt:lpstr>
      <vt:lpstr>PLAN</vt:lpstr>
      <vt:lpstr>CPU</vt:lpstr>
      <vt:lpstr>M.CÁLCULO</vt:lpstr>
      <vt:lpstr>BDI</vt:lpstr>
      <vt:lpstr>CRON</vt:lpstr>
      <vt:lpstr>BDI!Area_de_impressao</vt:lpstr>
      <vt:lpstr>CPU!Area_de_impressao</vt:lpstr>
      <vt:lpstr>M.CÁLCULO!Area_de_impressao</vt:lpstr>
      <vt:lpstr>PLAN!Area_de_impressao</vt:lpstr>
    </vt:vector>
  </TitlesOfParts>
  <Company>Prefeitura Municipal de Breves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Municipal de Obras</dc:creator>
  <cp:lastModifiedBy>Nanyelle Frazão</cp:lastModifiedBy>
  <cp:lastPrinted>2026-05-08T14:10:26Z</cp:lastPrinted>
  <dcterms:created xsi:type="dcterms:W3CDTF">2009-05-20T10:57:26Z</dcterms:created>
  <dcterms:modified xsi:type="dcterms:W3CDTF">2026-05-08T14:10:33Z</dcterms:modified>
</cp:coreProperties>
</file>