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3 - PREFEITUTA DE PRIMAVERA PA\1- PROCESSO VICINAIS PRIMAVERA\NOVA Documentação p assinar\"/>
    </mc:Choice>
  </mc:AlternateContent>
  <xr:revisionPtr revIDLastSave="0" documentId="13_ncr:1_{AF675B7C-6AE4-42E4-994A-88A90D8E5A0A}" xr6:coauthVersionLast="47" xr6:coauthVersionMax="47" xr10:uidLastSave="{00000000-0000-0000-0000-000000000000}"/>
  <bookViews>
    <workbookView xWindow="-108" yWindow="-108" windowWidth="23256" windowHeight="12456" tabRatio="855" xr2:uid="{00000000-000D-0000-FFFF-FFFF00000000}"/>
  </bookViews>
  <sheets>
    <sheet name="RESUMO DSONERADO" sheetId="52" r:id="rId1"/>
    <sheet name="MEMÓRIA DE CÁLCULO" sheetId="74" r:id="rId2"/>
    <sheet name="MEM. CALCULO DRENAGEM" sheetId="78" r:id="rId3"/>
    <sheet name="PLANILHA DESONERA RESUMO" sheetId="75" r:id="rId4"/>
    <sheet name="CRONOGRAMA FF NÃO DESONERADO" sheetId="68" r:id="rId5"/>
    <sheet name="BDI" sheetId="73" r:id="rId6"/>
    <sheet name="BDI DIFER." sheetId="76" r:id="rId7"/>
    <sheet name="COMPOSIÇÕES ANALÍTICAS" sheetId="69" r:id="rId8"/>
    <sheet name="MOB. E DESMOB COMPOS." sheetId="77" r:id="rId9"/>
    <sheet name="ENC.SOC. " sheetId="58" r:id="rId10"/>
    <sheet name="3A.MOB NÃO DESONERADA" sheetId="61" state="hidden" r:id="rId11"/>
  </sheets>
  <externalReferences>
    <externalReference r:id="rId12"/>
    <externalReference r:id="rId13"/>
    <externalReference r:id="rId14"/>
  </externalReferences>
  <definedNames>
    <definedName name="_xlnm.Print_Area" localSheetId="10">'3A.MOB NÃO DESONERADA'!$A$1:$O$69</definedName>
    <definedName name="_xlnm.Print_Area" localSheetId="5">BDI!$A$1:$I$38</definedName>
    <definedName name="_xlnm.Print_Area" localSheetId="6">'BDI DIFER.'!$A$1:$I$41</definedName>
    <definedName name="_xlnm.Print_Area" localSheetId="4">'CRONOGRAMA FF NÃO DESONERADO'!$A$1:$O$35</definedName>
    <definedName name="_xlnm.Print_Area" localSheetId="9">'ENC.SOC. '!$A$1:$F$58</definedName>
    <definedName name="_xlnm.Print_Area" localSheetId="1">'MEMÓRIA DE CÁLCULO'!$A$1:$J$161</definedName>
    <definedName name="_xlnm.Print_Area" localSheetId="8">'MOB. E DESMOB COMPOS.'!$A$1:$J$24</definedName>
    <definedName name="_xlnm.Print_Area" localSheetId="3">'PLANILHA DESONERA RESUMO'!$A$1:$J$120</definedName>
    <definedName name="_xlnm.Print_Area" localSheetId="0">'RESUMO DSONERADO'!$A$1:$F$24</definedName>
    <definedName name="JR_PAGE_ANCHOR_3_1" localSheetId="1">#REF!</definedName>
    <definedName name="JR_PAGE_ANCHOR_3_1" localSheetId="3">#REF!</definedName>
    <definedName name="JR_PAGE_ANCHOR_3_1">#REF!</definedName>
    <definedName name="_xlnm.Print_Titles" localSheetId="1">'MEMÓRIA DE CÁLCULO'!$1:$8</definedName>
    <definedName name="_xlnm.Print_Titles" localSheetId="3">'PLANILHA DESONERA RESUMO'!$1:$7</definedName>
    <definedName name="_xlnm.Print_Titles" localSheetId="0">'RESUMO DSONERADO'!$1:$11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74" l="1"/>
  <c r="K10" i="74"/>
  <c r="I30" i="74"/>
  <c r="I39" i="74"/>
  <c r="I52" i="74" s="1"/>
  <c r="I59" i="74" s="1"/>
  <c r="I67" i="74" s="1"/>
  <c r="I69" i="74" s="1"/>
  <c r="I89" i="74" s="1"/>
  <c r="I92" i="74" s="1"/>
  <c r="I98" i="74" s="1"/>
  <c r="I107" i="74" s="1"/>
  <c r="I109" i="74" s="1"/>
  <c r="I116" i="74" s="1"/>
  <c r="I129" i="74" s="1"/>
  <c r="I136" i="74" s="1"/>
  <c r="C4" i="76"/>
  <c r="A12" i="52"/>
  <c r="B9" i="78"/>
  <c r="E146" i="78"/>
  <c r="D146" i="78"/>
  <c r="E145" i="78"/>
  <c r="D145" i="78"/>
  <c r="B145" i="78"/>
  <c r="E144" i="78"/>
  <c r="D144" i="78"/>
  <c r="B144" i="78"/>
  <c r="E136" i="78"/>
  <c r="D136" i="78"/>
  <c r="E135" i="78"/>
  <c r="D135" i="78"/>
  <c r="B135" i="78"/>
  <c r="E134" i="78"/>
  <c r="D134" i="78"/>
  <c r="B134" i="78"/>
  <c r="B146" i="78" s="1"/>
  <c r="G92" i="78"/>
  <c r="G91" i="78"/>
  <c r="G72" i="78"/>
  <c r="G62" i="78"/>
  <c r="G81" i="78"/>
  <c r="G79" i="78"/>
  <c r="G80" i="78"/>
  <c r="G63" i="78"/>
  <c r="G50" i="78"/>
  <c r="G51" i="78"/>
  <c r="G49" i="78"/>
  <c r="F16" i="75"/>
  <c r="F15" i="75"/>
  <c r="L101" i="75"/>
  <c r="F144" i="78" l="1"/>
  <c r="F136" i="78"/>
  <c r="F135" i="78"/>
  <c r="F146" i="78"/>
  <c r="F134" i="78"/>
  <c r="F145" i="78"/>
  <c r="C115" i="78"/>
  <c r="B15" i="52"/>
  <c r="B14" i="52"/>
  <c r="B13" i="52"/>
  <c r="B12" i="52"/>
  <c r="H12" i="52"/>
  <c r="B16" i="52"/>
  <c r="B22" i="68"/>
  <c r="S13" i="75"/>
  <c r="S14" i="75"/>
  <c r="S15" i="75"/>
  <c r="S16" i="75"/>
  <c r="S17" i="75"/>
  <c r="S18" i="75"/>
  <c r="S19" i="75"/>
  <c r="S20" i="75"/>
  <c r="S21" i="75"/>
  <c r="S22" i="75"/>
  <c r="S23" i="75"/>
  <c r="S24" i="75"/>
  <c r="S25" i="75"/>
  <c r="S26" i="75"/>
  <c r="S27" i="75"/>
  <c r="S28" i="75"/>
  <c r="S29" i="75"/>
  <c r="S30" i="75"/>
  <c r="S31" i="75"/>
  <c r="S32" i="75"/>
  <c r="S33" i="75"/>
  <c r="S34" i="75"/>
  <c r="S35" i="75"/>
  <c r="S36" i="75"/>
  <c r="S37" i="75"/>
  <c r="S38" i="75"/>
  <c r="S39" i="75"/>
  <c r="S40" i="75"/>
  <c r="S41" i="75"/>
  <c r="S42" i="75"/>
  <c r="S43" i="75"/>
  <c r="S44" i="75"/>
  <c r="S45" i="75"/>
  <c r="S46" i="75"/>
  <c r="S47" i="75"/>
  <c r="S48" i="75"/>
  <c r="S49" i="75"/>
  <c r="S50" i="75"/>
  <c r="S51" i="75"/>
  <c r="S52" i="75"/>
  <c r="S53" i="75"/>
  <c r="S54" i="75"/>
  <c r="S55" i="75"/>
  <c r="S56" i="75"/>
  <c r="S57" i="75"/>
  <c r="S58" i="75"/>
  <c r="S59" i="75"/>
  <c r="S60" i="75"/>
  <c r="S61" i="75"/>
  <c r="S62" i="75"/>
  <c r="S63" i="75"/>
  <c r="S64" i="75"/>
  <c r="S65" i="75"/>
  <c r="S66" i="75"/>
  <c r="S67" i="75"/>
  <c r="S68" i="75"/>
  <c r="S69" i="75"/>
  <c r="S70" i="75"/>
  <c r="S71" i="75"/>
  <c r="S72" i="75"/>
  <c r="S73" i="75"/>
  <c r="S74" i="75"/>
  <c r="S75" i="75"/>
  <c r="S76" i="75"/>
  <c r="S77" i="75"/>
  <c r="S78" i="75"/>
  <c r="S79" i="75"/>
  <c r="S80" i="75"/>
  <c r="S81" i="75"/>
  <c r="S82" i="75"/>
  <c r="S83" i="75"/>
  <c r="S84" i="75"/>
  <c r="S85" i="75"/>
  <c r="S86" i="75"/>
  <c r="S87" i="75"/>
  <c r="S88" i="75"/>
  <c r="S89" i="75"/>
  <c r="S90" i="75"/>
  <c r="S91" i="75"/>
  <c r="S92" i="75"/>
  <c r="S93" i="75"/>
  <c r="S94" i="75"/>
  <c r="S95" i="75"/>
  <c r="S96" i="75"/>
  <c r="S97" i="75"/>
  <c r="S98" i="75"/>
  <c r="S100" i="75"/>
  <c r="S102" i="75"/>
  <c r="R39" i="75"/>
  <c r="R45" i="75"/>
  <c r="R46" i="75"/>
  <c r="R51" i="75"/>
  <c r="R52" i="75"/>
  <c r="R62" i="75"/>
  <c r="R68" i="75"/>
  <c r="R69" i="75"/>
  <c r="R74" i="75"/>
  <c r="R75" i="75"/>
  <c r="R85" i="75"/>
  <c r="R91" i="75"/>
  <c r="R93" i="75"/>
  <c r="R94" i="75"/>
  <c r="R95" i="75"/>
  <c r="R96" i="75"/>
  <c r="R97" i="75"/>
  <c r="R98" i="75"/>
  <c r="R100" i="75"/>
  <c r="R102" i="75"/>
  <c r="R11" i="75"/>
  <c r="R12" i="75"/>
  <c r="R13" i="75"/>
  <c r="R14" i="75"/>
  <c r="R15" i="75"/>
  <c r="E51" i="78"/>
  <c r="I51" i="78" s="1"/>
  <c r="E50" i="78"/>
  <c r="I50" i="78" s="1"/>
  <c r="E49" i="78"/>
  <c r="I49" i="78" s="1"/>
  <c r="B51" i="78"/>
  <c r="B50" i="78"/>
  <c r="B49" i="78"/>
  <c r="B58" i="78"/>
  <c r="B61" i="78"/>
  <c r="B70" i="78" s="1"/>
  <c r="G61" i="78"/>
  <c r="B62" i="78"/>
  <c r="B71" i="78" s="1"/>
  <c r="B63" i="78"/>
  <c r="B72" i="78" s="1"/>
  <c r="G70" i="78"/>
  <c r="G71" i="78"/>
  <c r="C114" i="78" s="1"/>
  <c r="E125" i="78" s="1"/>
  <c r="C83" i="78"/>
  <c r="B87" i="78"/>
  <c r="G90" i="78"/>
  <c r="E28" i="78"/>
  <c r="I28" i="78" s="1"/>
  <c r="C41" i="78" s="1"/>
  <c r="K41" i="78" s="1"/>
  <c r="E27" i="78"/>
  <c r="I27" i="78" s="1"/>
  <c r="C40" i="78" s="1"/>
  <c r="K40" i="78" s="1"/>
  <c r="E26" i="78"/>
  <c r="I26" i="78" s="1"/>
  <c r="C39" i="78" s="1"/>
  <c r="B35" i="78"/>
  <c r="B11" i="78"/>
  <c r="B97" i="78"/>
  <c r="S12" i="75"/>
  <c r="R16" i="75"/>
  <c r="R17" i="75"/>
  <c r="R18" i="75"/>
  <c r="R19" i="75"/>
  <c r="R20" i="75"/>
  <c r="R22" i="75"/>
  <c r="R23" i="75"/>
  <c r="R28" i="75"/>
  <c r="R29" i="75"/>
  <c r="S11" i="75"/>
  <c r="L66" i="74"/>
  <c r="L106" i="74" s="1"/>
  <c r="D66" i="74"/>
  <c r="D106" i="74" s="1"/>
  <c r="J95" i="74"/>
  <c r="J133" i="74" s="1"/>
  <c r="L13" i="75"/>
  <c r="L12" i="75"/>
  <c r="L15" i="75"/>
  <c r="L16" i="75"/>
  <c r="L17" i="75"/>
  <c r="L18" i="75"/>
  <c r="L19" i="75"/>
  <c r="L20" i="75"/>
  <c r="L22" i="75"/>
  <c r="L23" i="75"/>
  <c r="L28" i="75"/>
  <c r="L29" i="75"/>
  <c r="L39" i="75"/>
  <c r="L45" i="75"/>
  <c r="L46" i="75"/>
  <c r="L51" i="75"/>
  <c r="L52" i="75"/>
  <c r="L62" i="75"/>
  <c r="L68" i="75"/>
  <c r="L69" i="75"/>
  <c r="L74" i="75"/>
  <c r="L75" i="75"/>
  <c r="L85" i="75"/>
  <c r="L91" i="75"/>
  <c r="L93" i="75"/>
  <c r="L94" i="75"/>
  <c r="L95" i="75"/>
  <c r="L96" i="75"/>
  <c r="L97" i="75"/>
  <c r="L98" i="75"/>
  <c r="L100" i="75"/>
  <c r="L102" i="75"/>
  <c r="L11" i="75"/>
  <c r="B19" i="68"/>
  <c r="B16" i="68"/>
  <c r="B13" i="68"/>
  <c r="B10" i="68"/>
  <c r="F57" i="75"/>
  <c r="R57" i="75" s="1"/>
  <c r="F21" i="75"/>
  <c r="L21" i="75" s="1"/>
  <c r="E19" i="78"/>
  <c r="I19" i="78" s="1"/>
  <c r="E18" i="78"/>
  <c r="I18" i="78" s="1"/>
  <c r="B110" i="78"/>
  <c r="A110" i="78"/>
  <c r="A97" i="78"/>
  <c r="E17" i="78"/>
  <c r="I17" i="78" s="1"/>
  <c r="A7" i="78"/>
  <c r="A6" i="78"/>
  <c r="A5" i="78"/>
  <c r="A4" i="78"/>
  <c r="A3" i="78"/>
  <c r="A6" i="77"/>
  <c r="A5" i="77"/>
  <c r="A4" i="77"/>
  <c r="A3" i="77"/>
  <c r="A2" i="77"/>
  <c r="G134" i="74"/>
  <c r="C149" i="78" l="1"/>
  <c r="I115" i="78"/>
  <c r="D126" i="78" s="1"/>
  <c r="E126" i="78"/>
  <c r="C139" i="78"/>
  <c r="I114" i="78"/>
  <c r="D125" i="78" s="1"/>
  <c r="C65" i="78"/>
  <c r="C113" i="78"/>
  <c r="B90" i="78"/>
  <c r="B101" i="78" s="1"/>
  <c r="B113" i="78" s="1"/>
  <c r="B124" i="78" s="1"/>
  <c r="B136" i="78" s="1"/>
  <c r="B79" i="78"/>
  <c r="B92" i="78"/>
  <c r="B103" i="78" s="1"/>
  <c r="B115" i="78" s="1"/>
  <c r="B126" i="78" s="1"/>
  <c r="B81" i="78"/>
  <c r="B91" i="78"/>
  <c r="B102" i="78" s="1"/>
  <c r="B114" i="78" s="1"/>
  <c r="B125" i="78" s="1"/>
  <c r="B80" i="78"/>
  <c r="C56" i="78"/>
  <c r="C95" i="78"/>
  <c r="C74" i="78"/>
  <c r="C32" i="78"/>
  <c r="K144" i="74" s="1"/>
  <c r="C101" i="78"/>
  <c r="I101" i="78" s="1"/>
  <c r="R21" i="75"/>
  <c r="L57" i="75"/>
  <c r="K39" i="78"/>
  <c r="C43" i="78" s="1"/>
  <c r="C20" i="78"/>
  <c r="E92" i="74"/>
  <c r="K91" i="74"/>
  <c r="F58" i="75" s="1"/>
  <c r="R58" i="75" s="1"/>
  <c r="G96" i="74"/>
  <c r="G99" i="74" s="1"/>
  <c r="G100" i="74" s="1"/>
  <c r="G110" i="74" s="1"/>
  <c r="G117" i="74" s="1"/>
  <c r="K85" i="74"/>
  <c r="F53" i="75" s="1"/>
  <c r="R53" i="75" s="1"/>
  <c r="G67" i="74"/>
  <c r="G69" i="74" s="1"/>
  <c r="G57" i="74"/>
  <c r="G30" i="74"/>
  <c r="G32" i="74" s="1"/>
  <c r="B83" i="74"/>
  <c r="B76" i="74"/>
  <c r="D76" i="74"/>
  <c r="I22" i="76"/>
  <c r="I15" i="76" s="1"/>
  <c r="G7" i="76"/>
  <c r="C7" i="76"/>
  <c r="C5" i="76"/>
  <c r="A5" i="76"/>
  <c r="A4" i="76"/>
  <c r="C3" i="76"/>
  <c r="A3" i="76"/>
  <c r="K126" i="74"/>
  <c r="K114" i="74"/>
  <c r="K73" i="74"/>
  <c r="K75" i="74" s="1"/>
  <c r="J137" i="74"/>
  <c r="G137" i="74"/>
  <c r="J134" i="74"/>
  <c r="J138" i="74" s="1"/>
  <c r="G129" i="74"/>
  <c r="E129" i="74"/>
  <c r="G123" i="74"/>
  <c r="F123" i="74"/>
  <c r="F124" i="74" s="1"/>
  <c r="F125" i="74" s="1"/>
  <c r="E123" i="74"/>
  <c r="E136" i="74" s="1"/>
  <c r="J121" i="74"/>
  <c r="J125" i="74" s="1"/>
  <c r="J120" i="74"/>
  <c r="J124" i="74" s="1"/>
  <c r="B116" i="74"/>
  <c r="F107" i="74"/>
  <c r="F109" i="74" s="1"/>
  <c r="K106" i="74"/>
  <c r="F70" i="75" s="1"/>
  <c r="R70" i="75" s="1"/>
  <c r="J99" i="74"/>
  <c r="J96" i="74"/>
  <c r="J100" i="74" s="1"/>
  <c r="G89" i="74"/>
  <c r="E89" i="74"/>
  <c r="G81" i="74"/>
  <c r="F81" i="74"/>
  <c r="F82" i="74" s="1"/>
  <c r="F83" i="74" s="1"/>
  <c r="E81" i="74"/>
  <c r="E98" i="74" s="1"/>
  <c r="J79" i="74"/>
  <c r="J83" i="74" s="1"/>
  <c r="J78" i="74"/>
  <c r="J82" i="74" s="1"/>
  <c r="B75" i="74"/>
  <c r="J57" i="74"/>
  <c r="K49" i="74"/>
  <c r="K37" i="74"/>
  <c r="I24" i="76" l="1"/>
  <c r="J3" i="75" s="1"/>
  <c r="H67" i="75" s="1"/>
  <c r="F126" i="78"/>
  <c r="I113" i="78"/>
  <c r="D124" i="78" s="1"/>
  <c r="E124" i="78"/>
  <c r="F125" i="78"/>
  <c r="K143" i="74"/>
  <c r="F92" i="75"/>
  <c r="R92" i="75" s="1"/>
  <c r="L70" i="75"/>
  <c r="K116" i="74"/>
  <c r="F78" i="75" s="1"/>
  <c r="R78" i="75" s="1"/>
  <c r="F76" i="75"/>
  <c r="R76" i="75" s="1"/>
  <c r="L53" i="75"/>
  <c r="K39" i="74"/>
  <c r="F32" i="75" s="1"/>
  <c r="R32" i="75" s="1"/>
  <c r="F30" i="75"/>
  <c r="R30" i="75" s="1"/>
  <c r="K127" i="74"/>
  <c r="K130" i="74" s="1"/>
  <c r="F80" i="75"/>
  <c r="R80" i="75" s="1"/>
  <c r="F54" i="75"/>
  <c r="R54" i="75" s="1"/>
  <c r="K50" i="74"/>
  <c r="F34" i="75"/>
  <c r="R34" i="75" s="1"/>
  <c r="L58" i="75"/>
  <c r="K93" i="74"/>
  <c r="F60" i="75" s="1"/>
  <c r="R60" i="75" s="1"/>
  <c r="C108" i="78"/>
  <c r="K92" i="74"/>
  <c r="F59" i="75" s="1"/>
  <c r="K87" i="74"/>
  <c r="K89" i="74" s="1"/>
  <c r="F55" i="75" s="1"/>
  <c r="R55" i="75" s="1"/>
  <c r="K86" i="74"/>
  <c r="F56" i="75" s="1"/>
  <c r="R56" i="75" s="1"/>
  <c r="K83" i="74"/>
  <c r="K121" i="74"/>
  <c r="K125" i="74"/>
  <c r="K109" i="74"/>
  <c r="F72" i="75" s="1"/>
  <c r="R72" i="75" s="1"/>
  <c r="F110" i="74"/>
  <c r="K110" i="74" s="1"/>
  <c r="F73" i="75" s="1"/>
  <c r="R73" i="75" s="1"/>
  <c r="K124" i="74"/>
  <c r="K107" i="74"/>
  <c r="F71" i="75" s="1"/>
  <c r="R71" i="75" s="1"/>
  <c r="K120" i="74"/>
  <c r="K79" i="74"/>
  <c r="K81" i="74" s="1"/>
  <c r="K82" i="74"/>
  <c r="K78" i="74"/>
  <c r="H84" i="75" l="1"/>
  <c r="H61" i="75"/>
  <c r="H38" i="75"/>
  <c r="H90" i="75"/>
  <c r="H44" i="75"/>
  <c r="C6" i="76"/>
  <c r="C119" i="78"/>
  <c r="R59" i="75"/>
  <c r="L92" i="75"/>
  <c r="L72" i="75"/>
  <c r="K53" i="74"/>
  <c r="F37" i="75" s="1"/>
  <c r="R37" i="75" s="1"/>
  <c r="F35" i="75"/>
  <c r="R35" i="75" s="1"/>
  <c r="F31" i="75"/>
  <c r="R31" i="75" s="1"/>
  <c r="L30" i="75"/>
  <c r="L71" i="75"/>
  <c r="L55" i="75"/>
  <c r="L54" i="75"/>
  <c r="L32" i="75"/>
  <c r="L76" i="75"/>
  <c r="F77" i="75"/>
  <c r="R77" i="75" s="1"/>
  <c r="L59" i="75"/>
  <c r="L80" i="75"/>
  <c r="L78" i="75"/>
  <c r="K131" i="74"/>
  <c r="F83" i="75"/>
  <c r="R83" i="75" s="1"/>
  <c r="L73" i="75"/>
  <c r="L60" i="75"/>
  <c r="R61" i="75"/>
  <c r="L34" i="75"/>
  <c r="K129" i="74"/>
  <c r="F82" i="75" s="1"/>
  <c r="R82" i="75" s="1"/>
  <c r="F81" i="75"/>
  <c r="R81" i="75" s="1"/>
  <c r="L56" i="75"/>
  <c r="K123" i="74"/>
  <c r="F124" i="78"/>
  <c r="C129" i="78" s="1"/>
  <c r="F117" i="74"/>
  <c r="K117" i="74" s="1"/>
  <c r="F79" i="75" s="1"/>
  <c r="R79" i="75" s="1"/>
  <c r="L79" i="75" l="1"/>
  <c r="L77" i="75"/>
  <c r="L35" i="75"/>
  <c r="L81" i="75"/>
  <c r="R84" i="75"/>
  <c r="L83" i="75"/>
  <c r="L37" i="75"/>
  <c r="L82" i="75"/>
  <c r="I61" i="75"/>
  <c r="L61" i="75"/>
  <c r="L31" i="75"/>
  <c r="F133" i="74"/>
  <c r="T61" i="75" l="1"/>
  <c r="I84" i="75"/>
  <c r="L84" i="75"/>
  <c r="K133" i="74"/>
  <c r="F86" i="75" s="1"/>
  <c r="R86" i="75" s="1"/>
  <c r="F134" i="74"/>
  <c r="T84" i="75" l="1"/>
  <c r="F87" i="75"/>
  <c r="R87" i="75" s="1"/>
  <c r="L86" i="75"/>
  <c r="F137" i="74"/>
  <c r="K137" i="74" s="1"/>
  <c r="F89" i="75" s="1"/>
  <c r="K134" i="74"/>
  <c r="K136" i="74" s="1"/>
  <c r="F88" i="75" s="1"/>
  <c r="R88" i="75" s="1"/>
  <c r="R89" i="75" l="1"/>
  <c r="F90" i="75"/>
  <c r="R90" i="75" s="1"/>
  <c r="L88" i="75"/>
  <c r="L89" i="75"/>
  <c r="L87" i="75"/>
  <c r="F138" i="74"/>
  <c r="K138" i="74"/>
  <c r="I90" i="75" l="1"/>
  <c r="L90" i="75"/>
  <c r="K155" i="74"/>
  <c r="K154" i="74"/>
  <c r="K153" i="74"/>
  <c r="I149" i="74"/>
  <c r="H149" i="74"/>
  <c r="K147" i="74"/>
  <c r="G60" i="74"/>
  <c r="G76" i="74" s="1"/>
  <c r="G52" i="74"/>
  <c r="E52" i="74"/>
  <c r="G45" i="74"/>
  <c r="E45" i="74"/>
  <c r="E59" i="74" s="1"/>
  <c r="J43" i="74"/>
  <c r="J42" i="74"/>
  <c r="J46" i="74" s="1"/>
  <c r="T90" i="75" l="1"/>
  <c r="K146" i="74"/>
  <c r="K149" i="74"/>
  <c r="K150" i="74"/>
  <c r="J47" i="74"/>
  <c r="K14" i="74" l="1"/>
  <c r="J60" i="74" l="1"/>
  <c r="J61" i="74"/>
  <c r="C5" i="73"/>
  <c r="C3" i="73"/>
  <c r="C2" i="68"/>
  <c r="I22" i="73"/>
  <c r="I15" i="73" s="1"/>
  <c r="G7" i="73"/>
  <c r="C7" i="73"/>
  <c r="A5" i="73"/>
  <c r="A4" i="73"/>
  <c r="A3" i="73"/>
  <c r="I24" i="73" l="1"/>
  <c r="F30" i="74"/>
  <c r="K23" i="74"/>
  <c r="C7" i="52" l="1"/>
  <c r="G3" i="69"/>
  <c r="H3" i="75"/>
  <c r="C6" i="73"/>
  <c r="K30" i="74"/>
  <c r="F25" i="75" s="1"/>
  <c r="F32" i="74"/>
  <c r="F33" i="74" s="1"/>
  <c r="F40" i="74" s="1"/>
  <c r="F56" i="74" s="1"/>
  <c r="K29" i="74"/>
  <c r="F24" i="75" s="1"/>
  <c r="B39" i="74"/>
  <c r="A18" i="74"/>
  <c r="A19" i="74" s="1"/>
  <c r="M6" i="74"/>
  <c r="H3" i="74" l="1"/>
  <c r="H12" i="75"/>
  <c r="I12" i="75" s="1"/>
  <c r="T12" i="75" s="1"/>
  <c r="H102" i="75"/>
  <c r="I102" i="75" s="1"/>
  <c r="T102" i="75" s="1"/>
  <c r="H100" i="75"/>
  <c r="I100" i="75" s="1"/>
  <c r="T100" i="75" s="1"/>
  <c r="H95" i="75"/>
  <c r="I95" i="75" s="1"/>
  <c r="T95" i="75" s="1"/>
  <c r="H96" i="75"/>
  <c r="I96" i="75" s="1"/>
  <c r="T96" i="75" s="1"/>
  <c r="H47" i="75"/>
  <c r="H97" i="75"/>
  <c r="I97" i="75" s="1"/>
  <c r="T97" i="75" s="1"/>
  <c r="H48" i="75"/>
  <c r="H98" i="75"/>
  <c r="I98" i="75" s="1"/>
  <c r="T98" i="75" s="1"/>
  <c r="H49" i="75"/>
  <c r="H79" i="75"/>
  <c r="I79" i="75" s="1"/>
  <c r="T79" i="75" s="1"/>
  <c r="H89" i="75"/>
  <c r="I89" i="75" s="1"/>
  <c r="T89" i="75" s="1"/>
  <c r="H86" i="75"/>
  <c r="I86" i="75" s="1"/>
  <c r="H40" i="75"/>
  <c r="H87" i="75"/>
  <c r="I87" i="75" s="1"/>
  <c r="T87" i="75" s="1"/>
  <c r="H41" i="75"/>
  <c r="H88" i="75"/>
  <c r="I88" i="75" s="1"/>
  <c r="T88" i="75" s="1"/>
  <c r="H42" i="75"/>
  <c r="H73" i="75"/>
  <c r="I73" i="75" s="1"/>
  <c r="T73" i="75" s="1"/>
  <c r="H83" i="75"/>
  <c r="I83" i="75" s="1"/>
  <c r="T83" i="75" s="1"/>
  <c r="H76" i="75"/>
  <c r="I76" i="75" s="1"/>
  <c r="H30" i="75"/>
  <c r="I30" i="75" s="1"/>
  <c r="T30" i="75" s="1"/>
  <c r="H77" i="75"/>
  <c r="I77" i="75" s="1"/>
  <c r="T77" i="75" s="1"/>
  <c r="H31" i="75"/>
  <c r="I31" i="75" s="1"/>
  <c r="T31" i="75" s="1"/>
  <c r="H78" i="75"/>
  <c r="I78" i="75" s="1"/>
  <c r="T78" i="75" s="1"/>
  <c r="H32" i="75"/>
  <c r="I32" i="75" s="1"/>
  <c r="T32" i="75" s="1"/>
  <c r="H66" i="75"/>
  <c r="H80" i="75"/>
  <c r="I80" i="75" s="1"/>
  <c r="T80" i="75" s="1"/>
  <c r="H81" i="75"/>
  <c r="I81" i="75" s="1"/>
  <c r="T81" i="75" s="1"/>
  <c r="H82" i="75"/>
  <c r="I82" i="75" s="1"/>
  <c r="T82" i="75" s="1"/>
  <c r="H50" i="75"/>
  <c r="H70" i="75"/>
  <c r="I70" i="75" s="1"/>
  <c r="H71" i="75"/>
  <c r="I71" i="75" s="1"/>
  <c r="T71" i="75" s="1"/>
  <c r="H72" i="75"/>
  <c r="I72" i="75" s="1"/>
  <c r="T72" i="75" s="1"/>
  <c r="H13" i="75"/>
  <c r="I13" i="75" s="1"/>
  <c r="T13" i="75" s="1"/>
  <c r="H103" i="75"/>
  <c r="I103" i="75" s="1"/>
  <c r="H99" i="75"/>
  <c r="I99" i="75" s="1"/>
  <c r="H101" i="75"/>
  <c r="I101" i="75" s="1"/>
  <c r="H33" i="75"/>
  <c r="H43" i="75"/>
  <c r="H63" i="75"/>
  <c r="H21" i="75"/>
  <c r="I21" i="75" s="1"/>
  <c r="H64" i="75"/>
  <c r="H18" i="75"/>
  <c r="I18" i="75" s="1"/>
  <c r="H65" i="75"/>
  <c r="H15" i="75"/>
  <c r="I15" i="75" s="1"/>
  <c r="H37" i="75"/>
  <c r="I37" i="75" s="1"/>
  <c r="T37" i="75" s="1"/>
  <c r="H27" i="75"/>
  <c r="H53" i="75"/>
  <c r="I53" i="75" s="1"/>
  <c r="H11" i="75"/>
  <c r="I11" i="75" s="1"/>
  <c r="H54" i="75"/>
  <c r="I54" i="75" s="1"/>
  <c r="T54" i="75" s="1"/>
  <c r="H55" i="75"/>
  <c r="I55" i="75" s="1"/>
  <c r="T55" i="75" s="1"/>
  <c r="H16" i="75"/>
  <c r="I16" i="75" s="1"/>
  <c r="T16" i="75" s="1"/>
  <c r="H92" i="75"/>
  <c r="I92" i="75" s="1"/>
  <c r="H57" i="75"/>
  <c r="I57" i="75" s="1"/>
  <c r="T57" i="75" s="1"/>
  <c r="H93" i="75"/>
  <c r="I93" i="75" s="1"/>
  <c r="T93" i="75" s="1"/>
  <c r="H58" i="75"/>
  <c r="I58" i="75" s="1"/>
  <c r="T58" i="75" s="1"/>
  <c r="H94" i="75"/>
  <c r="I94" i="75" s="1"/>
  <c r="T94" i="75" s="1"/>
  <c r="H59" i="75"/>
  <c r="I59" i="75" s="1"/>
  <c r="T59" i="75" s="1"/>
  <c r="H56" i="75"/>
  <c r="I56" i="75" s="1"/>
  <c r="T56" i="75" s="1"/>
  <c r="H34" i="75"/>
  <c r="I34" i="75" s="1"/>
  <c r="T34" i="75" s="1"/>
  <c r="H35" i="75"/>
  <c r="I35" i="75" s="1"/>
  <c r="T35" i="75" s="1"/>
  <c r="H36" i="75"/>
  <c r="H60" i="75"/>
  <c r="I60" i="75" s="1"/>
  <c r="T60" i="75" s="1"/>
  <c r="H24" i="75"/>
  <c r="H25" i="75"/>
  <c r="H26" i="75"/>
  <c r="L25" i="75"/>
  <c r="I25" i="75"/>
  <c r="T25" i="75" s="1"/>
  <c r="R25" i="75"/>
  <c r="L24" i="75"/>
  <c r="R24" i="75"/>
  <c r="I24" i="75"/>
  <c r="T24" i="75" s="1"/>
  <c r="K33" i="74"/>
  <c r="F27" i="75" s="1"/>
  <c r="K32" i="74"/>
  <c r="F26" i="75" s="1"/>
  <c r="I91" i="75" l="1"/>
  <c r="T92" i="75"/>
  <c r="T15" i="75"/>
  <c r="I14" i="75"/>
  <c r="E13" i="52" s="1"/>
  <c r="T76" i="75"/>
  <c r="I75" i="75"/>
  <c r="T86" i="75"/>
  <c r="I85" i="75"/>
  <c r="T11" i="75"/>
  <c r="I10" i="75"/>
  <c r="E12" i="52" s="1"/>
  <c r="T21" i="75"/>
  <c r="I20" i="75"/>
  <c r="T18" i="75"/>
  <c r="I17" i="75"/>
  <c r="T53" i="75"/>
  <c r="I52" i="75"/>
  <c r="T70" i="75"/>
  <c r="I69" i="75"/>
  <c r="R27" i="75"/>
  <c r="L27" i="75"/>
  <c r="I27" i="75"/>
  <c r="T27" i="75" s="1"/>
  <c r="L26" i="75"/>
  <c r="I26" i="75"/>
  <c r="T26" i="75" s="1"/>
  <c r="R26" i="75"/>
  <c r="K40" i="74"/>
  <c r="F33" i="75" s="1"/>
  <c r="R33" i="75" s="1"/>
  <c r="K15" i="74"/>
  <c r="I74" i="75" l="1"/>
  <c r="I68" i="75" s="1"/>
  <c r="T17" i="75"/>
  <c r="E14" i="52"/>
  <c r="T91" i="75"/>
  <c r="E16" i="52"/>
  <c r="I23" i="75"/>
  <c r="L33" i="75"/>
  <c r="I33" i="75"/>
  <c r="T33" i="75" s="1"/>
  <c r="K42" i="74"/>
  <c r="F45" i="74" l="1"/>
  <c r="F46" i="74" s="1"/>
  <c r="K43" i="74"/>
  <c r="O21" i="61"/>
  <c r="O20" i="61"/>
  <c r="O19" i="61"/>
  <c r="O18" i="61"/>
  <c r="O17" i="61"/>
  <c r="O16" i="61"/>
  <c r="O15" i="61"/>
  <c r="O14" i="61"/>
  <c r="O13" i="61"/>
  <c r="O12" i="61"/>
  <c r="O11" i="61"/>
  <c r="O22" i="61" s="1"/>
  <c r="A5" i="61"/>
  <c r="C4" i="61"/>
  <c r="A4" i="61"/>
  <c r="C3" i="61"/>
  <c r="A3" i="61"/>
  <c r="C2" i="61"/>
  <c r="A2" i="61"/>
  <c r="A1" i="61"/>
  <c r="F20" i="58"/>
  <c r="F32" i="58"/>
  <c r="F39" i="58"/>
  <c r="F43" i="58"/>
  <c r="E43" i="58"/>
  <c r="D43" i="58"/>
  <c r="C43" i="58"/>
  <c r="E39" i="58"/>
  <c r="D39" i="58"/>
  <c r="C39" i="58"/>
  <c r="E32" i="58"/>
  <c r="D32" i="58"/>
  <c r="C32" i="58"/>
  <c r="E20" i="58"/>
  <c r="E44" i="58" s="1"/>
  <c r="D20" i="58"/>
  <c r="C20" i="58"/>
  <c r="C44" i="58" s="1"/>
  <c r="B5" i="58"/>
  <c r="A5" i="58"/>
  <c r="B4" i="58"/>
  <c r="A4" i="58"/>
  <c r="T22" i="68"/>
  <c r="S22" i="68"/>
  <c r="M22" i="68"/>
  <c r="K22" i="68"/>
  <c r="I22" i="68"/>
  <c r="G22" i="68"/>
  <c r="E22" i="68"/>
  <c r="T19" i="68"/>
  <c r="T25" i="68" s="1"/>
  <c r="S19" i="68"/>
  <c r="S25" i="68" s="1"/>
  <c r="M19" i="68"/>
  <c r="K19" i="68"/>
  <c r="I19" i="68"/>
  <c r="G19" i="68"/>
  <c r="E19" i="68"/>
  <c r="M10" i="68"/>
  <c r="K10" i="68"/>
  <c r="I10" i="68"/>
  <c r="G10" i="68"/>
  <c r="E10" i="68"/>
  <c r="C10" i="68"/>
  <c r="W8" i="68"/>
  <c r="V8" i="68"/>
  <c r="U8" i="68"/>
  <c r="T8" i="68"/>
  <c r="S8" i="68"/>
  <c r="R8" i="68"/>
  <c r="Q8" i="68"/>
  <c r="D15" i="52"/>
  <c r="C15" i="52"/>
  <c r="D14" i="52"/>
  <c r="C14" i="52"/>
  <c r="K45" i="74" l="1"/>
  <c r="K46" i="74"/>
  <c r="F47" i="74"/>
  <c r="D44" i="58"/>
  <c r="F44" i="58"/>
  <c r="O10" i="68"/>
  <c r="I12" i="68" s="1"/>
  <c r="O16" i="68"/>
  <c r="C18" i="68" s="1"/>
  <c r="K47" i="74" l="1"/>
  <c r="M12" i="68"/>
  <c r="E12" i="68"/>
  <c r="G12" i="68"/>
  <c r="K12" i="68"/>
  <c r="C12" i="68"/>
  <c r="Q19" i="68"/>
  <c r="R19" i="68" l="1"/>
  <c r="P12" i="68"/>
  <c r="O13" i="68" l="1"/>
  <c r="C15" i="68" s="1"/>
  <c r="R22" i="68"/>
  <c r="R25" i="68" s="1"/>
  <c r="K52" i="74" l="1"/>
  <c r="F36" i="75" s="1"/>
  <c r="R36" i="75" s="1"/>
  <c r="O22" i="68"/>
  <c r="L36" i="75" l="1"/>
  <c r="I36" i="75"/>
  <c r="T36" i="75" s="1"/>
  <c r="K54" i="74"/>
  <c r="R38" i="75" s="1"/>
  <c r="F57" i="74"/>
  <c r="K56" i="74"/>
  <c r="F40" i="75" s="1"/>
  <c r="R40" i="75" s="1"/>
  <c r="I24" i="68"/>
  <c r="G24" i="68"/>
  <c r="K24" i="68"/>
  <c r="C24" i="68"/>
  <c r="E24" i="68"/>
  <c r="M24" i="68"/>
  <c r="L38" i="75" l="1"/>
  <c r="I38" i="75"/>
  <c r="I29" i="75" s="1"/>
  <c r="I40" i="75"/>
  <c r="T40" i="75" s="1"/>
  <c r="F41" i="75"/>
  <c r="R41" i="75" s="1"/>
  <c r="L40" i="75"/>
  <c r="F60" i="74"/>
  <c r="K57" i="74"/>
  <c r="I41" i="75" l="1"/>
  <c r="T41" i="75" s="1"/>
  <c r="L41" i="75"/>
  <c r="F61" i="74"/>
  <c r="K60" i="74"/>
  <c r="F43" i="75" s="1"/>
  <c r="R43" i="75" s="1"/>
  <c r="K59" i="74"/>
  <c r="F42" i="75" s="1"/>
  <c r="R42" i="75" s="1"/>
  <c r="I163" i="74"/>
  <c r="L13" i="74"/>
  <c r="Q22" i="68"/>
  <c r="Q25" i="68" s="1"/>
  <c r="I42" i="75" l="1"/>
  <c r="T42" i="75" s="1"/>
  <c r="I43" i="75"/>
  <c r="T43" i="75" s="1"/>
  <c r="L42" i="75"/>
  <c r="L43" i="75"/>
  <c r="K66" i="74"/>
  <c r="F47" i="75" s="1"/>
  <c r="R47" i="75" s="1"/>
  <c r="F67" i="74"/>
  <c r="K67" i="74" s="1"/>
  <c r="F48" i="75" s="1"/>
  <c r="R48" i="75" s="1"/>
  <c r="K61" i="74"/>
  <c r="F44" i="75" l="1"/>
  <c r="R44" i="75" s="1"/>
  <c r="L47" i="75"/>
  <c r="I47" i="75"/>
  <c r="T47" i="75" s="1"/>
  <c r="L48" i="75"/>
  <c r="I48" i="75"/>
  <c r="T48" i="75" s="1"/>
  <c r="F69" i="74"/>
  <c r="K69" i="74" s="1"/>
  <c r="F49" i="75" s="1"/>
  <c r="R49" i="75" s="1"/>
  <c r="L44" i="75" l="1"/>
  <c r="I44" i="75"/>
  <c r="T44" i="75" s="1"/>
  <c r="L49" i="75"/>
  <c r="I49" i="75"/>
  <c r="T49" i="75" s="1"/>
  <c r="F70" i="74"/>
  <c r="I39" i="75" l="1"/>
  <c r="I28" i="75" s="1"/>
  <c r="K70" i="74"/>
  <c r="F50" i="75" s="1"/>
  <c r="R50" i="75" s="1"/>
  <c r="F76" i="74"/>
  <c r="L50" i="75" l="1"/>
  <c r="I50" i="75"/>
  <c r="I22" i="75"/>
  <c r="K76" i="74"/>
  <c r="F95" i="74"/>
  <c r="K95" i="74" s="1"/>
  <c r="F63" i="75" s="1"/>
  <c r="R63" i="75" s="1"/>
  <c r="I46" i="75" l="1"/>
  <c r="T50" i="75"/>
  <c r="I63" i="75"/>
  <c r="T63" i="75" s="1"/>
  <c r="L63" i="75"/>
  <c r="F96" i="74"/>
  <c r="K109" i="75"/>
  <c r="K96" i="74" l="1"/>
  <c r="F99" i="74"/>
  <c r="K98" i="74" l="1"/>
  <c r="F65" i="75" s="1"/>
  <c r="R65" i="75" s="1"/>
  <c r="F64" i="75"/>
  <c r="R64" i="75" s="1"/>
  <c r="F100" i="74"/>
  <c r="K99" i="74"/>
  <c r="I64" i="75" l="1"/>
  <c r="T64" i="75" s="1"/>
  <c r="I65" i="75"/>
  <c r="T65" i="75" s="1"/>
  <c r="K100" i="74"/>
  <c r="F66" i="75"/>
  <c r="L64" i="75"/>
  <c r="L65" i="75"/>
  <c r="R66" i="75" l="1"/>
  <c r="F67" i="75"/>
  <c r="R67" i="75" s="1"/>
  <c r="I66" i="75"/>
  <c r="T66" i="75" s="1"/>
  <c r="L66" i="75"/>
  <c r="I67" i="75" l="1"/>
  <c r="T67" i="75" s="1"/>
  <c r="L67" i="75"/>
  <c r="I62" i="75" l="1"/>
  <c r="I51" i="75" l="1"/>
  <c r="I45" i="75" s="1"/>
  <c r="I19" i="75" s="1"/>
  <c r="E15" i="52" s="1"/>
  <c r="O19" i="68" l="1"/>
  <c r="E17" i="52"/>
  <c r="F16" i="52" s="1"/>
  <c r="I105" i="75"/>
  <c r="T118" i="75" s="1"/>
  <c r="J103" i="75" l="1"/>
  <c r="J101" i="75"/>
  <c r="O118" i="75"/>
  <c r="J99" i="75"/>
  <c r="F15" i="52"/>
  <c r="F13" i="52"/>
  <c r="I17" i="52"/>
  <c r="F12" i="52"/>
  <c r="F14" i="52"/>
  <c r="G21" i="68"/>
  <c r="G26" i="68" s="1"/>
  <c r="K21" i="68"/>
  <c r="K26" i="68" s="1"/>
  <c r="O25" i="68"/>
  <c r="C21" i="68"/>
  <c r="C26" i="68" s="1"/>
  <c r="M21" i="68"/>
  <c r="M26" i="68" s="1"/>
  <c r="E21" i="68"/>
  <c r="E26" i="68" s="1"/>
  <c r="I21" i="68"/>
  <c r="I26" i="68" s="1"/>
  <c r="C28" i="68" l="1"/>
  <c r="E28" i="68" s="1"/>
  <c r="G28" i="68" s="1"/>
  <c r="I28" i="68" s="1"/>
  <c r="K28" i="68" s="1"/>
  <c r="M28" i="68" s="1"/>
  <c r="O26" i="68"/>
  <c r="M27" i="68" s="1"/>
  <c r="F17" i="52"/>
  <c r="J45" i="75"/>
  <c r="J57" i="75"/>
  <c r="J80" i="75"/>
  <c r="J85" i="75"/>
  <c r="J21" i="75"/>
  <c r="J53" i="75"/>
  <c r="J100" i="75"/>
  <c r="J73" i="75"/>
  <c r="J90" i="75"/>
  <c r="J16" i="75"/>
  <c r="J58" i="75"/>
  <c r="J87" i="75"/>
  <c r="J56" i="75"/>
  <c r="J59" i="75"/>
  <c r="J33" i="75"/>
  <c r="J29" i="75"/>
  <c r="J42" i="75"/>
  <c r="J22" i="75"/>
  <c r="J48" i="75"/>
  <c r="J78" i="75"/>
  <c r="J11" i="75"/>
  <c r="J72" i="75"/>
  <c r="J12" i="75"/>
  <c r="J23" i="75"/>
  <c r="J95" i="75"/>
  <c r="J43" i="75"/>
  <c r="J88" i="75"/>
  <c r="J36" i="75"/>
  <c r="J38" i="75"/>
  <c r="J89" i="75"/>
  <c r="J17" i="75"/>
  <c r="J32" i="75"/>
  <c r="J81" i="75"/>
  <c r="J70" i="75"/>
  <c r="J75" i="75"/>
  <c r="J31" i="75"/>
  <c r="J68" i="75"/>
  <c r="J37" i="75"/>
  <c r="J74" i="75"/>
  <c r="J35" i="75"/>
  <c r="J18" i="75"/>
  <c r="J14" i="75"/>
  <c r="J40" i="75"/>
  <c r="J44" i="75"/>
  <c r="J10" i="75"/>
  <c r="J34" i="75"/>
  <c r="J61" i="75"/>
  <c r="J63" i="75"/>
  <c r="J24" i="75"/>
  <c r="J79" i="75"/>
  <c r="J26" i="75"/>
  <c r="J54" i="75"/>
  <c r="J28" i="75"/>
  <c r="M143" i="74"/>
  <c r="J97" i="75"/>
  <c r="J84" i="75"/>
  <c r="J25" i="75"/>
  <c r="J94" i="75"/>
  <c r="J93" i="75"/>
  <c r="J83" i="75"/>
  <c r="J92" i="75"/>
  <c r="J76" i="75"/>
  <c r="J60" i="75"/>
  <c r="J30" i="75"/>
  <c r="J82" i="75"/>
  <c r="J55" i="75"/>
  <c r="J98" i="75"/>
  <c r="J49" i="75"/>
  <c r="J47" i="75"/>
  <c r="J96" i="75"/>
  <c r="J69" i="75"/>
  <c r="J46" i="75"/>
  <c r="J52" i="75"/>
  <c r="J41" i="75"/>
  <c r="J39" i="75"/>
  <c r="J20" i="75"/>
  <c r="J91" i="75"/>
  <c r="J15" i="75"/>
  <c r="J77" i="75"/>
  <c r="J50" i="75"/>
  <c r="J64" i="75"/>
  <c r="J65" i="75"/>
  <c r="J66" i="75"/>
  <c r="J67" i="75"/>
  <c r="J62" i="75"/>
  <c r="J51" i="75"/>
  <c r="G27" i="68" l="1"/>
  <c r="I27" i="68"/>
  <c r="K27" i="68"/>
  <c r="E27" i="68"/>
  <c r="C27" i="68"/>
  <c r="C29" i="68" s="1"/>
  <c r="J86" i="75"/>
  <c r="J13" i="75"/>
  <c r="J19" i="75"/>
  <c r="J105" i="75" s="1"/>
  <c r="J102" i="75"/>
  <c r="J71" i="75"/>
  <c r="J27" i="75"/>
  <c r="E29" i="68" l="1"/>
  <c r="G29" i="68" s="1"/>
  <c r="I29" i="68" s="1"/>
  <c r="K29" i="68" s="1"/>
  <c r="M29" i="68" s="1"/>
</calcChain>
</file>

<file path=xl/sharedStrings.xml><?xml version="1.0" encoding="utf-8"?>
<sst xmlns="http://schemas.openxmlformats.org/spreadsheetml/2006/main" count="6899" uniqueCount="1035">
  <si>
    <t>ITEM</t>
  </si>
  <si>
    <t>META</t>
  </si>
  <si>
    <t>VALOR (R$)</t>
  </si>
  <si>
    <t>%</t>
  </si>
  <si>
    <t>CUSTO TOTAL DA OBRA</t>
  </si>
  <si>
    <t>Responsável Técnico</t>
  </si>
  <si>
    <t>CONVÊNIO</t>
  </si>
  <si>
    <t>MUNICÍPIO/UF</t>
  </si>
  <si>
    <t>PROPONENTE</t>
  </si>
  <si>
    <t>BDI</t>
  </si>
  <si>
    <t>OBJETO</t>
  </si>
  <si>
    <t>BASE DE DADOS</t>
  </si>
  <si>
    <t>ENDEREÇO OBRA</t>
  </si>
  <si>
    <t>FONTE</t>
  </si>
  <si>
    <t>CÓDIGO</t>
  </si>
  <si>
    <t>DESCRIÇÃO DOS SERVIÇOS</t>
  </si>
  <si>
    <t>UNIDADE</t>
  </si>
  <si>
    <t>QUANT.</t>
  </si>
  <si>
    <t>ADMINISTRAÇÃO LOCAL</t>
  </si>
  <si>
    <t>SINAPI</t>
  </si>
  <si>
    <t>1.1</t>
  </si>
  <si>
    <t>ENGENHEIRO CIVIL DE OBRA PLENO COM ENCARGOS COMPLEMENTARES</t>
  </si>
  <si>
    <t>H</t>
  </si>
  <si>
    <t>1.2</t>
  </si>
  <si>
    <t>ENCARREGADO GERAL COM ENCARGOS COMPLEMENTARES</t>
  </si>
  <si>
    <t>Subtotal item 1</t>
  </si>
  <si>
    <t xml:space="preserve">SERVIÇOS PRELIMINARES </t>
  </si>
  <si>
    <t>SEDOP</t>
  </si>
  <si>
    <t>2.1</t>
  </si>
  <si>
    <t>PLACA DE OBRA EM LONA, COM PLOTAGEM GRÁFICA.</t>
  </si>
  <si>
    <t>M2</t>
  </si>
  <si>
    <t>2.2</t>
  </si>
  <si>
    <t>EXECUÇÃO DE ESCRITÓRIO EM CANTEIRO DE OBRA EM CHAPA DE MADEIRA COMPENSADA, NÃO INCLUSO MOBILIÁRIO E EQUIPAMENTOS. AF_02/2016</t>
  </si>
  <si>
    <t>Subtotal item 2</t>
  </si>
  <si>
    <t>MOBILIZAÇÃO E DESMOBILIZAÇÃO</t>
  </si>
  <si>
    <t>3.1</t>
  </si>
  <si>
    <t>MOBILIZAÇÃO DE EQUIPAMENTOS</t>
  </si>
  <si>
    <t>UN</t>
  </si>
  <si>
    <t>3.2</t>
  </si>
  <si>
    <t>DESMOBILIZAÇÃO DE EQUIPAMENTOS</t>
  </si>
  <si>
    <t>Subtotal item 3</t>
  </si>
  <si>
    <t>4.1</t>
  </si>
  <si>
    <t>SERVIÇOS TOPOGRÁFICOS</t>
  </si>
  <si>
    <t>4.1.1</t>
  </si>
  <si>
    <t>LOCAÇÃO DE PAVIMENTAÇÃO</t>
  </si>
  <si>
    <t>M</t>
  </si>
  <si>
    <t>Subtotal item 4.1</t>
  </si>
  <si>
    <t>4.2</t>
  </si>
  <si>
    <t>4.2.1</t>
  </si>
  <si>
    <t>4.2.2</t>
  </si>
  <si>
    <t>M³</t>
  </si>
  <si>
    <t>4.2.4</t>
  </si>
  <si>
    <t>M3</t>
  </si>
  <si>
    <t>Subtotal item 4.2</t>
  </si>
  <si>
    <t>4.3</t>
  </si>
  <si>
    <t>4.3.1</t>
  </si>
  <si>
    <t>4.3.2</t>
  </si>
  <si>
    <t>4.3.3</t>
  </si>
  <si>
    <t>Subtotal item 4.3</t>
  </si>
  <si>
    <t>5.1</t>
  </si>
  <si>
    <t>5.2</t>
  </si>
  <si>
    <t>5.3</t>
  </si>
  <si>
    <t>Total</t>
  </si>
  <si>
    <t>TOTAL</t>
  </si>
  <si>
    <t>FERRAMENTAS - FAMILIA ENGENHEIRO CIVIL - HORISTA (ENCARGOS COMPLEMENTARES - COLETADO CAIXA)</t>
  </si>
  <si>
    <t>EPI - FAMILIA ENGENHEIRO CIVIL - HORISTA (ENCARGOS COMPLEMENTARES - COLETADO CAIXA)</t>
  </si>
  <si>
    <t>CURSO DE CAPACITAÇÃO PARA ENGENHEIRO CIVIL DE OBRA PLENO (ENCARGOS COMPLEMENTARES) - HORISTA</t>
  </si>
  <si>
    <t>FERRAMENTAS - FAMILIA ENCARREGADO GERAL - HORISTA (ENCARGOS COMPLEMENTARES - COLETADO CAIXA)</t>
  </si>
  <si>
    <t>EPI - FAMILIA ENCARREGADO GERAL - HORISTA (ENCARGOS COMPLEMENTARES - COLETADO CAIXA)</t>
  </si>
  <si>
    <t>CURSO DE CAPACITAÇÃO PARA ENCARREGADO GERAL (ENCARGOS COMPLEMENTARES) - HORISTA</t>
  </si>
  <si>
    <t>KG</t>
  </si>
  <si>
    <t>SERVENTE COM ENCARGOS COMPLEMENTARES</t>
  </si>
  <si>
    <t>LOCAÇÃO DE PONTO PARA REFERÊNCIA TOPOGRÁFICA. AF_10/2018</t>
  </si>
  <si>
    <t>CAMINHÃO PIPA 10.000 L TRUCADO, PESO BRUTO TOTAL 23.000 KG, CARGA ÚTIL MÁXIMA 15.935 KG, DISTÂNCIA ENTRE EIXOS 4,8 M, POTÊNCIA 230 CV, INCLUSIVE TANQUE DE AÇO PARA TRANSPORTE DE ÁGUA - CHP DIURNO. AF_06/2014</t>
  </si>
  <si>
    <t>CHP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</si>
  <si>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</si>
  <si>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</si>
  <si>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</si>
  <si>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</si>
  <si>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ROLO COMPACTADOR VIBRATÓRIO PÉ DE CARNEIRO PARA SOLOS, POTÊNCIA 80 HP, PESO OPERACIONAL SEM/COM LASTRO 7,4 / 8,8 T, LARGURA DE TRABALHO 1,68 M - CHP DIURNO. AF_02/2016</t>
  </si>
  <si>
    <t>ROLO COMPACTADOR VIBRATÓRIO PÉ DE CARNEIRO PARA SOLOS, POTÊNCIA 80 HP, PESO OPERACIONAL SEM/COM LASTRO 7,4 / 8,8 T, LARGURA DE TRABALHO 1,68 M - CHI DIURNO. AF_02/2016</t>
  </si>
  <si>
    <t>TRATOR DE ESTEIRAS, POTÊNCIA 100 HP, PESO OPERACIONAL 9,4 T, COM LÂMINA 2,19 M3 - CHI DIURNO. AF_06/2014</t>
  </si>
  <si>
    <t>TRATOR DE ESTEIRAS, POTÊNCIA 100 HP, PESO OPERACIONAL 9,4 T, COM LÂMINA 2,19 M3 - CHP DIURNO. AF_06/2014</t>
  </si>
  <si>
    <t>CARGA, MANOBRA E DESCARGA DE SOLOS E MATERIAIS GRANULARES EM CAMINHÃO BASCULANTE 10 M³ - CARGA COM PÁ CARREGADEIRA (CAÇAMBA DE 1,7 A 2,8 M³ / 128 HP) E DESCARGA LIVRE (UNIDADE: M3). AF_07/2020</t>
  </si>
  <si>
    <t>CAMINHÃO BASCULANTE 14 M3, COM CAVALO MECÂNICO DE CAPACIDADE MÁXIMA DE TRAÇÃO COMBINADO DE 36000 KG, POTÊNCIA 286 CV, INCLUSIVE SEMIREBOQUE COM CAÇAMBA METÁLICA - CHP DIURNO. AF_12/2014</t>
  </si>
  <si>
    <t>CAMINHÃO BASCULANTE 14 M3, COM CAVALO MECÂNICO DE CAPACIDADE MÁXIMA DE TRAÇÃO COMBINADO DE 36000 KG, POTÊNCIA 286 CV, INCLUSIVE SEMIREBOQUE COM CAÇAMBA METÁLICA - CHI DIURNO. AF_12/2014</t>
  </si>
  <si>
    <t>MUNICÍPIO</t>
  </si>
  <si>
    <t>CRONOGRAMA FÍSICO-FINANCEIRO
SEM DESONERAÇÃO</t>
  </si>
  <si>
    <t>DESCRIÇÃO</t>
  </si>
  <si>
    <t>1º MÊS</t>
  </si>
  <si>
    <t>2º MÊS</t>
  </si>
  <si>
    <t>3º MÊS</t>
  </si>
  <si>
    <t>4º MÊS</t>
  </si>
  <si>
    <t>5º MÊS</t>
  </si>
  <si>
    <t>6º MÊS</t>
  </si>
  <si>
    <t>15 dias</t>
  </si>
  <si>
    <t>TOTAL DO GERAL (R$)</t>
  </si>
  <si>
    <t>TOTAL DO MÊS (R$)</t>
  </si>
  <si>
    <t>TOTAL (%)</t>
  </si>
  <si>
    <t>ACUMULADO NO MÊS (R$)</t>
  </si>
  <si>
    <t>ACUMULADO (%)</t>
  </si>
  <si>
    <t>6.1</t>
  </si>
  <si>
    <t>6.2</t>
  </si>
  <si>
    <t>6.3</t>
  </si>
  <si>
    <t>ENCARGOS SOCIAIS SOBRE A MÃO DE OBRA</t>
  </si>
  <si>
    <t>COM DESONERAÇÃO</t>
  </si>
  <si>
    <t>SEM DESONERAÇÃO</t>
  </si>
  <si>
    <t>HORISTA
(%)</t>
  </si>
  <si>
    <t>MENSALISTA (%)</t>
  </si>
  <si>
    <t>HORISTA 
(%)</t>
  </si>
  <si>
    <t>GRUPO A</t>
  </si>
  <si>
    <t>A1</t>
  </si>
  <si>
    <t>INSS</t>
  </si>
  <si>
    <t>A2</t>
  </si>
  <si>
    <t xml:space="preserve">SESI </t>
  </si>
  <si>
    <t>A3</t>
  </si>
  <si>
    <t>SENAI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</si>
  <si>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</si>
  <si>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</si>
  <si>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</si>
  <si>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</si>
  <si>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</si>
  <si>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</si>
  <si>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</si>
  <si>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>Seguro Contra Acidentes de Trabalho</t>
  </si>
  <si>
    <t>A8</t>
  </si>
  <si>
    <t xml:space="preserve">FGTS </t>
  </si>
  <si>
    <t>A9</t>
  </si>
  <si>
    <t xml:space="preserve">SECONCI </t>
  </si>
  <si>
    <t>A</t>
  </si>
  <si>
    <t>GRUPO B</t>
  </si>
  <si>
    <t>B1</t>
  </si>
  <si>
    <t xml:space="preserve">Repouso Semanal Remunerado </t>
  </si>
  <si>
    <t>Não incide</t>
  </si>
  <si>
    <t>B2</t>
  </si>
  <si>
    <t>Feriados</t>
  </si>
  <si>
    <t>B3</t>
  </si>
  <si>
    <t xml:space="preserve">Auxílio - Enfermidade </t>
  </si>
  <si>
    <t>B4</t>
  </si>
  <si>
    <t xml:space="preserve">13º Salário </t>
  </si>
  <si>
    <t>B5</t>
  </si>
  <si>
    <t>Licença Paternidade</t>
  </si>
  <si>
    <t>B6</t>
  </si>
  <si>
    <t>Faltas Justificadas</t>
  </si>
  <si>
    <t>B7</t>
  </si>
  <si>
    <t xml:space="preserve">Dias de Chuvas </t>
  </si>
  <si>
    <t>B8</t>
  </si>
  <si>
    <t>Auxílio Acidente de Trabalho</t>
  </si>
  <si>
    <t>B9</t>
  </si>
  <si>
    <t xml:space="preserve">Férias Gozadas 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</si>
  <si>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</si>
  <si>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</si>
  <si>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</si>
  <si>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</si>
  <si>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</si>
  <si>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</si>
  <si>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</si>
  <si>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</si>
  <si>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</si>
  <si>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</si>
  <si>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</si>
  <si>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</si>
  <si>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</si>
  <si>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 xml:space="preserve">Indenização Adicional </t>
  </si>
  <si>
    <t>C</t>
  </si>
  <si>
    <t>GRUPO D</t>
  </si>
  <si>
    <t>D1</t>
  </si>
  <si>
    <t xml:space="preserve">Reincidência de Grupo A sobre Grupo B </t>
  </si>
  <si>
    <t>D2</t>
  </si>
  <si>
    <t>Reincidência de Grupo A sobre Aviso Prévio Trabalhado e Reincidência do FGTS sobre Aviso Prévio Indenizado</t>
  </si>
  <si>
    <t>D</t>
  </si>
  <si>
    <t>TOTAL (A+B+C+D)</t>
  </si>
  <si>
    <t>m²</t>
  </si>
  <si>
    <t>-</t>
  </si>
  <si>
    <t>3A- MOBILIZAÇÃO E DESMOBILIZAÇÃO - SEM DESONERAÇÃO</t>
  </si>
  <si>
    <t>COMPOSIÇÃO 01</t>
  </si>
  <si>
    <t>EQUIPAMENTOS TRANSPORTADOS</t>
  </si>
  <si>
    <t>EQUIPAMENTOS TRANSPORTADORES</t>
  </si>
  <si>
    <t>ORIGEM</t>
  </si>
  <si>
    <t>DESTINO</t>
  </si>
  <si>
    <t>K (Nº VIAGENS)</t>
  </si>
  <si>
    <t>DIST.</t>
  </si>
  <si>
    <t>VELOC.  (KM/H)</t>
  </si>
  <si>
    <t>QUANT. EQUIP.</t>
  </si>
  <si>
    <t>FU</t>
  </si>
  <si>
    <t>PREÇO UNIT.</t>
  </si>
  <si>
    <t>PREÇO TOTAL</t>
  </si>
  <si>
    <t>SICRO</t>
  </si>
  <si>
    <t>E010</t>
  </si>
  <si>
    <t>Carregadeira de Pneus : Caterpillar : 950H - 3,3 m3</t>
  </si>
  <si>
    <t>Cavalo mecânico com semi-reboque com capacidade de 30 t - 240 Kw</t>
  </si>
  <si>
    <t>Castanhal</t>
  </si>
  <si>
    <t>Igarapé Açú</t>
  </si>
  <si>
    <t>TRATOR DE ESTEIRAS, POTÊNCIA 100 HP, PESO OPERACIONAL 9,4 T, COM LÂMINA 2,19 M3 - CHP DIURNO. AF_06/2014 (CHP)</t>
  </si>
  <si>
    <t>MOTONIVELADORA POTÊNCIA BÁSICA LÍQUIDA (PRIMEIRA MARCHA) 125 HP, PESO BRUTO 13032 KG, LARGURA DA LÂMINA DE 3,7 M - CHP DIURNO. AF_06/2014 (CHP)</t>
  </si>
  <si>
    <t>ROLO COMPACTADOR DE PNEUS ESTÁTICO, PRESSÃO VARIÁVEL, POTÊNCIA 111 HP, PESO SEM/COM LASTRO 9,5 / 26 T, LARGURA DE TRABALHO 1,90 M - CHP DIURNO. AF_07/2014 (CHP)</t>
  </si>
  <si>
    <t>ROLO COMPACTADOR VIBRATÓRIO PÉ DE CARNEIRO PARA SOLOS, POTÊNCIA 80 HP, PESO OPERACIONAL SEM/COM LASTRO 7,4 / 8,8 T, LARGURA DE TRABALHO 1,68 M - CHP DIURNO. AF_02/2016 (CHP)</t>
  </si>
  <si>
    <t>E007</t>
  </si>
  <si>
    <t>Trator Agrícola : Massey Ferguson : MF 4291/4 449A</t>
  </si>
  <si>
    <t>RETROESCAVADEIRA SOBRE RODAS COM CARREGADEIRA, TRAÇÃO 4X2, POTÊNCIA LÍQ. 79 HP, CAÇAMBA CARREG. CAP. MÍN. 1 M3, CAÇAMBA RETRO CAP. 0,20 M3, PESO OPERACIONAL MÍN. 6.570 KG, PROFUNDIDADE ESCAVAÇÃO MÁX. 4,37 M - CHP DIURNO. AF_06/2014 (CHP)</t>
  </si>
  <si>
    <t>CAMINHÃO BASCULANTE 14 M3, COM CAVALO MECÂNICO DE CAPACIDADE MÁXIMA DE TRAÇÃO COMBINADO DE 36000 KG, POTÊNCIA 286 CV, INCLUSIVE SEMIREBOQUE COM CAÇAMBA METÁLICA - CHP DIURNO. AF_12/2014 (CHP)</t>
  </si>
  <si>
    <t>Condução por conta própria</t>
  </si>
  <si>
    <t>CAMINHÃO PIPA 10.000 L TRUCADO, PESO BRUTO TOTAL 23.000 KG, CARGA ÚTIL MÁXIMA 15.935 KG, DISTÂNCIA ENTRE EIXOS 4,8 M, POTÊNCIA 230 CV, INCLUSIVE TANQUE DE AÇO PARA TRANSPORTE DE ÁGUA - CHP DIURNO. AF_06/2014 (CHP)</t>
  </si>
  <si>
    <t>GRADE DE DISCO CONTROLE REMOTO REBOCÁVEL, COM 24 DISCOS 24 X 6 MM COM PNEUS PARA TRANSPORTE - CHP DIURNO. AF_06/2014 (CHP)</t>
  </si>
  <si>
    <t>CAMINHÃO TOCO, PBT 14.300 KG, CARGA ÚTIL MÁX. 9.710 KG, DIST. ENTRE EIXOS 3,56 M, POTÊNCIA 185 CV, INCLUSIVE CARROCERIA FIXA ABERTA DE MADEIRA P/ TRANSPORTE GERAL DE CARGA SECA, DIMEN. APROX. 2,50 X 6,50 X 0,50 M - CHP DIURNO. AF_06/2014 (CHP)</t>
  </si>
  <si>
    <t>INFORMAÇÕES COMPLEMENTARES:</t>
  </si>
  <si>
    <t xml:space="preserve">ONDE: 
CMob = REPRESENTA O CUSTO DE MOBILIZAÇÃO; 
DM = REPRESENTA A DISTÂNCIA DE MOBILIZAÇÃO, EM QUILÔMETROS (KM) OU EM MILHAS NÁUTICAS (MI); 
K = REPRESENTA O FATOR RELACIONADO À NECESSIDADE DE RETORNO DO VEÍCULO A SUA ORIGEM; 
FU = REPRESENTA O FATOR DE UTILIZAÇÃO DO VEÍCULO TRANSPORTADOR; 
V = REPRESENTA A VELOCIDADE MÉDIA DE TRANSPORTE, EM KM/H OU NÓS; 
CH = REPRESENTA O CUSTO HORÁRIO DO VEÍCULO TRANSPORTADOR.
</t>
  </si>
  <si>
    <t>BIBLIORAFIA: 
MANUAL MANUAL DE CUSTOS DE INFRAESTRUTURA DE TRANSPORTES. VOLUME 09 - MOBILIZAÇÃO E DESMOBILIZAÇÃO. DNIT. 2017.
MANUAL MANUAL DE CUSTOS DE INFRAESTRUTURA DE TRANSPORTES. VOLUME 03 - EQUIPAMENTOS. DNIT. 2017.</t>
  </si>
  <si>
    <t>M²</t>
  </si>
  <si>
    <t>VICINAIS: RIBEIRA; TREVO GLEBA 5 PARA NOVO HORIZONTE; TREVO DA SÃO VICENTE PARA O TREVO DA CAIXA DÁGUA DA 10; TREVO DA GLEBA 10 PARA GLEBA 8; TREVO GLEBA 8 PARA GLEBA 10; VICINAL ÁGUA BOA PARA TREVO DA GLEBA 11; VICINAL GLEBA 11; ESTRADA ENALCO; VICINAL MUTUM; TREVO DA SÃO VICENTE PARA COMUNIDADE MINAS PARA.</t>
  </si>
  <si>
    <t>M³ x Km</t>
  </si>
  <si>
    <t>4.2.3</t>
  </si>
  <si>
    <t>TRANSPORTE COM CAMINHÃO BASCULANTE DE 14 M³, EM VIA URBANA EM LEITO NATURAL (UNIDADE: M3XKM). AF_07/2020(Transporte de Material de BOTA FORA)</t>
  </si>
  <si>
    <t>REGULARIZAÇÃO E COMPACTAÇÃO DE SUBLEITO DE SOLO PREDOMINANTEMENTE ARENOSO. AF_11/2019</t>
  </si>
  <si>
    <t>5.2.1</t>
  </si>
  <si>
    <t>5.2.2</t>
  </si>
  <si>
    <t>5.2.3</t>
  </si>
  <si>
    <t>5.2.4</t>
  </si>
  <si>
    <t>6.2.1</t>
  </si>
  <si>
    <t>6.2.2</t>
  </si>
  <si>
    <t>6.2.3</t>
  </si>
  <si>
    <t>6.2.4</t>
  </si>
  <si>
    <t>6.3.2</t>
  </si>
  <si>
    <t>6.3.3</t>
  </si>
  <si>
    <t>EXAMES - HORISTA (COLETADO CAIXA - ENCARGOS COMPLEMENTARES)</t>
  </si>
  <si>
    <t>SEGURO - HORISTA (COLETADO CAIXA - ENCARGOS COMPLEMENTARES)</t>
  </si>
  <si>
    <t>Mão de Obra</t>
  </si>
  <si>
    <t>ENGENHEIRO CIVIL DE OBRA PLENO (HORISTA)</t>
  </si>
  <si>
    <t>ENCARREGADO GERAL DE OBRAS (HORISTA)</t>
  </si>
  <si>
    <t>Material</t>
  </si>
  <si>
    <t>JARDINEIRO COM ENCARGOS COMPLEMENTARES</t>
  </si>
  <si>
    <t>CAMINHÃO BASCULANTE 10 M3, TRUCADO CABINE SIMPLES, PESO BRUTO TOTAL 23.000 KG, CARGA ÚTIL MÁXIMA 15.935 KG, DISTÂNCIA ENTRE EIXOS 4,80 M, POTÊNCIA 230 CV INCLUSIVE CAÇAMBA METÁLICA - CHI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</si>
  <si>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</si>
  <si>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PÁ CARREGADEIRA SOBRE RODAS, POTÊNCIA LÍQUIDA 128 HP, CAPACIDADE DA CAÇAMBA 1,7 A 2,8 M3, PESO OPERACIONAL 11632 KG - CHI DIURNO. AF_06/2014</t>
  </si>
  <si>
    <t>PÁ CARREGADEIRA SOBRE RODAS, POTÊNCIA LÍQUIDA 128 HP, CAPACIDADE DA CAÇAMBA 1,7 A 2,8 M3, PESO OPERACIONAL 11632 KG - CHP DIURNO. AF_06/2014</t>
  </si>
  <si>
    <t>TRATOR DE ESTEIRAS, POTÊNCIA 170 HP, PESO OPERACIONAL 19 T, CAÇAMBA 5,2 M3 - CHI DIURNO. AF_06/2014</t>
  </si>
  <si>
    <t>MEMÓRIA DE CÁLCULO</t>
  </si>
  <si>
    <t>COMPRIMENTO (M)</t>
  </si>
  <si>
    <t>LARGURA (M)</t>
  </si>
  <si>
    <t>QUNT (UNID)</t>
  </si>
  <si>
    <t>DISTÂNCIA (Km)</t>
  </si>
  <si>
    <t>ESPESSURA (M)</t>
  </si>
  <si>
    <t>COMPOSIÇÃO ANALÍTICA DA TAXA DE BENEFÍCIO E DESPESAS INDIRETAS (BDI)</t>
  </si>
  <si>
    <t>NÃO DESONERADO</t>
  </si>
  <si>
    <t>BDI (%)</t>
  </si>
  <si>
    <t>RESP. TÉCNICO</t>
  </si>
  <si>
    <t>REGISTRO</t>
  </si>
  <si>
    <t>Item</t>
  </si>
  <si>
    <t>Parcela do BDI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</si>
  <si>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</si>
  <si>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</si>
  <si>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</si>
  <si>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</si>
  <si>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</si>
  <si>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</si>
  <si>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</si>
  <si>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</si>
  <si>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</si>
  <si>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</si>
  <si>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6.4</t>
  </si>
  <si>
    <t>CPRB</t>
  </si>
  <si>
    <t>Total Impostos =</t>
  </si>
  <si>
    <t>Fórmula para o cálculo de BDI</t>
  </si>
  <si>
    <t>Notas:</t>
  </si>
  <si>
    <t>1) Alíquota de ISS é determinada pela “Relação de Serviços”  do município onde se prestará o serviço.</t>
  </si>
  <si>
    <t>2) Alíquota máxima de PIS é de até 1,65% conforme Lei nº10.637/02 em consonância com o Regime de Tributação da Empresa.</t>
  </si>
  <si>
    <t>3) Alíquota máxima de COFINS é de 3% conforme inciso XX do art. 10 da Lei nº10.833/03.</t>
  </si>
  <si>
    <t>4) Os percentuais dos itens que compõem analiticamente o BDI são so limites referenciais máximos adotados pela Administração consoante com o art.40 inciso X da Lei 8.666/93.</t>
  </si>
  <si>
    <t>5) Antes da aplicação do BDI (Teto Empresa de Lucros Real ) os insumos constantes do art.3º da Lei nº10.637/02 deverão sofrer redução de 1,65%, após 31/12/2008, reduzir também do insumo o percentual de 7,6% da COFINS conforme art. 3º da Lei nº10.833/03 combinado com o inciso XX do art.10 da mesma Lei.</t>
  </si>
  <si>
    <t>EMPOLAMENTO (25%)</t>
  </si>
  <si>
    <t>CARGA, MANOBRA E DESCARGA DE SOLOS E MATERIAIS GRANULARES EM CAMINHÃO BASCULANTE 14 M³ - CARGA COM PÁ CARREGADEIRA (CAÇAMBA DE 1,7 A 2,8 M³ / 128 HP) E DESCARGA LIVRE (UNIDADE: M3). AF_07/2020</t>
  </si>
  <si>
    <r>
      <t xml:space="preserve">ESCAVAÇÃO HORIZONTAL, INCLUINDO CARGA E DESCARGA EM SOLO DE 1A CATEGORIA COM TRATOR DE ESTEIRAS (100HP/LÂMINA: 2,19M3). AF_07/2020 - </t>
    </r>
    <r>
      <rPr>
        <b/>
        <sz val="11"/>
        <rFont val="Arial"/>
        <family val="2"/>
      </rPr>
      <t>MATERIAL DE EMPRÉSTIMO EM JAZIDA</t>
    </r>
  </si>
  <si>
    <t>EXECUÇÃO E COMPACTAÇÃO DE CORPO DE ATERRO DE ATERRO (95% DE ENERGIA DO PROCTOR NORMAL) COM SOLO PREDOMINANTEMENTE ARGILOSO, EM CAMADAS COM ESPESSURA DE 20 CM - EXCLUSIVE ESCAVAÇÃO, CARGA E TRANSPORTE E SOLO. AF_09/2024</t>
  </si>
  <si>
    <t>SUB BASE</t>
  </si>
  <si>
    <t>BASE</t>
  </si>
  <si>
    <t>4.3.4</t>
  </si>
  <si>
    <t>ARGILA, ARGILA VERMELHA OU ARGILA ARENOSA (RETIRADA NA JAZIDA, SEM TRANSPORTE)</t>
  </si>
  <si>
    <t>TRANSPORTE COM CAMINHÃO BASCULANTE DE 14 M³, EM VIA URBANA EM LEITO NATURAL (UNIDADE: M3XKM). AF_07/2020(Transporte de Material de JAZIDA - SUB BASE)</t>
  </si>
  <si>
    <t>EXECUÇÃO E COMPACTAÇÃO DE CAMADA FINAL DE ATERRO (100% DE ENERGIA DO PROCTOR NORMAL) COM SOLO PREDOMINANTEMENTE ARGILOSO, EM CAMADAS COM ESPESSURA DE 20 CM - EXCLUSIVE ESCAVAÇÃO, CARGA E TRANSPORTE E SOLO. AF_09/2024 - BASE</t>
  </si>
  <si>
    <t>SUB LEITO</t>
  </si>
  <si>
    <r>
      <t xml:space="preserve">ESCAVAÇÃO HORIZONTAL, INCLUINDO CARGA E DESCARGA EM SOLO DE 1A CATEGORIA COM TRATOR DE ESTEIRAS (100HP/LÂMINA: 2,19M3). AF_07/2020 - </t>
    </r>
    <r>
      <rPr>
        <b/>
        <sz val="11"/>
        <rFont val="Arial"/>
        <family val="2"/>
      </rPr>
      <t>MATERIAL COMPLEMENTAR P/ RGULARIZAÇÃO DO SUB LEITO</t>
    </r>
  </si>
  <si>
    <r>
      <t>CARGA, MANOBRA E DESCARGA DE SOLOS E MATERIAIS GRANULARES EM CAMINHÃO BASCULANTE 14 M³ - CARGA COM PÁ CARREGADEIRA (CAÇAMBA DE 1,7 A 2,8 M³ / 128 HP) E DESCARGA LIVRE (UNIDADE: M3). AF_07/2020 -</t>
    </r>
    <r>
      <rPr>
        <b/>
        <sz val="11"/>
        <rFont val="Arial"/>
        <family val="2"/>
      </rPr>
      <t xml:space="preserve"> JAZIDA PARA O SUB LEITO</t>
    </r>
  </si>
  <si>
    <t>TRANSPORTE COM CAMINHÃO BASCULANTE DE 14 M³, EM VIA URBANA EM LEITO NATURAL (UNIDADE: M3XKM). AF_07/2020(Transporte de Material de JAZIDA - SUB LEITO)</t>
  </si>
  <si>
    <r>
      <t xml:space="preserve">ARGILA, ARGILA VERMELHA OU ARGILA ARENOSA (RETIRADA NA JAZIDA, SEM TRANSPORTE) - </t>
    </r>
    <r>
      <rPr>
        <b/>
        <sz val="11"/>
        <color rgb="FFFF0000"/>
        <rFont val="Arial"/>
        <family val="2"/>
      </rPr>
      <t>MATERIAL COMPLEMENTAR P/ REGULARIZAÇÃO DO SUB LEITO</t>
    </r>
  </si>
  <si>
    <t>DRENAGEM</t>
  </si>
  <si>
    <t>LASTRO COM MATERIAL GRANULAR (AREIA MÉDIA), APLICADO EM PISOS OU LAJES SOBRE SOLO, ESPESSURA DE *10 CM*. AF_01/2024</t>
  </si>
  <si>
    <r>
      <t xml:space="preserve">TRANSPORTE COM CAMINHÃO BASCULANTE DE 14 M³, EM VIA URBANA EM LEITO NATURAL (UNIDADE: M3XKM). AF_07/2020 - </t>
    </r>
    <r>
      <rPr>
        <b/>
        <sz val="11"/>
        <rFont val="Arial"/>
        <family val="2"/>
      </rPr>
      <t>RETIRADA DE MATERIAL INSERVÍVEL</t>
    </r>
  </si>
  <si>
    <r>
      <t xml:space="preserve">TRANSPORTE COM CAMINHÃO BASCULANTE DE 14 M³, EM VIA URBANA EM LEITO NATURAL (UNIDADE: M3XKM). AF_07/2020 - </t>
    </r>
    <r>
      <rPr>
        <b/>
        <sz val="11"/>
        <rFont val="Arial"/>
        <family val="2"/>
      </rPr>
      <t>AREIA LASTRO</t>
    </r>
  </si>
  <si>
    <r>
      <t xml:space="preserve">ESCAVAÇÃO MECANIZADA DE VALA COM PROF. ATÉ 1,5 M (MÉDIA MONTANTE E JUSANTE/UMA COMPOSIÇÃO POR TRECHO), ESCAVADEIRA (0,8 M3), LARG. DE 1,5 M A 2,5 M, EM SOLO DE 1A CATEGORIA, EM LOCAIS COM ALTO NÍVEL DE INTERFERÊNCIA. AF_09/2024 - </t>
    </r>
    <r>
      <rPr>
        <b/>
        <sz val="11"/>
        <rFont val="Arial"/>
        <family val="2"/>
      </rPr>
      <t>ASSENTAMENTOS DE TUBOS</t>
    </r>
  </si>
  <si>
    <r>
      <t xml:space="preserve">TUBO DE CONCRETO PARA REDES COLETORAS DE ÁGUAS PLUVIAIS, </t>
    </r>
    <r>
      <rPr>
        <b/>
        <sz val="11"/>
        <rFont val="Arial"/>
        <family val="2"/>
      </rPr>
      <t>DIÂMETRO DE 600 MM</t>
    </r>
    <r>
      <rPr>
        <sz val="11"/>
        <rFont val="Arial"/>
        <family val="2"/>
      </rPr>
      <t>, JUNTA RÍGIDA, INSTALADO EM LOCAL COM BAIXO NÍVEL DE INTERFERÊNCIAS - FORNECIMENTO E ASSENTAMENTO. AF_03/2024</t>
    </r>
  </si>
  <si>
    <r>
      <t xml:space="preserve">TUBO DE CONCRETO PARA REDES COLETORAS DE ÁGUAS PLUVIAIS, </t>
    </r>
    <r>
      <rPr>
        <b/>
        <sz val="11"/>
        <rFont val="Arial"/>
        <family val="2"/>
      </rPr>
      <t xml:space="preserve">DIÂMETRO DE 800 MM, </t>
    </r>
    <r>
      <rPr>
        <sz val="11"/>
        <rFont val="Arial"/>
        <family val="2"/>
      </rPr>
      <t>JUNTA RÍGIDA, INSTALADO EM LOCAL COM BAIXO NÍVEL DE INTERFERÊNCIAS - FORNECIMENTO E ASSENTAMENTO. AF_03/2024</t>
    </r>
  </si>
  <si>
    <r>
      <t xml:space="preserve">TUBO DE CONCRETO PARA REDES COLETORAS DE ÁGUAS PLUVIAIS, </t>
    </r>
    <r>
      <rPr>
        <b/>
        <sz val="11"/>
        <rFont val="Arial"/>
        <family val="2"/>
      </rPr>
      <t>DIÂMETRO DE 1000 MM</t>
    </r>
    <r>
      <rPr>
        <sz val="11"/>
        <rFont val="Arial"/>
        <family val="2"/>
      </rPr>
      <t>, JUNTA RÍGIDA, INSTALADO EM LOCAL COM BAIXO NÍVEL DE INTERFERÊNCIAS - FORNECIMENTO E ASSENTAMENTO. AF_03/2024</t>
    </r>
  </si>
  <si>
    <r>
      <t xml:space="preserve">CARGA, MANOBRA E DESCARGA DE SOLOS E MATERIAIS GRANULARES EM CAMINHÃO BASCULANTE 10 M³ - CARGA COM PÁ CARREGADEIRA (CAÇAMBA DE 1,7 A 2,8 M³ / 128 HP) E DESCARGA LIVRE (UNIDADE: M3). AF_07/2020 - </t>
    </r>
    <r>
      <rPr>
        <b/>
        <sz val="11"/>
        <rFont val="Arial"/>
        <family val="2"/>
      </rPr>
      <t>BOTA FORA DE MATERIAL INSERVÍVEL</t>
    </r>
  </si>
  <si>
    <t>RECUPERAÇÃO DA VIA - TERRAPLENAGEM</t>
  </si>
  <si>
    <t>PROFUND. (M)</t>
  </si>
  <si>
    <t>MESMO VOLUME DA ESCAVAÇÃO</t>
  </si>
  <si>
    <t>MESMO VOLUME DO LASTRO</t>
  </si>
  <si>
    <t>ASSENTAMENTO DE TUBULAÇÃO</t>
  </si>
  <si>
    <t>FOI CONSIDERADO UMA MÉDIA DE 70% DOVOLUME TOTAL PARA REGULARIZAÇÃO DO SUB LEITO</t>
  </si>
  <si>
    <t>OBSERVAÇÃO</t>
  </si>
  <si>
    <t>PREFEITURA MUNICIPAL DE PRIMAVERA</t>
  </si>
  <si>
    <t>VICINAIS DO MUNICÍPIO DE PRIMAVERA</t>
  </si>
  <si>
    <t>PRIMAVERA - PARÁ</t>
  </si>
  <si>
    <r>
      <t xml:space="preserve">ESCAVAÇÃO HORIZONTAL, INCLUINDO CARGA E DESCARGA EM SOLO DE 1A CATEGORIA COM TRATOR DE ESTEIRAS (170HP/LÂMINA: 5,20M3). AF_07/2020 - </t>
    </r>
    <r>
      <rPr>
        <b/>
        <sz val="11"/>
        <rFont val="Arial"/>
        <family val="2"/>
      </rPr>
      <t>CORTE DE MATERIAL</t>
    </r>
  </si>
  <si>
    <t>VOLUME RETIRADO DA TOPOGRAFIA</t>
  </si>
  <si>
    <r>
      <t xml:space="preserve">ESCAVAÇÃO HORIZONTAL, INCLUINDO CARGA E DESCARGA EM SOLO DE 1A CATEGORIA COM TRATOR DE ESTEIRAS (100HP/LÂMINA: 2,19M3). AF_07/2020 -  </t>
    </r>
    <r>
      <rPr>
        <b/>
        <sz val="11"/>
        <rFont val="Arial"/>
        <family val="2"/>
      </rPr>
      <t>MATERIAL DE EMPRÉSTIMO EM JAZIDA</t>
    </r>
  </si>
  <si>
    <t>VICINAL DO JABAROCA - EXT.: 3,32 KM</t>
  </si>
  <si>
    <t>VICINAL DO CIMENTO - EXT.: 11,46 KM</t>
  </si>
  <si>
    <t>LIMPEZA</t>
  </si>
  <si>
    <t>VICINAL DO BASÍLIO - EXT.: 2,23 KM</t>
  </si>
  <si>
    <t>RECUPERAÇÃO DE VICINAIS - EXT: 17,01 Km</t>
  </si>
  <si>
    <t>PRIMAVERA</t>
  </si>
  <si>
    <t>BDI DIF.</t>
  </si>
  <si>
    <t>5.3.1</t>
  </si>
  <si>
    <t>5.3.6</t>
  </si>
  <si>
    <t>5.3.7</t>
  </si>
  <si>
    <t>5.3.8</t>
  </si>
  <si>
    <t>5.3.9</t>
  </si>
  <si>
    <t>5.3.10</t>
  </si>
  <si>
    <t>6.3.1</t>
  </si>
  <si>
    <t>6.3.4</t>
  </si>
  <si>
    <t>6.3.5</t>
  </si>
  <si>
    <t>6.3.6</t>
  </si>
  <si>
    <t>6.3.7</t>
  </si>
  <si>
    <t>6.3.8</t>
  </si>
  <si>
    <t>6.3.9</t>
  </si>
  <si>
    <t>6.3.10</t>
  </si>
  <si>
    <t>6.3.11</t>
  </si>
  <si>
    <r>
      <t xml:space="preserve">ESCAVAÇÃO HORIZONTAL, INCLUINDO CARGA E DESCARGA EM SOLO DE 1A CATEGORIA COM TRATOR DE ESTEIRAS (100HP/LÂMINA: 2,19M3). AF_07/2020 - </t>
    </r>
    <r>
      <rPr>
        <b/>
        <sz val="11"/>
        <rFont val="Arial"/>
        <family val="2"/>
      </rPr>
      <t>CORTE</t>
    </r>
  </si>
  <si>
    <r>
      <t xml:space="preserve">ESCAVAÇÃO HORIZONTAL, INCLUINDO CARGA E DESCARGA EM SOLO DE 1A CATEGORIA COM TRATOR DE ESTEIRAS (100HP/LÂMINA: 2,19M3). AF_07/2020 - </t>
    </r>
    <r>
      <rPr>
        <b/>
        <sz val="11"/>
        <rFont val="Arial"/>
        <family val="2"/>
      </rPr>
      <t>MATERIAL DE EMPRÉSTIMO EM JAZIDA</t>
    </r>
    <r>
      <rPr>
        <sz val="11"/>
        <rFont val="Arial"/>
        <family val="2"/>
      </rPr>
      <t xml:space="preserve"> EMPRÉSTIMO</t>
    </r>
  </si>
  <si>
    <r>
      <t xml:space="preserve">ESCAVAÇÃO HORIZONTAL, INCLUINDO CARGA E DESCARGA EM SOLO DE 1A CATEGORIA COM TRATOR DE ESTEIRAS (100HP/LÂMINA: 2,19M3). AF_07/2020 - </t>
    </r>
    <r>
      <rPr>
        <b/>
        <sz val="11"/>
        <rFont val="Arial"/>
        <family val="2"/>
      </rPr>
      <t>REGULARIZAÇÃO - MATERIAL JAZIDA</t>
    </r>
  </si>
  <si>
    <t>COMPOSIÇÃO 02</t>
  </si>
  <si>
    <t>Vicinal</t>
  </si>
  <si>
    <t>Comprimento</t>
  </si>
  <si>
    <t>Área</t>
  </si>
  <si>
    <t>Lados</t>
  </si>
  <si>
    <t>Volume</t>
  </si>
  <si>
    <t>x</t>
  </si>
  <si>
    <t>=</t>
  </si>
  <si>
    <t>L=</t>
  </si>
  <si>
    <t>OBS:</t>
  </si>
  <si>
    <t>Para o caso das vicinais com mais de um bota fora, o volume será divido pela quantidade de bota fora.</t>
  </si>
  <si>
    <t>DMT</t>
  </si>
  <si>
    <t>Peso Específico (T/m³)</t>
  </si>
  <si>
    <t>Empolamento (25%)</t>
  </si>
  <si>
    <t>M³xKM</t>
  </si>
  <si>
    <t>Quant.</t>
  </si>
  <si>
    <t>Comp.</t>
  </si>
  <si>
    <t>VOLUME TOTAL DE ESCAVAÇÃO</t>
  </si>
  <si>
    <t>Largura + folga</t>
  </si>
  <si>
    <t>Altura</t>
  </si>
  <si>
    <t>Obs: Conforme manual de drenagem do DNIT, o recobrimento do tudo deverá ser de no mínimo 60cm.</t>
  </si>
  <si>
    <t>VOLUME ATERRO</t>
  </si>
  <si>
    <t>VOLUME TUBULAÇÃO (Diam. Médio=0,8m)</t>
  </si>
  <si>
    <t>VOLUME DE REAL</t>
  </si>
  <si>
    <t>VICINAL DO JABAROCA</t>
  </si>
  <si>
    <t>VICINAL DO CIMENTO</t>
  </si>
  <si>
    <t xml:space="preserve">VICINAL DO BASÍLIO </t>
  </si>
  <si>
    <r>
      <t xml:space="preserve">ESCAVAÇÃO MECANIZADA DE VALA COM PROF. ATÉ 1,5 M (MÉDIA MONTANTE E JUSANTE/UMA COMPOSIÇÃO POR TRECHO), ESCAVADEIRA (0,8 M3), LARG. DE 1,5 M A 2,5 M, EM SOLO DE 1A CATEGORIA, EM LOCAIS COM ALTO NÍVEL DE INTERFERÊNCIA. AF_09/2024 - </t>
    </r>
    <r>
      <rPr>
        <b/>
        <sz val="11"/>
        <rFont val="Arial"/>
        <family val="2"/>
      </rPr>
      <t>DRENAGEM SUPERFICIAL - CANALETAS</t>
    </r>
  </si>
  <si>
    <t>MEDIDO CONFORME MEM. DE DRENAGEM ANEXO</t>
  </si>
  <si>
    <t>Código</t>
  </si>
  <si>
    <t>Banco</t>
  </si>
  <si>
    <t>Descrição</t>
  </si>
  <si>
    <t>Und</t>
  </si>
  <si>
    <t>Valor Unit</t>
  </si>
  <si>
    <t>Valor Unit com BDI</t>
  </si>
  <si>
    <t>Peso (%)</t>
  </si>
  <si>
    <t xml:space="preserve"> 1 </t>
  </si>
  <si>
    <t>SERVIÇOS INICIAIS</t>
  </si>
  <si>
    <t xml:space="preserve"> 1.1 </t>
  </si>
  <si>
    <t xml:space="preserve"> 010000 </t>
  </si>
  <si>
    <t>Licenças e taxas da obra (acima de 500m2)</t>
  </si>
  <si>
    <t>cj</t>
  </si>
  <si>
    <t xml:space="preserve"> 00004813 </t>
  </si>
  <si>
    <t>PLACA DE OBRA (PARA CONSTRUCAO CIVIL) EM CHAPA GALVANIZADA *N. 22*, ADESIVADA, DE *2,4 X 1,2* M (SEM POSTES PARA FIXACAO)</t>
  </si>
  <si>
    <t>ADMINISTRAÇÃO</t>
  </si>
  <si>
    <t xml:space="preserve"> 74210/001 </t>
  </si>
  <si>
    <t>BARRACAO PARA DEPOSITO EM TABUAS DE MADEIRA, COBERTURA EM FIBROCIMENTO 4 MM,  INCLUSO PISO ARGAMASSA TRAÇO 1:6 (CIMENTO E AREIA)</t>
  </si>
  <si>
    <t xml:space="preserve"> 90778 </t>
  </si>
  <si>
    <t xml:space="preserve"> 90776 </t>
  </si>
  <si>
    <t>Comp_002</t>
  </si>
  <si>
    <t>PROPRIA</t>
  </si>
  <si>
    <t>MOBILIZAÇÃO EQUIPAMENTOS OBRA DE TERRAPLENAGEM</t>
  </si>
  <si>
    <t>UND</t>
  </si>
  <si>
    <t xml:space="preserve"> 99064 </t>
  </si>
  <si>
    <t>LOCAÇÃO DE PAVIMENTAÇÃO. AF_10/2018</t>
  </si>
  <si>
    <t>4.2.1.1</t>
  </si>
  <si>
    <t xml:space="preserve"> 98525 </t>
  </si>
  <si>
    <t>LIMPEZA MECANIZADA DE CAMADA VEGETAL, VEGETAÇÃO E PEQUENAS ÁRVORES (DIÂMETRO DE TRONCO MENOR QUE 0,20 M), COM TRATOR DE ESTEIRAS. AF_03/2024 - 2,0 M PARA CADA LADO DA VIA</t>
  </si>
  <si>
    <t>4.2.1.2</t>
  </si>
  <si>
    <t xml:space="preserve"> 100975 </t>
  </si>
  <si>
    <t>m³</t>
  </si>
  <si>
    <t>4.2.1.3</t>
  </si>
  <si>
    <t xml:space="preserve"> 93591 </t>
  </si>
  <si>
    <t>TRANSPORTE COM CAMINHÃO BASCULANTE DE 14 M³, EM VIA URBANA EM LEITO NATURAL (UNIDADE: M3XKM). AF_07/2020</t>
  </si>
  <si>
    <t>M3XKM</t>
  </si>
  <si>
    <t>4.2.1.4</t>
  </si>
  <si>
    <t xml:space="preserve"> 100577 </t>
  </si>
  <si>
    <t>REGULARIZAÇÃO E COMPACTAÇÃO DE SUBLEITO DE SOLO PREDOMINANTEMENTE ARENOSO, PARA OBRAS DE CONSTRUÇÃO DE PAVIMENTOS. AF_09/2024</t>
  </si>
  <si>
    <t>4.2.2.1</t>
  </si>
  <si>
    <t>4.2.2.1.1</t>
  </si>
  <si>
    <t xml:space="preserve"> 101124 </t>
  </si>
  <si>
    <t>ESCAVAÇÃO HORIZONTAL, INCLUINDO CARGA E DESCARGA EM SOLO DE 1A CATEGORIA COM TRATOR DE ESTEIRAS (100HP/LÂMINA: 2,19M3). AF_07/2020 - CORTE DE MATERIAL</t>
  </si>
  <si>
    <t>4.2.2.1.2</t>
  </si>
  <si>
    <t>4.2.2.1.3</t>
  </si>
  <si>
    <t>4.2.2.1.4</t>
  </si>
  <si>
    <t xml:space="preserve"> 105559 </t>
  </si>
  <si>
    <t>4.2.2.1.5</t>
  </si>
  <si>
    <t>ESCAVAÇÃO HORIZONTAL, INCLUINDO CARGA E DESCARGA EM SOLO DE 1A CATEGORIA COM TRATOR DE ESTEIRAS (100HP/LÂMINA: 2,19M3). AF_07/2020 - MATERIAL DE EMPRÉSTIMO EM JAZIDA</t>
  </si>
  <si>
    <t>4.2.2.1.6</t>
  </si>
  <si>
    <t>4.2.2.1.7</t>
  </si>
  <si>
    <t>4.2.2.1.8</t>
  </si>
  <si>
    <t>4.2.2.1.9</t>
  </si>
  <si>
    <t xml:space="preserve"> 00006079 </t>
  </si>
  <si>
    <t>4.2.2.2</t>
  </si>
  <si>
    <t>4.2.2.2.1</t>
  </si>
  <si>
    <t>4.2.2.2.2</t>
  </si>
  <si>
    <t>4.2.2.2.3</t>
  </si>
  <si>
    <t>4.2.2.2.4</t>
  </si>
  <si>
    <t>4.2.2.2.5</t>
  </si>
  <si>
    <t>VICINAL DO CIMENTO - EXT.:11,46 Km</t>
  </si>
  <si>
    <t>4.3.1.1</t>
  </si>
  <si>
    <t>4.3.1.2</t>
  </si>
  <si>
    <t>4.3.1.3</t>
  </si>
  <si>
    <t>4.3.1.4</t>
  </si>
  <si>
    <t>4.3.2.1</t>
  </si>
  <si>
    <t>4.3.2.1.1</t>
  </si>
  <si>
    <t>4.3.2.1.2</t>
  </si>
  <si>
    <t>CARGA, MANOBRA E DESCARGA DE SOLOS E MATERIAIS GRANULARES EM CAMINHÃO BASCULANTE 14 M³ - CARGA COM PÁ CARREGADEIRA (CAÇAMBA DE 1,7 A 2,8 M³ / 128 HP) E DESCARGA LIVRE (UNIDADE: M3). AF_07/2020 - MATERIAL DE EMPREÉSTIMO - JAZIDA</t>
  </si>
  <si>
    <t>4.3.2.1.3</t>
  </si>
  <si>
    <t>TRANSPORTE COM CAMINHÃO BASCULANTE DE 14 M³, EM VIA URBANA EM LEITO NATURAL (UNIDADE: M3XKM). AF_07/2020 - MATERIAL DE EMPREÉSTIMO - JAZIDA</t>
  </si>
  <si>
    <t>4.3.2.1.4</t>
  </si>
  <si>
    <t>4.3.2.1.5</t>
  </si>
  <si>
    <t>ESCAVAÇÃO HORIZONTAL, INCLUINDO CARGA E DESCARGA EM SOLO DE 1A CATEGORIA COM TRATOR DE ESTEIRAS (100HP/LÂMINA: 2,19M3). AF_07/2020 - REGULARIZAÇÃO - MATERIAL  DE EMPRÉSTIMO DEJAZIDA</t>
  </si>
  <si>
    <t>4.3.2.1.6</t>
  </si>
  <si>
    <t>CARGA, MANOBRA E DESCARGA DE SOLOS E MATERIAIS GRANULARES EM CAMINHÃO BASCULANTE 14 M³ - CARGA COM PÁ CARREGADEIRA (CAÇAMBA DE 1,7 A 2,8 M³ / 128 HP) E DESCARGA LIVRE (UNIDADE: M3). AF_07/2020 - MATERIAL JAZIDA</t>
  </si>
  <si>
    <t>4.3.2.1.7</t>
  </si>
  <si>
    <t>TRANSPORTE COM CAMINHÃO BASCULANTE DE 14 M³, EM VIA URBANA EM LEITO NATURAL (UNIDADE: M3XKM). AF_07/2020 - MATERIAL JAZIDA</t>
  </si>
  <si>
    <t>4.3.2.1.8</t>
  </si>
  <si>
    <t>4.3.2.1.9</t>
  </si>
  <si>
    <t>4.3.2.2</t>
  </si>
  <si>
    <t>BASE - ESP.:20 Cm</t>
  </si>
  <si>
    <t>4.3.2.2.1</t>
  </si>
  <si>
    <t>ESCAVAÇÃO HORIZONTAL, INCLUINDO CARGA E DESCARGA EM SOLO DE 1A CATEGORIA COM TRATOR DE ESTEIRAS (100HP/LÂMINA: 2,19M3). AF_07/2020 - MATERIAL DE EMPRÉSTIMO DE JAZIDA</t>
  </si>
  <si>
    <t>4.3.2.2.2</t>
  </si>
  <si>
    <t>4.3.2.2.3</t>
  </si>
  <si>
    <t>4.3.2.2.4</t>
  </si>
  <si>
    <t xml:space="preserve"> 1.2.3.3.3.6.7.5.11.5 </t>
  </si>
  <si>
    <t>4.4</t>
  </si>
  <si>
    <t>4.4.1</t>
  </si>
  <si>
    <t>4.4.1.1</t>
  </si>
  <si>
    <t>4.4.1.2</t>
  </si>
  <si>
    <t xml:space="preserve"> 100974 </t>
  </si>
  <si>
    <t>4.4.1.3</t>
  </si>
  <si>
    <t>4.4.1.4</t>
  </si>
  <si>
    <t>4.4.2</t>
  </si>
  <si>
    <t>4.4.2.1</t>
  </si>
  <si>
    <t>4.4.2.1.1</t>
  </si>
  <si>
    <t>4.4.2.1.2</t>
  </si>
  <si>
    <t>4.4.2.1.3</t>
  </si>
  <si>
    <t>4.4.2.1.4</t>
  </si>
  <si>
    <t>4.4.2.1.5</t>
  </si>
  <si>
    <t>4.4.2.1.6</t>
  </si>
  <si>
    <t>CARGA, MANOBRA E DESCARGA DE SOLOS E MATERIAIS GRANULARES EM CAMINHÃO BASCULANTE 14 M³ - CARGA COM PÁ CARREGADEIRA (CAÇAMBA DE 1,7 A 2,8 M³ / 128 HP) E DESCARGA LIVRE (UNIDADE: M3). AF_07/2020 - MATERIAL DE EMPRÉSTIMO DE JAZIDA</t>
  </si>
  <si>
    <t>4.4.2.1.7</t>
  </si>
  <si>
    <t>4.4.2.1.8</t>
  </si>
  <si>
    <t>4.4.2.1.9</t>
  </si>
  <si>
    <t>4.4.2.2</t>
  </si>
  <si>
    <t>4.4.2.2.1</t>
  </si>
  <si>
    <t>4.4.2.2.2</t>
  </si>
  <si>
    <t>4.4.2.2.3</t>
  </si>
  <si>
    <t>4.4.2.2.4</t>
  </si>
  <si>
    <t>4.4.2.2.5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</si>
  <si>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</si>
  <si>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</si>
  <si>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100323 </t>
  </si>
  <si>
    <t>5.4</t>
  </si>
  <si>
    <t>5.5</t>
  </si>
  <si>
    <t>5.6</t>
  </si>
  <si>
    <t xml:space="preserve"> 92212 </t>
  </si>
  <si>
    <t>TUBO DE CONCRETO PARA REDES COLETORAS DE ÁGUAS PLUVIAIS, DIÂMETRO DE 600 MM, JUNTA RÍGIDA, INSTALADO EM LOCAL COM BAIXO NÍVEL DE INTERFERÊNCIAS - FORNECIMENTO E ASSENTAMENTO. AF_03/2024</t>
  </si>
  <si>
    <t>5.7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</si>
  <si>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</si>
  <si>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</si>
  <si>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>5.8</t>
  </si>
  <si>
    <t xml:space="preserve"> 92216 </t>
  </si>
  <si>
    <t>TUBO DE CONCRETO PARA REDES COLETORAS DE ÁGUAS PLUVIAIS, DIÂMETRO DE 1000 MM, JUNTA RÍGIDA, INSTALADO EM LOCAL COM BAIXO NÍVEL DE INTERFERÊNCIAS - FORNECIMENTO E ASSENTAMENTO. AF_03/2024</t>
  </si>
  <si>
    <t>Total Geral DA OBRA</t>
  </si>
  <si>
    <t>_______________________________________________________________
Setor de Engenharia</t>
  </si>
  <si>
    <t xml:space="preserve"> 1.2</t>
  </si>
  <si>
    <t xml:space="preserve"> 1.3</t>
  </si>
  <si>
    <r>
      <t>ESCAVAÇÃO HORIZONTAL, INCLUINDO CARGA E DESCARGA EM SOLO DE 1A CATEGORIA COM TRATOR DE ESTEIRAS (100HP/LÂMINA: 2,19M3). AF_07/2020 -</t>
    </r>
    <r>
      <rPr>
        <b/>
        <sz val="10"/>
        <color rgb="FF000000"/>
        <rFont val="Arial"/>
        <family val="2"/>
      </rPr>
      <t xml:space="preserve"> CORTE DE MATERIAL</t>
    </r>
  </si>
  <si>
    <r>
      <t xml:space="preserve">ESCAVAÇÃO MECANIZADA DE VALA COM PROF. ATÉ 1,5 M (MÉDIA MONTANTE E JUSANTE/UMA COMPOSIÇÃO POR TRECHO), ESCAVADEIRA (0,8 M3), LARG. DE 1,5 M A 2,5 M, EM SOLO DE 1A CATEGORIA, EM LOCAIS COM ALTO NÍVEL DE INTERFERÊNCIA. AF_09/2024 - </t>
    </r>
    <r>
      <rPr>
        <b/>
        <sz val="10"/>
        <color rgb="FF000000"/>
        <rFont val="Arial"/>
        <family val="2"/>
      </rPr>
      <t>CANALETAS DE DRENAGEM SUPERFICIAL</t>
    </r>
  </si>
  <si>
    <t>ESCAVAÇÃO MECANIZADA DE VALA COM PROF. ATÉ 1,5 M (MÉDIA MONTANTE E JUSANTE/UMA COMPOSIÇÃO POR TRECHO), ESCAVADEIRA (0,8 M3), LARG. DE 1,5 M A 2,5 M, EM SOLO DE 1A CATEGORIA, EM LOCAIS COM ALTO NÍVEL DE INTERFERÊNCIA. AF_09/2024 - ESCAVAÇÃO DRENAGEM PROFUNDA</t>
  </si>
  <si>
    <r>
      <t>ESCAVAÇÃO MECANIZADA DE VALA COM PROF. ATÉ 1,5 M (MÉDIA MONTANTE E JUSANTE/UMA COMPOSIÇÃO POR TRECHO), ESCAVADEIRA (0,8 M3), LARG. DE 1,5 M A 2,5 M, EM SOLO DE 1A CATEGORIA, EM LOCAIS COM ALTO NÍVEL DE INTERFERÊNCIA. AF_09/2024 -</t>
    </r>
    <r>
      <rPr>
        <b/>
        <sz val="10"/>
        <color rgb="FF000000"/>
        <rFont val="Arial"/>
        <family val="2"/>
      </rPr>
      <t xml:space="preserve"> ESCAVAÇÃO DRENAGEM PROFUNDA</t>
    </r>
  </si>
  <si>
    <t>SINAPI - 04/2025 - Pa / SICRO3 - 01/2025 - Pa
SICRO2 - 11/2016 - Pa  /  	SEDOP - 02/2025 - Pa - Com Leis Sociais</t>
  </si>
  <si>
    <t>Composições Analíticas com Preço Unitário</t>
  </si>
  <si>
    <t>Bancos</t>
  </si>
  <si>
    <t>B.D.I.</t>
  </si>
  <si>
    <t>Encargos Sociais</t>
  </si>
  <si>
    <t xml:space="preserve">SINAPI - 04/2025 - Pará
SICRO3 - 01/2025 - Pará
SICRO2 - 11/2016 - Pará
SEDOP - 02/2025 - Pará
</t>
  </si>
  <si>
    <t>Desonerado: embutido nos preços unitário dos insumos de mão de obra, de acordo com as bases.</t>
  </si>
  <si>
    <t>Composições Principais</t>
  </si>
  <si>
    <t>Tipo</t>
  </si>
  <si>
    <t>Composição</t>
  </si>
  <si>
    <t>Insumo</t>
  </si>
  <si>
    <t xml:space="preserve"> D00342 </t>
  </si>
  <si>
    <t>Taxas da PMB (I)</t>
  </si>
  <si>
    <t>Taxas</t>
  </si>
  <si>
    <t>CJ</t>
  </si>
  <si>
    <t xml:space="preserve"> D00343 </t>
  </si>
  <si>
    <t>Taxa de Incêndio</t>
  </si>
  <si>
    <t>un</t>
  </si>
  <si>
    <t xml:space="preserve"> D00321 </t>
  </si>
  <si>
    <t>Ligação provisoria - agua/esgoto</t>
  </si>
  <si>
    <t xml:space="preserve"> D00323 </t>
  </si>
  <si>
    <t>Taxa do CREA (I)</t>
  </si>
  <si>
    <t xml:space="preserve"> D00322 </t>
  </si>
  <si>
    <t>Ligação provisória - luz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</si>
  <si>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</si>
  <si>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</si>
  <si>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</si>
  <si>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</si>
  <si>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</si>
  <si>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</si>
  <si>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>CANT - CANTEIRO DE OBRAS</t>
  </si>
  <si>
    <t>Composição Auxiliar</t>
  </si>
  <si>
    <t xml:space="preserve"> 88262 </t>
  </si>
  <si>
    <t>CARPINTEIRO DE FORMAS COM ENCARGOS COMPLEMENTARES</t>
  </si>
  <si>
    <t>Livro SINAPI: Cálculos e Parâmetros</t>
  </si>
  <si>
    <t xml:space="preserve"> 88309 </t>
  </si>
  <si>
    <t>PEDREIRO COM ENCARGOS COMPLEMENTARES</t>
  </si>
  <si>
    <t xml:space="preserve"> 88316 </t>
  </si>
  <si>
    <t xml:space="preserve"> 73965/010 </t>
  </si>
  <si>
    <t>ESCAVACAO MANUAL DE VALA EM  MATERIAL DE 1A CATEGORIA ATE 1,5M EXCLUINDO ESGOTAMENTO / ESCORAMENTO</t>
  </si>
  <si>
    <t>MOVT - MOVIMENTO DE TERRA</t>
  </si>
  <si>
    <t xml:space="preserve"> 00000367 </t>
  </si>
  <si>
    <t>AREIA GROSSA - POSTO JAZIDA/FORNECEDOR (RETIRADO NA JAZIDA, SEM TRANSPORTE)</t>
  </si>
  <si>
    <t xml:space="preserve"> 00001379 </t>
  </si>
  <si>
    <t>CIMENTO PORTLAND COMPOSTO CP II-32</t>
  </si>
  <si>
    <t xml:space="preserve"> 00002418 </t>
  </si>
  <si>
    <t>DOBRADICA EM ACO/FERRO, 3" X 2 1/2", E= 1,2 A 1,8 MM, SEM ANEL, CROMADO OU ZINCADO, TAMPA BOLA, COM PARAFUSOS</t>
  </si>
  <si>
    <t xml:space="preserve"> 00002745 </t>
  </si>
  <si>
    <t>PONTALETE ROLICO SEM TRATAMENTO, D = 8 A 11 CM, H = 3 M, EM EUCALIPTO OU EQUIVALENTE DA REGIAO - BRUTA (PARA ESCORAMENTO)</t>
  </si>
  <si>
    <t xml:space="preserve"> 00004408 </t>
  </si>
  <si>
    <t>RIPA NAO APARELHADA, *1,5 X 5* CM, EM MACARANDUBA/MASSARANDUBA, ANGELIM OU EQUIVALENTE DA REGIAO - BRUTA</t>
  </si>
  <si>
    <t xml:space="preserve"> 00005061 </t>
  </si>
  <si>
    <t>PREGO DE ACO POLIDO COM CABECA 18 X 27 (2 1/2 X 10)</t>
  </si>
  <si>
    <t xml:space="preserve"> 00006189 </t>
  </si>
  <si>
    <t>TABUA NAO APARELHADA *2,5 X 30* CM, EM MACARANDUBA/MASSARANDUBA, ANGELIM OU EQUIVALENTE DA REGIAO - BRUTA</t>
  </si>
  <si>
    <t xml:space="preserve"> 00007213 </t>
  </si>
  <si>
    <t>TELHA DE FIBROCIMENTO ONDULADA E = 4 MM, DE 2,44 X 0,50 M (SEM AMIANTO)</t>
  </si>
  <si>
    <t xml:space="preserve"> 00011467 </t>
  </si>
  <si>
    <t>FECHADURA DE SOBREPOR TIPO CAIXAO, EM FERRO COM ACABAMENTO RESINADO, SEM MACANETA, SEM CILINDRO, INCLUINDO CHAVE TIPO SIMPLES</t>
  </si>
  <si>
    <t xml:space="preserve"> 1.2.1 </t>
  </si>
  <si>
    <t xml:space="preserve"> 95403 </t>
  </si>
  <si>
    <t xml:space="preserve"> 00002707 </t>
  </si>
  <si>
    <t xml:space="preserve"> 00037372 </t>
  </si>
  <si>
    <t xml:space="preserve"> 00037373 </t>
  </si>
  <si>
    <t xml:space="preserve"> 00043462 </t>
  </si>
  <si>
    <t xml:space="preserve"> 00043486 </t>
  </si>
  <si>
    <t xml:space="preserve"> 95401 </t>
  </si>
  <si>
    <t xml:space="preserve"> 00004083 </t>
  </si>
  <si>
    <t xml:space="preserve"> 00043463 </t>
  </si>
  <si>
    <t xml:space="preserve"> 00043487 </t>
  </si>
  <si>
    <t xml:space="preserve"> 1.2.2.1 </t>
  </si>
  <si>
    <t xml:space="preserve"> Comp_002 </t>
  </si>
  <si>
    <t>Próprio</t>
  </si>
  <si>
    <t>PAVI - PAVIMENTAÇÃO</t>
  </si>
  <si>
    <t xml:space="preserve"> 5849 </t>
  </si>
  <si>
    <t>Custos Horários Produtivo e Improdutivo dos Equipamentos</t>
  </si>
  <si>
    <t xml:space="preserve"> 5942 </t>
  </si>
  <si>
    <t xml:space="preserve"> 5934 </t>
  </si>
  <si>
    <t xml:space="preserve"> 93244 </t>
  </si>
  <si>
    <t xml:space="preserve"> 6880 </t>
  </si>
  <si>
    <t>ROLO COMPACTADOR DE PNEUS ESTÁTICO, PRESSÃO VARIÁVEL, POTÊNCIA 111 HP, PESO SEM/COM LASTRO 9,5 / 26 T, LARGURA DE TRABALHO 1,90 M - CHI DIURNO. AF_07/2014</t>
  </si>
  <si>
    <t xml:space="preserve"> 5681 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</si>
  <si>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</si>
  <si>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 xml:space="preserve"> 89876 </t>
  </si>
  <si>
    <t xml:space="preserve"> 5901 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</si>
  <si>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</si>
  <si>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</si>
  <si>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 xml:space="preserve"> E9666 </t>
  </si>
  <si>
    <t>SICRO3</t>
  </si>
  <si>
    <t>Cavalo mecânico com semirreboque com capacidade de 30 t - 265 kW</t>
  </si>
  <si>
    <t>Equipamento</t>
  </si>
  <si>
    <t xml:space="preserve"> 1.2.3.3.1 </t>
  </si>
  <si>
    <t>SERT - SERVIÇOS TÉCNICOS</t>
  </si>
  <si>
    <t xml:space="preserve"> 99058 </t>
  </si>
  <si>
    <t xml:space="preserve"> 1.2.3.3.3.1 </t>
  </si>
  <si>
    <t>Supressão Vegetal</t>
  </si>
  <si>
    <t xml:space="preserve"> 88441 </t>
  </si>
  <si>
    <t xml:space="preserve"> 89031 </t>
  </si>
  <si>
    <t xml:space="preserve"> 89032 </t>
  </si>
  <si>
    <t xml:space="preserve"> 1.2.3.3.3.2 </t>
  </si>
  <si>
    <t>Transporte, Carga e Descarga de Materiais</t>
  </si>
  <si>
    <t xml:space="preserve"> 5940 </t>
  </si>
  <si>
    <t xml:space="preserve"> 89877 </t>
  </si>
  <si>
    <t xml:space="preserve"> 1.2.3.3.3.3 </t>
  </si>
  <si>
    <t xml:space="preserve"> 1.2.3.3.3.4 </t>
  </si>
  <si>
    <t>Aterros, Bases, Sub bases e Imprimações</t>
  </si>
  <si>
    <t xml:space="preserve"> 5932 </t>
  </si>
  <si>
    <t xml:space="preserve"> 1.2.3.3.3.5.1 </t>
  </si>
  <si>
    <t>Escavação Horizontal</t>
  </si>
  <si>
    <t xml:space="preserve"> 1.2.3.3.3.5.4 </t>
  </si>
  <si>
    <t xml:space="preserve"> 5903 </t>
  </si>
  <si>
    <t xml:space="preserve"> 73436 </t>
  </si>
  <si>
    <t xml:space="preserve"> 1.2.3.3.3.6.7.5.11.7.2 </t>
  </si>
  <si>
    <t xml:space="preserve"> 91386 </t>
  </si>
  <si>
    <t xml:space="preserve"> 91387 </t>
  </si>
  <si>
    <t xml:space="preserve"> 1.2.3.3.3.6.7.5.11.7.6.10.6.1 </t>
  </si>
  <si>
    <t>Escavação de Valas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</si>
  <si>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</si>
  <si>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</si>
  <si>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</si>
  <si>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</si>
  <si>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1.2.3.3.3.6.7.5.11.7.6.10.6.3 </t>
  </si>
  <si>
    <t>Lastro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</si>
  <si>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</si>
  <si>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</si>
  <si>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</si>
  <si>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</si>
  <si>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00000370 </t>
  </si>
  <si>
    <t>AREIA MEDIA - POSTO JAZIDA/FORNECEDOR (RETIRADO NA JAZIDA, SEM TRANSPORTE)</t>
  </si>
  <si>
    <t xml:space="preserve"> 1.2.3.3.3.6.7.5.11.7.6.10.6.6 </t>
  </si>
  <si>
    <t>Assentamento de tubos de esgoto ou drenagem pluvial em concreto</t>
  </si>
  <si>
    <t xml:space="preserve"> 88246 </t>
  </si>
  <si>
    <t>ASSENTADOR DE TUBOS COM ENCARGOS COMPLEMENTARES</t>
  </si>
  <si>
    <t xml:space="preserve"> 88629 </t>
  </si>
  <si>
    <t>ARGAMASSA TRAÇO 1:3 (EM VOLUME DE CIMENTO E AREIA MÉDIA ÚMIDA), PREPARO MANUAL. AF_08/2019</t>
  </si>
  <si>
    <t>Argamassas</t>
  </si>
  <si>
    <t xml:space="preserve"> 00007725 </t>
  </si>
  <si>
    <t>TUBO DE CONCRETO ARMADO PARA AGUAS PLUVIAIS, CLASSE PA-1, COM ENCAIXE PONTA E BOLSA, DIAMETRO NOMINAL DE = 600 MM</t>
  </si>
  <si>
    <t xml:space="preserve"> 1.2.3.3.3.6.7.5.11.7.6.10.6.7 </t>
  </si>
  <si>
    <t xml:space="preserve"> 00007750 </t>
  </si>
  <si>
    <t>TUBO DE CONCRETO ARMADO PARA AGUAS PLUVIAIS, CLASSE PA-1, COM ENCAIXE PONTA E BOLSA, DIAMETRO NOMINAL DE 800 MM</t>
  </si>
  <si>
    <t xml:space="preserve"> 1.2.3.3.3.6.7.5.11.7.6.10.6.8 </t>
  </si>
  <si>
    <t xml:space="preserve"> 00007753 </t>
  </si>
  <si>
    <t>TUBO DE CONCRETO ARMADO PARA AGUAS PLUVIAIS, CLASSE PA-1, COM ENCAIXE PONTA E BOLSA, DIAMETRO NOMINAL DE 1000 MM</t>
  </si>
  <si>
    <t>Composições Auxiliares</t>
  </si>
  <si>
    <t xml:space="preserve"> 95315 </t>
  </si>
  <si>
    <t>CURSO DE CAPACITAÇÃO PARA ASSENTADOR DE TUBOS (ENCARGOS COMPLEMENTARES) - HORISTA</t>
  </si>
  <si>
    <t xml:space="preserve"> 00037370 </t>
  </si>
  <si>
    <t>ALIMENTACAO - HORISTA (COLETADO CAIXA - ENCARGOS COMPLEMENTARES)</t>
  </si>
  <si>
    <t xml:space="preserve"> 00037371 </t>
  </si>
  <si>
    <t>TRANSPORTE - HORISTA (COLETADO CAIXA - ENCARGOS COMPLEMENTARES)</t>
  </si>
  <si>
    <t xml:space="preserve"> 00040331 </t>
  </si>
  <si>
    <t>ASSENTADOR DE MANILHAS (HORISTA)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</si>
  <si>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</si>
  <si>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</si>
  <si>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</si>
  <si>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</si>
  <si>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88253 </t>
  </si>
  <si>
    <t>AUXILIAR DE TOPÓGRAFO COM ENCARGOS COMPLEMENTARES</t>
  </si>
  <si>
    <t xml:space="preserve"> 95322 </t>
  </si>
  <si>
    <t>CURSO DE CAPACITAÇÃO PARA AUXILIAR DE TOPÓGRAFO (ENCARGOS COMPLEMENTARES) - HORISTA</t>
  </si>
  <si>
    <t xml:space="preserve"> 00000244 </t>
  </si>
  <si>
    <t>AUXILIAR DE TOPOGRAFO (HORISTA)</t>
  </si>
  <si>
    <t xml:space="preserve"> 00043469 </t>
  </si>
  <si>
    <t>FERRAMENTAS - FAMILIA TOPOGRAFO - HORISTA (ENCARGOS COMPLEMENTARES - COLETADO CAIXA)</t>
  </si>
  <si>
    <t xml:space="preserve"> 00043493 </t>
  </si>
  <si>
    <t>EPI - FAMILIA TOPOGRAFO - HORISTA (ENCARGOS COMPLEMENTARES - COLETADO CAIXA)</t>
  </si>
  <si>
    <t xml:space="preserve"> 88281 </t>
  </si>
  <si>
    <t>MOTORISTA DE BASCULANTE COM ENCARGOS COMPLEMENTARES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</si>
  <si>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</si>
  <si>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</si>
  <si>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>Depreciação, Juros, Impostos e Seguros, Manutenção e Materiais na Operação dos Equipamentos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</si>
  <si>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</si>
  <si>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</si>
  <si>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</si>
  <si>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</si>
  <si>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</si>
  <si>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</si>
  <si>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</si>
  <si>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</si>
  <si>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00037734 </t>
  </si>
  <si>
    <t>CACAMBA METALICA BASCULANTE COM CAPACIDADE DE 10 M3 (INCLUI MONTAGEM, NAO INCLUI CAMINHAO)</t>
  </si>
  <si>
    <t>Equipamento para Aquisição Permanente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</si>
  <si>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</si>
  <si>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</si>
  <si>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00004221 </t>
  </si>
  <si>
    <t>OLEO DIESEL COMBUSTIVEL COMUM METROPOLITANO S-10 OU S-500</t>
  </si>
  <si>
    <t>L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</si>
  <si>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</si>
  <si>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</si>
  <si>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</si>
  <si>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</si>
  <si>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</si>
  <si>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</si>
  <si>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</si>
  <si>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</si>
  <si>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</si>
  <si>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</si>
  <si>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</si>
  <si>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(INCLUI MONTAGEM, NAO INCLUI CAVALO MECANICO)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</si>
  <si>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</si>
  <si>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</si>
  <si>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88282 </t>
  </si>
  <si>
    <t>MOTORISTA DE CAMINHÃO COM ENCARGOS COMPLEMENTARES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</si>
  <si>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</si>
  <si>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</si>
  <si>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</si>
  <si>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</si>
  <si>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</si>
  <si>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</si>
  <si>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</si>
  <si>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</si>
  <si>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</si>
  <si>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</si>
  <si>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</si>
  <si>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</si>
  <si>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73335 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</si>
  <si>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</si>
  <si>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 xml:space="preserve"> 73340 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</si>
  <si>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</si>
  <si>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 xml:space="preserve"> 91390 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</si>
  <si>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</si>
  <si>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 xml:space="preserve"> 91391 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</si>
  <si>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</si>
  <si>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 xml:space="preserve"> 91392 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</si>
  <si>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</si>
  <si>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 xml:space="preserve"> 00037730 </t>
  </si>
  <si>
    <t>CARROCERIA FIXA ABERTA DE MADEIRA PARA TRANSPORTE GERAL DE CARGA SECA DIMENSOES APROXIMADAS 2,5 X 6,5 X 0,50 M (INCLUI MONTAGEM, NAO INCLUI CAMINHAO)</t>
  </si>
  <si>
    <t xml:space="preserve"> 00037754 </t>
  </si>
  <si>
    <t>CAMINHAO TOCO, PESO BRUTO TOTAL 14300 KG, CARGA UTIL MAXIMA 9480 KG, DISTANCIA ENTRE EIXOS 4,80 M, POTENCIA 185 CV (INCLUI CABINE E CHASSI, NAO INCLUI CARROCERIA)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</si>
  <si>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</si>
  <si>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</si>
  <si>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</si>
  <si>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</si>
  <si>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</si>
  <si>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</si>
  <si>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</si>
  <si>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</si>
  <si>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</si>
  <si>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</si>
  <si>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</si>
  <si>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</si>
  <si>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</si>
  <si>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</si>
  <si>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</si>
  <si>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</si>
  <si>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</si>
  <si>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</si>
  <si>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</si>
  <si>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</si>
  <si>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</si>
  <si>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</si>
  <si>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</si>
  <si>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</si>
  <si>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</si>
  <si>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</si>
  <si>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</si>
  <si>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</si>
  <si>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</si>
  <si>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</si>
  <si>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</si>
  <si>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</si>
  <si>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</si>
  <si>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</si>
  <si>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</si>
  <si>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</si>
  <si>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</si>
  <si>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</si>
  <si>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</si>
  <si>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</si>
  <si>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</si>
  <si>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</si>
  <si>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</si>
  <si>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</si>
  <si>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95406 </t>
  </si>
  <si>
    <t>CURSO DE CAPACITAÇÃO PARA TOPÓGRAFO (ENCARGOS COMPLEMENTARES) - HORISTA</t>
  </si>
  <si>
    <t xml:space="preserve"> 00007592 </t>
  </si>
  <si>
    <t>TOPOGRAFO (HORISTA)</t>
  </si>
  <si>
    <t xml:space="preserve"> 95386 </t>
  </si>
  <si>
    <t>CURSO DE CAPACITAÇÃO PARA TRATORISTA (ENCARGOS COMPLEMENTARES) - HORISTA</t>
  </si>
  <si>
    <t xml:space="preserve"> 00004230 </t>
  </si>
  <si>
    <t>OPERADOR DE MAQUINAS E TRATORES DIVERSOS - TERRAPLANAGEM (HORISTA)</t>
  </si>
  <si>
    <t xml:space="preserve"> 5627 </t>
  </si>
  <si>
    <t>ESCAVADEIRA HIDRÁULICA SOBRE ESTEIRAS, CAÇAMBA 0,80 M3, PESO OPERACIONAL 17 T, POTENCIA BRUTA 111 HP - DEPRECIAÇÃO. AF_06/2014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</si>
  <si>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</si>
  <si>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</si>
  <si>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</si>
  <si>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</si>
  <si>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5629 </t>
  </si>
  <si>
    <t>ESCAVADEIRA HIDRÁULICA SOBRE ESTEIRAS, CAÇAMBA 0,80 M3, PESO OPERACIONAL 17 T, POTENCIA BRUTA 111 HP - MANUTENÇÃO.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</si>
  <si>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</si>
  <si>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</si>
  <si>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00010685 </t>
  </si>
  <si>
    <t>ESCAVADEIRA HIDRAULICA SOBRE ESTEIRAS, CACAMBA 0,80M3, PESO OPERACIONAL 17T, POTENCIA BRUTA 111HP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</si>
  <si>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</si>
  <si>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</si>
  <si>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</si>
  <si>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</si>
  <si>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90781 </t>
  </si>
  <si>
    <t>TOPOGRAFO COM ENCARGOS COMPLEMENTARES</t>
  </si>
  <si>
    <t xml:space="preserve"> 00000032 </t>
  </si>
  <si>
    <t>ACO CA-50, 6,3 MM, VERGALHAO</t>
  </si>
  <si>
    <t xml:space="preserve"> 00007247 </t>
  </si>
  <si>
    <t>LOCACAO DE TEODOLITO ELETRONICO, PRECISAO ANGULAR DE 5 A 7 SEGUNDOS, INCLUINDO TRIPE</t>
  </si>
  <si>
    <t xml:space="preserve"> 88300 </t>
  </si>
  <si>
    <t>OPERADOR DE MOTONIVELADORA COM ENCARGOS COMPLEMENTARES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</si>
  <si>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</si>
  <si>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</si>
  <si>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</si>
  <si>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</si>
  <si>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</si>
  <si>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</si>
  <si>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</si>
  <si>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</si>
  <si>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</si>
  <si>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</si>
  <si>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</si>
  <si>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</si>
  <si>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</si>
  <si>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</si>
  <si>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</si>
  <si>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</si>
  <si>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91274 </t>
  </si>
  <si>
    <t>PLACA VIBRATÓRIA REVERSÍVEL COM MOTOR 4 TEMPOS A GASOLINA, FORÇA CENTRÍFUGA DE 25 KN (2500 KGF), POTÊNCIA 5,5 CV - JUROS.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</si>
  <si>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</si>
  <si>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</si>
  <si>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</si>
  <si>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</si>
  <si>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</si>
  <si>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</si>
  <si>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00004222 </t>
  </si>
  <si>
    <t>GASOLINA COMUM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</si>
  <si>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</si>
  <si>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</si>
  <si>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</si>
  <si>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</si>
  <si>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</si>
  <si>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</si>
  <si>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</si>
  <si>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</si>
  <si>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00004262 </t>
  </si>
  <si>
    <t>PA CARREGADEIRA SOBRE RODAS, POTENCIA LIQUIDA 128 HP, CAPACIDADE DA CACAMBA DE 1,7 A 2,8 M3, PESO OPERACIONAL MAXIMO DE 11632 KG</t>
  </si>
  <si>
    <t xml:space="preserve"> 88859 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</si>
  <si>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</si>
  <si>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 xml:space="preserve"> 88860 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</si>
  <si>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</si>
  <si>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 xml:space="preserve"> 00036530 </t>
  </si>
  <si>
    <t>RETROESCAVADEIRA SOBRE RODAS COM CARREGADEIRA, TRACAO 4 X 2, POTENCIA LIQUIDA 79 HP, PESO OPERACIONAL MINIMO DE 6570 KG, CAPACIDADE DA CARREGADEIRA DE 1,00 M3 E DA RETROESCAVADEIRA MINIMA DE 0,20 M3, PROFUNDIDADE DE ESCAVACAO MAXIMA DE 4,37 M</t>
  </si>
  <si>
    <t xml:space="preserve"> 7038 </t>
  </si>
  <si>
    <t>ROLO COMPACTADOR DE PNEUS ESTÁTICO, PRESSÃO VARIÁVEL, POTÊNCIA 111 HP, PESO SEM/COM LASTRO 9,5 / 26 T, LARGURA DE TRABALHO 1,90 M - DEPRECIAÇÃO. AF_07/2014</t>
  </si>
  <si>
    <t xml:space="preserve"> 7039 </t>
  </si>
  <si>
    <t>ROLO COMPACTADOR DE PNEUS ESTÁTICO, PRESSÃO VARIÁVEL, POTÊNCIA 111 HP, PESO SEM/COM LASTRO 9,5 / 26 T, LARGURA DE TRABALHO 1,90 M - JUROS. AF_07/2014</t>
  </si>
  <si>
    <t xml:space="preserve"> 00010642 </t>
  </si>
  <si>
    <t>ROLO COMPACTADOR DE PNEUS, ESTATICO, PRESSAO VARIAVEL, POTENCIA 111 HP, PESO SEM/COM LASTRO 9,5/26,0 T, LARGURA DE ROLAGEM 1,90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</si>
  <si>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</si>
  <si>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</si>
  <si>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</si>
  <si>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</si>
  <si>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5089 </t>
  </si>
  <si>
    <t>ROLO COMPACTADOR VIBRATÓRIO PÉ DE CARNEIRO PARA SOLOS, POTÊNCIA 80 HP, PESO OPERACIONAL SEM/COM LASTRO 7,4 / 8,8 T, LARGURA DE TRABALHO 1,68 M - MANUTENÇÃO. AF_02/2016</t>
  </si>
  <si>
    <t xml:space="preserve"> 73315 </t>
  </si>
  <si>
    <t>ROLO COMPACTADOR VIBRATÓRIO PÉ DE CARNEIRO PARA SOLOS, POTÊNCIA 80 HP, PESO OPERACIONAL SEM/COM LASTRO 7,4 / 8,8 T, LARGURA DE TRABALHO 1,68 M - MATERIAIS NA OPERAÇÃO. AF_02/2016</t>
  </si>
  <si>
    <t xml:space="preserve"> 00014513 </t>
  </si>
  <si>
    <t>ROLO COMPACTADOR PE DE CARNEIRO VIBRATORIO, POTENCIA 80 HP, PESO OPERACIONAL SEM/COM LASTRO 7,4/8,8 T, LARGURA DE TRABALHO 1,68 M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</si>
  <si>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</si>
  <si>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</si>
  <si>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</si>
  <si>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</si>
  <si>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 xml:space="preserve"> 88324 </t>
  </si>
  <si>
    <t>TRATORISTA COM ENCARGOS COMPLEMENTARES</t>
  </si>
  <si>
    <t xml:space="preserve"> 89029 </t>
  </si>
  <si>
    <t>TRATOR DE ESTEIRAS, POTÊNCIA 100 HP, PESO OPERACIONAL 9,4 T, COM LÂMINA 2,19 M3 - DEPRECIAÇÃO. AF_06/2014</t>
  </si>
  <si>
    <t xml:space="preserve"> 89030 </t>
  </si>
  <si>
    <t>TRATOR DE ESTEIRAS, POTÊNCIA 100 HP, PESO OPERACIONAL 9,4 T, COM LÂMINA 2,19 M3 - JUROS. AF_06/2014</t>
  </si>
  <si>
    <t xml:space="preserve"> 53817 </t>
  </si>
  <si>
    <t>TRATOR DE ESTEIRAS, POTÊNCIA 100 HP, PESO OPERACIONAL 9,4 T, COM LÂMINA 2,19 M3 - MATERIAIS NA OPERAÇÃO. AF_06/2014</t>
  </si>
  <si>
    <t xml:space="preserve"> 5724 </t>
  </si>
  <si>
    <t>TRATOR DE ESTEIRAS, POTÊNCIA 100 HP, PESO OPERACIONAL 9,4 T, COM LÂMINA 2,19 M3 - MANUTENÇÃO. AF_06/2014</t>
  </si>
  <si>
    <t xml:space="preserve"> 00007622 </t>
  </si>
  <si>
    <t>TRATOR DE ESTEIRAS, POTENCIA DE 100 HP, PESO OPERACIONAL DE 9,4 T, COM LAMINA COM CAPACIDADE DE 2,19 M3</t>
  </si>
  <si>
    <t xml:space="preserve"> 89017 </t>
  </si>
  <si>
    <t>TRATOR DE ESTEIRAS, POTÊNCIA 170 HP, PESO OPERACIONAL 19 T, CAÇAMBA 5,2 M3 - DEPRECIAÇÃO. AF_06/2014</t>
  </si>
  <si>
    <t xml:space="preserve"> 89018 </t>
  </si>
  <si>
    <t>TRATOR DE ESTEIRAS, POTÊNCIA 170 HP, PESO OPERACIONAL 19 T, CAÇAMBA 5,2 M3 - JUROS. AF_06/2014</t>
  </si>
  <si>
    <t xml:space="preserve"> 00007625 </t>
  </si>
  <si>
    <t>TRATOR DE ESTEIRAS, POTENCIA DE 170 HP, PESO OPERACIONAL DE 19 T, COM LAMINA COM CAPACIDADE DE 5,2 M3</t>
  </si>
  <si>
    <t>Total sem BDI</t>
  </si>
  <si>
    <t>Total do BDI</t>
  </si>
  <si>
    <t>Total Geral</t>
  </si>
  <si>
    <t>FOI CONSIDERADO 1,5m  DE LIMPEZA PARA CADA LADO DA VIA</t>
  </si>
  <si>
    <r>
      <t xml:space="preserve">LIMPEZA MECANIZADA DE CAMADA VEGETAL, VEGETAÇÃO E PEQUENAS ÁRVORES (DIÂMETRO DE TRONCO MENOR QUE 0,20 M), COM TRATOR DE ESTEIRAS.AF_05/2018 - LIMPEZA DE CAMADA VEGETAL - </t>
    </r>
    <r>
      <rPr>
        <b/>
        <sz val="11"/>
        <rFont val="Arial"/>
        <family val="2"/>
      </rPr>
      <t>1,50 M PARA CADA LADO DA VIA</t>
    </r>
  </si>
  <si>
    <t xml:space="preserve">6601211,73
</t>
  </si>
  <si>
    <t>5.9</t>
  </si>
  <si>
    <t>Boca de BSTC D = 0,60 m - esconsidade 45° - areia e brita comerciais - alas esconsas</t>
  </si>
  <si>
    <t>und</t>
  </si>
  <si>
    <t>5.10</t>
  </si>
  <si>
    <t>5.11</t>
  </si>
  <si>
    <t>5.12</t>
  </si>
  <si>
    <t xml:space="preserve">Boca de BSTC D = 0,80 m - esconsidade 45° - areia e brita comerciais - alas retas	</t>
  </si>
  <si>
    <t xml:space="preserve">	Boca de BSTC D = 1,00 m - esconsidade 45° - areia e brita comerciais - alas esconsas	</t>
  </si>
  <si>
    <t xml:space="preserve"> MOBILIZAÇÃO E DESMOBILIZAÇÃO </t>
  </si>
  <si>
    <t>Carga horária de 8h por dia x 5 dias por semana x 4 semanas no mês x 12 meses</t>
  </si>
  <si>
    <t>Carga horária de 6h por dia x 5 dias por semana x 4 semanas no mês x 12 meses</t>
  </si>
  <si>
    <t>Largura x Espessura</t>
  </si>
  <si>
    <t>VOLUME DA TUBULAÇÃO DE 600mm</t>
  </si>
  <si>
    <t>VOLUME DA TUBULAÇÃO DE 800mm</t>
  </si>
  <si>
    <t>VOLUME DA TUBULAÇÃO DE 1000mm</t>
  </si>
  <si>
    <t>DRENAGEM SUPERFICIAL E PROFUNDA</t>
  </si>
  <si>
    <t xml:space="preserve"> PRIMAVERA - PA</t>
  </si>
  <si>
    <r>
      <t xml:space="preserve">ARGILA, ARGILA VERMELHA OU ARGILA ARENOSA (RETIRADA NA JAZIDA, SEM TRANSPORTE) - </t>
    </r>
    <r>
      <rPr>
        <b/>
        <sz val="11"/>
        <rFont val="Arial"/>
        <family val="2"/>
      </rPr>
      <t>MATERIAL COMPLEMENTAR P/ REGULARIZAÇÃO DO SUB LEITO</t>
    </r>
  </si>
  <si>
    <t xml:space="preserve"> 0804383 </t>
  </si>
  <si>
    <t/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</si>
  <si>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</si>
  <si>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</si>
  <si>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</si>
  <si>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</si>
  <si>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</si>
  <si>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Atividades Auxiliares</t>
  </si>
  <si>
    <t>Quantidade</t>
  </si>
  <si>
    <t>Unidade</t>
  </si>
  <si>
    <t>Preço Unitário</t>
  </si>
  <si>
    <t>Custo Horário</t>
  </si>
  <si>
    <t>Atividade Auxiliar</t>
  </si>
  <si>
    <t>Concreto fck = 20 MPa - confecção em betoneira e lançamento manual - areia e brita comerciais</t>
  </si>
  <si>
    <t>Fôrmas de tábuas de pinho para dispositivos de drenagem - utilização de 3 vezes - confecção, instalação e retirada</t>
  </si>
  <si>
    <t>Custo Total das Atividades =&gt;</t>
  </si>
  <si>
    <t xml:space="preserve"> 0804119 </t>
  </si>
  <si>
    <t>Boca de BSTC D = 0,80 m - esconsidade 45° - areia e brita comerciais - alas retas</t>
  </si>
  <si>
    <t xml:space="preserve"> 1.2.3.3.3.6.7.5.11.7.6.10.6.9 </t>
  </si>
  <si>
    <t xml:space="preserve"> 0804399 </t>
  </si>
  <si>
    <t>Boca de BSTC D = 1,00 m - esconsidade 45° - areia e brita comerciais - alas esconsas</t>
  </si>
  <si>
    <t xml:space="preserve"> 5914647 </t>
  </si>
  <si>
    <t>Carga, manobra e descarga de agregados ou solos em caminhão basculante de 10 m³ - carga com carregadeira de 3,40 m³ (exclusa) e descarga livre</t>
  </si>
  <si>
    <t>t</t>
  </si>
  <si>
    <t>Equipamentos</t>
  </si>
  <si>
    <t>Utilização</t>
  </si>
  <si>
    <t>Custo Operacional</t>
  </si>
  <si>
    <t>Operativa</t>
  </si>
  <si>
    <t>Improdutiva</t>
  </si>
  <si>
    <t>E9579</t>
  </si>
  <si>
    <t>Caminhão basculante com capacidade de 10 m³ - 210 kW</t>
  </si>
  <si>
    <t>Custo Horário de Equipamentos =&gt;</t>
  </si>
  <si>
    <t xml:space="preserve"> 5914655 </t>
  </si>
  <si>
    <t>Carga, manobra e descarga de materiais diversos em caminhão carroceria de 15 t - carga e descarga manuais</t>
  </si>
  <si>
    <t>E9592</t>
  </si>
  <si>
    <t>Caminhão carroceria com capacidade de 15 t - 188 kW</t>
  </si>
  <si>
    <t>Salário Hora</t>
  </si>
  <si>
    <t>P9824</t>
  </si>
  <si>
    <t>Servente</t>
  </si>
  <si>
    <t>Custo Horário da Mão de Obra =&gt;</t>
  </si>
  <si>
    <t>Adc.M.O. - Ferramentas (0,0%) =&gt;</t>
  </si>
  <si>
    <t xml:space="preserve"> 1107892 </t>
  </si>
  <si>
    <t>E9010</t>
  </si>
  <si>
    <t>Balança plataforma digital à bateria, com mesa de 75 x 75 cm e capacidade de 500 kg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</si>
  <si>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</si>
  <si>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</si>
  <si>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</si>
  <si>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</si>
  <si>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</si>
  <si>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>Transportador manual gerica com capacidade de 180 l</t>
  </si>
  <si>
    <t>P9821</t>
  </si>
  <si>
    <t>Pedreiro</t>
  </si>
  <si>
    <t>M0030</t>
  </si>
  <si>
    <t>Aditivo plastificante e retardador de pega para concreto e argamassa</t>
  </si>
  <si>
    <t>kg</t>
  </si>
  <si>
    <t>M0082</t>
  </si>
  <si>
    <t>Areia média lavada</t>
  </si>
  <si>
    <t>M0191</t>
  </si>
  <si>
    <t>Brita 1</t>
  </si>
  <si>
    <t>M0192</t>
  </si>
  <si>
    <t>Brita 2</t>
  </si>
  <si>
    <t>M0424</t>
  </si>
  <si>
    <t>Cimento Portland CP II - 32 - saco</t>
  </si>
  <si>
    <t>Custo Total do Material =&gt;</t>
  </si>
  <si>
    <t>E</t>
  </si>
  <si>
    <t>Tempos Fixos</t>
  </si>
  <si>
    <t>Tempo Fixo</t>
  </si>
  <si>
    <t>Custo Total dos Tempos Fixos =&gt;</t>
  </si>
  <si>
    <t>F</t>
  </si>
  <si>
    <t>Momento de Transporte</t>
  </si>
  <si>
    <t>Distância Média de Transporte (DMT)</t>
  </si>
  <si>
    <t>LN</t>
  </si>
  <si>
    <t>RP</t>
  </si>
  <si>
    <t>P</t>
  </si>
  <si>
    <t>Aditivo plastificante e retardador de pega para concreto e argamassa - Caminhão carroceria com capacidade de 15 t - 188 kW</t>
  </si>
  <si>
    <t>tkm</t>
  </si>
  <si>
    <t>5914449
0,000
R$ 1,08</t>
  </si>
  <si>
    <t>5914464
0,000
R$ 0,86</t>
  </si>
  <si>
    <t>5914479
0,000
R$ 0,69</t>
  </si>
  <si>
    <t>Areia média lavada - Caminhão basculante com capacidade de 10 m³ - 210 kW</t>
  </si>
  <si>
    <t>5914359
0,000
R$ 1,29</t>
  </si>
  <si>
    <t>5914374
0,000
R$ 1,03</t>
  </si>
  <si>
    <t>5914389
0,000
R$ 0,82</t>
  </si>
  <si>
    <t>Brita 1 - Caminhão basculante com capacidade de 10 m³ - 210 kW</t>
  </si>
  <si>
    <t>Brita 2 - Caminhão basculante com capacidade de 10 m³ - 210 kW</t>
  </si>
  <si>
    <t>Cimento Portland CP II - 32 - saco - Caminhão carroceria com capacidade de 15 t - 188 kW</t>
  </si>
  <si>
    <t>Custo total dos Momentos de Transportes =&gt;</t>
  </si>
  <si>
    <t xml:space="preserve"> 3103302 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</si>
  <si>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</si>
  <si>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</si>
  <si>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</si>
  <si>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</si>
  <si>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</si>
  <si>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</si>
  <si>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</si>
  <si>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</si>
  <si>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M0560</t>
  </si>
  <si>
    <t>Desmoldante para fôrmas de madeira</t>
  </si>
  <si>
    <t>l</t>
  </si>
  <si>
    <t>M1205</t>
  </si>
  <si>
    <t>Prego de ferro</t>
  </si>
  <si>
    <t>M0290</t>
  </si>
  <si>
    <t>Tábua - E = 2,5 cm e L = 10 cm</t>
  </si>
  <si>
    <t>m</t>
  </si>
  <si>
    <t>M1429</t>
  </si>
  <si>
    <t>Tábua de pinho de terceira - E = 2,5 cm</t>
  </si>
  <si>
    <t>Desmoldante para fôrmas de madeira - Caminhão carroceria com capacidade de 15 t - 188 kW</t>
  </si>
  <si>
    <t>Prego de ferro - Caminhão carroceria com capacidade de 15 t - 188 kW</t>
  </si>
  <si>
    <t>Tábua - E = 2,5 cm e L = 10 cm - Caminhão carroceria com capacidade de 15 t - 188 kW</t>
  </si>
  <si>
    <t>Tábua de pinho de terceira - E = 2,5 cm - Caminhão carroceria com capacidade de 15 t - 188 kW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</si>
  <si>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</si>
  <si>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</si>
  <si>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</si>
  <si>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</si>
  <si>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</si>
  <si>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</si>
  <si>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 xml:space="preserve"> 5914449 </t>
  </si>
  <si>
    <t>Transporte com caminhão carroceria de 15 t - rodovia em leito natural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</si>
  <si>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</si>
  <si>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</si>
  <si>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</si>
  <si>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</si>
  <si>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>BASES</t>
  </si>
  <si>
    <t xml:space="preserve"> DESONERADO</t>
  </si>
  <si>
    <t>PLANILHA DE PREÇOS UNITÁRIOS/ OBRA
 DESONERADA</t>
  </si>
  <si>
    <t>PLANILHA DE RESUMO DE OBRAS
 DESONERADO</t>
  </si>
  <si>
    <t>SERVIÇOS DE REVESTIMENTO PRIMÁRIO NAS VICINAIS</t>
  </si>
  <si>
    <t>REVESTIMENTO PRIMÁRIO DA VIA</t>
  </si>
  <si>
    <t>REVESTIMENTO PRIMÁRIO DAS VICINAIS - EXT.: 17,01 Km</t>
  </si>
  <si>
    <t>MAYCON LEONAN DA SILVA MATOS
ENGENHEIRO CIVIL
CREA/PA: 1518018386PA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</si>
</sst>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#.##000"/>
    <numFmt numFmtId="166" formatCode="_([$€]* #,##0.00_);_([$€]* \(#,##0.00\);_([$€]* &quot;-&quot;??_);_(@_)"/>
    <numFmt numFmtId="167" formatCode="#."/>
    <numFmt numFmtId="168" formatCode="_(&quot;R$ &quot;* #,##0.00_);_(&quot;R$ &quot;* \(#,##0.00\);_(&quot;R$ &quot;* &quot;-&quot;??_);_(@_)"/>
    <numFmt numFmtId="169" formatCode="_([$€-2]* #,##0.00_);_([$€-2]* \(#,##0.00\);_([$€-2]* &quot;-&quot;??_)"/>
    <numFmt numFmtId="170" formatCode="_(* #,##0.00_);_(* \(#,##0.00\);_(* &quot;-&quot;??_);_(@_)"/>
    <numFmt numFmtId="171" formatCode="&quot;R$&quot;\ #,##0.00"/>
    <numFmt numFmtId="172" formatCode="#,#00"/>
    <numFmt numFmtId="173" formatCode="_(* #,##0.00000000_);_(* \(#,##0.00000000\);_(* &quot;-&quot;??_);_(@_)"/>
    <numFmt numFmtId="174" formatCode="&quot;R$ &quot;#,##0.00;[Red]&quot;-R$ &quot;#,##0.00"/>
    <numFmt numFmtId="175" formatCode="%#,#00"/>
    <numFmt numFmtId="176" formatCode="_(* #,##0.0000_);_(* \(#,##0.0000\);_(* &quot;-&quot;??_);_(@_)"/>
    <numFmt numFmtId="177" formatCode="#,##0.000"/>
    <numFmt numFmtId="178" formatCode="#,##0.00\ %"/>
    <numFmt numFmtId="179" formatCode="#,##0.0000000"/>
    <numFmt numFmtId="180" formatCode="#,##0.0000"/>
    <numFmt numFmtId="181" formatCode="_([$€]* #,##0_);_([$€]* \(#,##0\);_([$€]* &quot;-&quot;??_);_(@_)"/>
  </numFmts>
  <fonts count="75">
    <font>
      <sz val="10"/>
      <name val="Arial"/>
      <charset val="134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indexed="9"/>
      <name val="Calibri"/>
      <family val="2"/>
    </font>
    <font>
      <sz val="11"/>
      <color rgb="FF006100"/>
      <name val="Calibri"/>
      <family val="2"/>
      <scheme val="minor"/>
    </font>
    <font>
      <sz val="10"/>
      <name val="Courier"/>
      <charset val="134"/>
    </font>
    <font>
      <b/>
      <sz val="11"/>
      <color theme="0"/>
      <name val="Calibri"/>
      <family val="2"/>
      <scheme val="minor"/>
    </font>
    <font>
      <sz val="1"/>
      <color indexed="8"/>
      <name val="Courier"/>
      <charset val="134"/>
    </font>
    <font>
      <b/>
      <sz val="11"/>
      <color indexed="10"/>
      <name val="Calibri"/>
      <family val="2"/>
    </font>
    <font>
      <sz val="1"/>
      <color indexed="16"/>
      <name val="Courier"/>
      <charset val="134"/>
    </font>
    <font>
      <b/>
      <sz val="11"/>
      <color indexed="62"/>
      <name val="Calibri"/>
      <family val="2"/>
    </font>
    <font>
      <sz val="1"/>
      <color indexed="18"/>
      <name val="Courier"/>
      <charset val="134"/>
    </font>
    <font>
      <sz val="10"/>
      <name val="Times New Roman"/>
      <family val="1"/>
    </font>
    <font>
      <b/>
      <sz val="11"/>
      <color theme="3"/>
      <name val="Calibri"/>
      <family val="2"/>
      <scheme val="minor"/>
    </font>
    <font>
      <b/>
      <sz val="18"/>
      <color indexed="62"/>
      <name val="Cambria"/>
      <family val="1"/>
    </font>
    <font>
      <i/>
      <sz val="11"/>
      <color indexed="23"/>
      <name val="Calibri"/>
      <family val="2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name val="Century Gothic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rgb="FF00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19"/>
      <name val="Calibri"/>
      <family val="2"/>
    </font>
    <font>
      <sz val="11"/>
      <color rgb="FF000000"/>
      <name val="Calibri"/>
      <family val="2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indexed="62"/>
      <name val="Calibri"/>
      <family val="2"/>
    </font>
    <font>
      <vertAlign val="superscript"/>
      <sz val="9"/>
      <name val="Courier New"/>
      <family val="3"/>
    </font>
    <font>
      <b/>
      <sz val="1"/>
      <color indexed="8"/>
      <name val="Courier"/>
      <charset val="134"/>
    </font>
    <font>
      <b/>
      <sz val="13"/>
      <color indexed="62"/>
      <name val="Calibri"/>
      <family val="2"/>
    </font>
    <font>
      <b/>
      <sz val="18"/>
      <color theme="3"/>
      <name val="Cambria"/>
      <family val="1"/>
      <scheme val="major"/>
    </font>
    <font>
      <b/>
      <sz val="11"/>
      <color indexed="63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  <font>
      <b/>
      <sz val="11"/>
      <name val="Arial"/>
      <family val="1"/>
    </font>
    <font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2"/>
      <name val="Arial"/>
      <family val="1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149937437055574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2065187536243"/>
        <bgColor indexed="64"/>
      </patternFill>
    </fill>
    <fill>
      <patternFill patternType="solid">
        <fgColor theme="0" tint="-0.14993743705557422"/>
        <bgColor indexed="55"/>
      </patternFill>
    </fill>
    <fill>
      <patternFill patternType="solid">
        <fgColor theme="0" tint="-0.14993743705557422"/>
        <bgColor indexed="26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8" tint="0.799920651875362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5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2065187536243"/>
        <bgColor indexed="31"/>
      </patternFill>
    </fill>
    <fill>
      <patternFill patternType="solid">
        <fgColor theme="3" tint="0.79992065187536243"/>
        <bgColor indexed="26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theme="9" tint="0.79998168889431442"/>
        <bgColor rgb="FFD8ECF6"/>
      </patternFill>
    </fill>
    <fill>
      <patternFill patternType="solid">
        <fgColor theme="9" tint="0.39997558519241921"/>
        <bgColor rgb="FFD8ECF6"/>
      </patternFill>
    </fill>
    <fill>
      <patternFill patternType="solid">
        <fgColor rgb="FFF7F3DF"/>
        <bgColor rgb="FFF7F3D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6" tint="0.79998168889431442"/>
        <bgColor rgb="FFDFF0D8"/>
      </patternFill>
    </fill>
    <fill>
      <patternFill patternType="solid">
        <fgColor theme="6" tint="0.79998168889431442"/>
        <bgColor rgb="FFD8ECF6"/>
      </patternFill>
    </fill>
    <fill>
      <patternFill patternType="solid">
        <fgColor theme="6" tint="0.79998168889431442"/>
        <bgColor rgb="FFF7F3DF"/>
      </patternFill>
    </fill>
    <fill>
      <patternFill patternType="solid">
        <fgColor rgb="FFEFEFEF"/>
        <bgColor rgb="FFEFEFEF"/>
      </patternFill>
    </fill>
    <fill>
      <patternFill patternType="solid">
        <fgColor rgb="FFD6D6D6"/>
        <bgColor rgb="FFD6D6D6"/>
      </patternFill>
    </fill>
    <fill>
      <patternFill patternType="solid">
        <fgColor rgb="FF0070C0"/>
        <bgColor rgb="FFFFFFFF"/>
      </patternFill>
    </fill>
    <fill>
      <patternFill patternType="solid">
        <fgColor theme="0"/>
        <bgColor rgb="FFFFFFFF"/>
      </patternFill>
    </fill>
  </fills>
  <borders count="10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theme="4" tint="0.399914548173467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auto="1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CCCCCC"/>
      </top>
      <bottom/>
      <diagonal/>
    </border>
  </borders>
  <cellStyleXfs count="154">
    <xf numFmtId="166" fontId="0" fillId="0" borderId="0"/>
    <xf numFmtId="0" fontId="30" fillId="0" borderId="0"/>
    <xf numFmtId="170" fontId="62" fillId="0" borderId="0" applyFont="0" applyFill="0" applyBorder="0" applyAlignment="0" applyProtection="0"/>
    <xf numFmtId="0" fontId="25" fillId="27" borderId="0" applyNumberFormat="0" applyBorder="0" applyAlignment="0" applyProtection="0"/>
    <xf numFmtId="0" fontId="16" fillId="17" borderId="0" applyNumberFormat="0" applyBorder="0" applyAlignment="0" applyProtection="0"/>
    <xf numFmtId="0" fontId="40" fillId="0" borderId="0" applyNumberFormat="0" applyFill="0" applyBorder="0" applyAlignment="0" applyProtection="0"/>
    <xf numFmtId="44" fontId="62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6" fillId="20" borderId="0" applyNumberFormat="0" applyBorder="0" applyAlignment="0" applyProtection="0"/>
    <xf numFmtId="9" fontId="62" fillId="0" borderId="0" applyFont="0" applyFill="0" applyBorder="0" applyAlignment="0" applyProtection="0"/>
    <xf numFmtId="0" fontId="62" fillId="0" borderId="0"/>
    <xf numFmtId="0" fontId="39" fillId="0" borderId="0" applyNumberFormat="0" applyFill="0" applyBorder="0" applyAlignment="0" applyProtection="0"/>
    <xf numFmtId="9" fontId="37" fillId="0" borderId="0" applyFont="0" applyFill="0" applyBorder="0" applyAlignment="0" applyProtection="0"/>
    <xf numFmtId="0" fontId="15" fillId="43" borderId="0" applyNumberFormat="0" applyBorder="0" applyAlignment="0" applyProtection="0"/>
    <xf numFmtId="0" fontId="15" fillId="37" borderId="0" applyNumberFormat="0" applyBorder="0" applyAlignment="0" applyProtection="0"/>
    <xf numFmtId="9" fontId="62" fillId="0" borderId="0" applyFont="0" applyFill="0" applyBorder="0" applyAlignment="0" applyProtection="0"/>
    <xf numFmtId="4" fontId="43" fillId="0" borderId="26" applyNumberFormat="0" applyBorder="0" applyAlignment="0"/>
    <xf numFmtId="0" fontId="62" fillId="0" borderId="0"/>
    <xf numFmtId="0" fontId="16" fillId="16" borderId="0" applyNumberFormat="0" applyBorder="0" applyAlignment="0" applyProtection="0"/>
    <xf numFmtId="0" fontId="25" fillId="16" borderId="0" applyNumberFormat="0" applyBorder="0" applyAlignment="0" applyProtection="0"/>
    <xf numFmtId="0" fontId="17" fillId="0" borderId="0"/>
    <xf numFmtId="0" fontId="15" fillId="0" borderId="0"/>
    <xf numFmtId="0" fontId="15" fillId="40" borderId="0" applyNumberFormat="0" applyBorder="0" applyAlignment="0" applyProtection="0"/>
    <xf numFmtId="170" fontId="62" fillId="0" borderId="0" applyFont="0" applyFill="0" applyBorder="0" applyAlignment="0" applyProtection="0"/>
    <xf numFmtId="0" fontId="15" fillId="41" borderId="0" applyNumberFormat="0" applyBorder="0" applyAlignment="0" applyProtection="0"/>
    <xf numFmtId="0" fontId="31" fillId="35" borderId="29" applyNumberFormat="0" applyAlignment="0" applyProtection="0"/>
    <xf numFmtId="0" fontId="16" fillId="42" borderId="0" applyNumberFormat="0" applyBorder="0" applyAlignment="0" applyProtection="0"/>
    <xf numFmtId="0" fontId="28" fillId="31" borderId="35" applyNumberFormat="0" applyAlignment="0" applyProtection="0"/>
    <xf numFmtId="0" fontId="15" fillId="19" borderId="0" applyNumberFormat="0" applyBorder="0" applyAlignment="0" applyProtection="0"/>
    <xf numFmtId="0" fontId="22" fillId="38" borderId="0" applyNumberFormat="0" applyBorder="0" applyAlignment="0" applyProtection="0"/>
    <xf numFmtId="0" fontId="16" fillId="44" borderId="0" applyNumberFormat="0" applyBorder="0" applyAlignment="0" applyProtection="0"/>
    <xf numFmtId="0" fontId="25" fillId="48" borderId="0" applyNumberFormat="0" applyBorder="0" applyAlignment="0" applyProtection="0"/>
    <xf numFmtId="44" fontId="15" fillId="0" borderId="0" applyFont="0" applyFill="0" applyBorder="0" applyAlignment="0" applyProtection="0"/>
    <xf numFmtId="0" fontId="15" fillId="8" borderId="0" applyNumberFormat="0" applyBorder="0" applyAlignment="0" applyProtection="0"/>
    <xf numFmtId="0" fontId="46" fillId="0" borderId="0"/>
    <xf numFmtId="0" fontId="15" fillId="15" borderId="0" applyNumberFormat="0" applyBorder="0" applyAlignment="0" applyProtection="0"/>
    <xf numFmtId="0" fontId="16" fillId="20" borderId="0" applyNumberFormat="0" applyBorder="0" applyAlignment="0" applyProtection="0"/>
    <xf numFmtId="0" fontId="15" fillId="39" borderId="0" applyNumberFormat="0" applyBorder="0" applyAlignment="0" applyProtection="0"/>
    <xf numFmtId="170" fontId="62" fillId="0" borderId="0" applyFont="0" applyFill="0" applyBorder="0" applyAlignment="0" applyProtection="0"/>
    <xf numFmtId="0" fontId="16" fillId="16" borderId="0" applyNumberFormat="0" applyBorder="0" applyAlignment="0" applyProtection="0"/>
    <xf numFmtId="167" fontId="34" fillId="0" borderId="0">
      <protection locked="0"/>
    </xf>
    <xf numFmtId="0" fontId="15" fillId="18" borderId="0" applyNumberFormat="0" applyBorder="0" applyAlignment="0" applyProtection="0"/>
    <xf numFmtId="0" fontId="16" fillId="42" borderId="0" applyNumberFormat="0" applyBorder="0" applyAlignment="0" applyProtection="0"/>
    <xf numFmtId="0" fontId="15" fillId="55" borderId="0" applyNumberFormat="0" applyBorder="0" applyAlignment="0" applyProtection="0"/>
    <xf numFmtId="0" fontId="16" fillId="21" borderId="0" applyNumberFormat="0" applyBorder="0" applyAlignment="0" applyProtection="0"/>
    <xf numFmtId="0" fontId="15" fillId="56" borderId="0" applyNumberFormat="0" applyBorder="0" applyAlignment="0" applyProtection="0"/>
    <xf numFmtId="0" fontId="16" fillId="30" borderId="0" applyNumberFormat="0" applyBorder="0" applyAlignment="0" applyProtection="0"/>
    <xf numFmtId="0" fontId="16" fillId="16" borderId="0" applyNumberFormat="0" applyBorder="0" applyAlignment="0" applyProtection="0"/>
    <xf numFmtId="0" fontId="15" fillId="34" borderId="0" applyNumberFormat="0" applyBorder="0" applyAlignment="0" applyProtection="0"/>
    <xf numFmtId="0" fontId="16" fillId="20" borderId="0" applyNumberFormat="0" applyBorder="0" applyAlignment="0" applyProtection="0"/>
    <xf numFmtId="0" fontId="22" fillId="57" borderId="0" applyNumberFormat="0" applyBorder="0" applyAlignment="0" applyProtection="0"/>
    <xf numFmtId="0" fontId="22" fillId="47" borderId="0" applyNumberFormat="0" applyBorder="0" applyAlignment="0" applyProtection="0"/>
    <xf numFmtId="0" fontId="25" fillId="48" borderId="0" applyNumberFormat="0" applyBorder="0" applyAlignment="0" applyProtection="0"/>
    <xf numFmtId="0" fontId="22" fillId="53" borderId="0" applyNumberFormat="0" applyBorder="0" applyAlignment="0" applyProtection="0"/>
    <xf numFmtId="0" fontId="25" fillId="27" borderId="0" applyNumberFormat="0" applyBorder="0" applyAlignment="0" applyProtection="0"/>
    <xf numFmtId="0" fontId="22" fillId="23" borderId="0" applyNumberFormat="0" applyBorder="0" applyAlignment="0" applyProtection="0"/>
    <xf numFmtId="0" fontId="25" fillId="30" borderId="0" applyNumberFormat="0" applyBorder="0" applyAlignment="0" applyProtection="0"/>
    <xf numFmtId="0" fontId="22" fillId="59" borderId="0" applyNumberFormat="0" applyBorder="0" applyAlignment="0" applyProtection="0"/>
    <xf numFmtId="0" fontId="25" fillId="16" borderId="0" applyNumberFormat="0" applyBorder="0" applyAlignment="0" applyProtection="0"/>
    <xf numFmtId="0" fontId="22" fillId="26" borderId="0" applyNumberFormat="0" applyBorder="0" applyAlignment="0" applyProtection="0"/>
    <xf numFmtId="0" fontId="25" fillId="42" borderId="0" applyNumberFormat="0" applyBorder="0" applyAlignment="0" applyProtection="0"/>
    <xf numFmtId="0" fontId="29" fillId="33" borderId="0" applyNumberFormat="0" applyBorder="0" applyAlignment="0" applyProtection="0"/>
    <xf numFmtId="0" fontId="45" fillId="16" borderId="0" applyNumberFormat="0" applyBorder="0" applyAlignment="0" applyProtection="0"/>
    <xf numFmtId="0" fontId="21" fillId="22" borderId="32" applyNumberFormat="0" applyAlignment="0" applyProtection="0"/>
    <xf numFmtId="3" fontId="62" fillId="0" borderId="0" applyFont="0" applyFill="0" applyBorder="0" applyAlignment="0" applyProtection="0"/>
    <xf numFmtId="0" fontId="33" fillId="36" borderId="30" applyNumberFormat="0" applyAlignment="0" applyProtection="0"/>
    <xf numFmtId="166" fontId="62" fillId="0" borderId="0"/>
    <xf numFmtId="0" fontId="50" fillId="0" borderId="27" applyNumberFormat="0" applyFill="0" applyAlignment="0" applyProtection="0"/>
    <xf numFmtId="166" fontId="37" fillId="0" borderId="0"/>
    <xf numFmtId="0" fontId="20" fillId="0" borderId="31" applyNumberFormat="0" applyFill="0" applyAlignment="0" applyProtection="0"/>
    <xf numFmtId="170" fontId="15" fillId="0" borderId="0" applyFont="0" applyFill="0" applyBorder="0" applyAlignment="0" applyProtection="0"/>
    <xf numFmtId="167" fontId="34" fillId="0" borderId="0">
      <protection locked="0"/>
    </xf>
    <xf numFmtId="0" fontId="32" fillId="0" borderId="0">
      <protection locked="0"/>
    </xf>
    <xf numFmtId="167" fontId="34" fillId="0" borderId="0">
      <protection locked="0"/>
    </xf>
    <xf numFmtId="0" fontId="22" fillId="54" borderId="0" applyNumberFormat="0" applyBorder="0" applyAlignment="0" applyProtection="0"/>
    <xf numFmtId="0" fontId="25" fillId="50" borderId="0" applyNumberFormat="0" applyBorder="0" applyAlignment="0" applyProtection="0"/>
    <xf numFmtId="0" fontId="44" fillId="46" borderId="0" applyNumberFormat="0" applyBorder="0" applyAlignment="0" applyProtection="0"/>
    <xf numFmtId="0" fontId="22" fillId="24" borderId="0" applyNumberFormat="0" applyBorder="0" applyAlignment="0" applyProtection="0"/>
    <xf numFmtId="0" fontId="22" fillId="58" borderId="0" applyNumberFormat="0" applyBorder="0" applyAlignment="0" applyProtection="0"/>
    <xf numFmtId="0" fontId="25" fillId="52" borderId="0" applyNumberFormat="0" applyBorder="0" applyAlignment="0" applyProtection="0"/>
    <xf numFmtId="0" fontId="22" fillId="49" borderId="0" applyNumberFormat="0" applyBorder="0" applyAlignment="0" applyProtection="0"/>
    <xf numFmtId="0" fontId="25" fillId="45" borderId="0" applyNumberFormat="0" applyBorder="0" applyAlignment="0" applyProtection="0"/>
    <xf numFmtId="0" fontId="22" fillId="25" borderId="0" applyNumberFormat="0" applyBorder="0" applyAlignment="0" applyProtection="0"/>
    <xf numFmtId="0" fontId="25" fillId="32" borderId="0" applyNumberFormat="0" applyBorder="0" applyAlignment="0" applyProtection="0"/>
    <xf numFmtId="0" fontId="27" fillId="29" borderId="32" applyNumberFormat="0" applyAlignment="0" applyProtection="0"/>
    <xf numFmtId="170" fontId="62" fillId="0" borderId="0" applyFont="0" applyFill="0" applyBorder="0" applyAlignment="0" applyProtection="0"/>
    <xf numFmtId="3" fontId="62" fillId="0" borderId="0" applyFont="0" applyFill="0" applyBorder="0" applyAlignment="0" applyProtection="0"/>
    <xf numFmtId="0" fontId="19" fillId="21" borderId="30" applyNumberFormat="0" applyAlignment="0" applyProtection="0"/>
    <xf numFmtId="169" fontId="6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43" fontId="62" fillId="0" borderId="0" applyFont="0" applyFill="0" applyBorder="0" applyAlignment="0" applyProtection="0"/>
    <xf numFmtId="167" fontId="34" fillId="0" borderId="0">
      <protection locked="0"/>
    </xf>
    <xf numFmtId="172" fontId="32" fillId="0" borderId="0">
      <protection locked="0"/>
    </xf>
    <xf numFmtId="0" fontId="23" fillId="0" borderId="33" applyNumberFormat="0" applyFill="0" applyAlignment="0" applyProtection="0"/>
    <xf numFmtId="0" fontId="24" fillId="0" borderId="34" applyNumberFormat="0" applyFill="0" applyAlignment="0" applyProtection="0"/>
    <xf numFmtId="0" fontId="47" fillId="51" borderId="0" applyNumberFormat="0" applyBorder="0" applyAlignment="0" applyProtection="0"/>
    <xf numFmtId="168" fontId="62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6" fillId="28" borderId="0" applyNumberFormat="0" applyBorder="0" applyAlignment="0" applyProtection="0"/>
    <xf numFmtId="0" fontId="48" fillId="21" borderId="0" applyNumberFormat="0" applyBorder="0" applyAlignment="0" applyProtection="0"/>
    <xf numFmtId="0" fontId="15" fillId="0" borderId="0"/>
    <xf numFmtId="0" fontId="18" fillId="0" borderId="0"/>
    <xf numFmtId="166" fontId="62" fillId="0" borderId="0"/>
    <xf numFmtId="0" fontId="52" fillId="0" borderId="43" applyNumberFormat="0" applyFill="0" applyAlignment="0" applyProtection="0"/>
    <xf numFmtId="0" fontId="62" fillId="0" borderId="0"/>
    <xf numFmtId="0" fontId="18" fillId="0" borderId="0"/>
    <xf numFmtId="0" fontId="62" fillId="0" borderId="0"/>
    <xf numFmtId="166" fontId="62" fillId="0" borderId="0"/>
    <xf numFmtId="0" fontId="62" fillId="0" borderId="0"/>
    <xf numFmtId="0" fontId="62" fillId="0" borderId="0"/>
    <xf numFmtId="0" fontId="62" fillId="0" borderId="0"/>
    <xf numFmtId="166" fontId="49" fillId="0" borderId="0"/>
    <xf numFmtId="167" fontId="36" fillId="0" borderId="0">
      <protection locked="0"/>
    </xf>
    <xf numFmtId="0" fontId="62" fillId="0" borderId="0"/>
    <xf numFmtId="166" fontId="62" fillId="0" borderId="0"/>
    <xf numFmtId="0" fontId="62" fillId="0" borderId="0"/>
    <xf numFmtId="0" fontId="18" fillId="0" borderId="0"/>
    <xf numFmtId="0" fontId="62" fillId="0" borderId="0"/>
    <xf numFmtId="0" fontId="15" fillId="60" borderId="39" applyNumberFormat="0" applyFont="0" applyAlignment="0" applyProtection="0"/>
    <xf numFmtId="0" fontId="62" fillId="0" borderId="0"/>
    <xf numFmtId="0" fontId="62" fillId="20" borderId="38" applyNumberFormat="0" applyFont="0" applyAlignment="0" applyProtection="0"/>
    <xf numFmtId="0" fontId="15" fillId="0" borderId="0"/>
    <xf numFmtId="0" fontId="62" fillId="0" borderId="0"/>
    <xf numFmtId="0" fontId="16" fillId="20" borderId="38" applyNumberFormat="0" applyFont="0" applyAlignment="0" applyProtection="0"/>
    <xf numFmtId="175" fontId="32" fillId="0" borderId="0">
      <protection locked="0"/>
    </xf>
    <xf numFmtId="165" fontId="32" fillId="0" borderId="0">
      <protection locked="0"/>
    </xf>
    <xf numFmtId="9" fontId="62" fillId="0" borderId="0" applyFont="0" applyFill="0" applyBorder="0" applyAlignment="0" applyProtection="0"/>
    <xf numFmtId="0" fontId="59" fillId="22" borderId="40" applyNumberFormat="0" applyAlignment="0" applyProtection="0"/>
    <xf numFmtId="0" fontId="57" fillId="36" borderId="45" applyNumberFormat="0" applyAlignment="0" applyProtection="0"/>
    <xf numFmtId="170" fontId="62" fillId="0" borderId="0" applyFont="0" applyFill="0" applyBorder="0" applyAlignment="0" applyProtection="0"/>
    <xf numFmtId="0" fontId="38" fillId="0" borderId="37" applyNumberFormat="0" applyFill="0" applyAlignment="0" applyProtection="0"/>
    <xf numFmtId="170" fontId="37" fillId="0" borderId="0" applyFont="0" applyFill="0" applyBorder="0" applyAlignment="0" applyProtection="0"/>
    <xf numFmtId="0" fontId="35" fillId="0" borderId="36" applyNumberFormat="0" applyFill="0" applyAlignment="0" applyProtection="0"/>
    <xf numFmtId="170" fontId="62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53" fillId="0" borderId="0"/>
    <xf numFmtId="0" fontId="5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2" fillId="0" borderId="44" applyNumberFormat="0" applyFill="0" applyAlignment="0" applyProtection="0"/>
    <xf numFmtId="0" fontId="52" fillId="0" borderId="41" applyNumberFormat="0" applyFill="0" applyAlignment="0" applyProtection="0"/>
    <xf numFmtId="0" fontId="41" fillId="0" borderId="46" applyNumberFormat="0" applyFill="0" applyAlignment="0" applyProtection="0"/>
    <xf numFmtId="0" fontId="55" fillId="0" borderId="42" applyNumberFormat="0" applyFill="0" applyAlignment="0" applyProtection="0"/>
    <xf numFmtId="0" fontId="38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67" fontId="54" fillId="0" borderId="0">
      <protection locked="0"/>
    </xf>
    <xf numFmtId="167" fontId="54" fillId="0" borderId="0">
      <protection locked="0"/>
    </xf>
    <xf numFmtId="0" fontId="58" fillId="0" borderId="28" applyNumberFormat="0" applyFill="0" applyAlignment="0" applyProtection="0"/>
    <xf numFmtId="0" fontId="61" fillId="0" borderId="47" applyNumberFormat="0" applyFill="0" applyAlignment="0" applyProtection="0"/>
    <xf numFmtId="43" fontId="15" fillId="0" borderId="0" applyFont="0" applyFill="0" applyBorder="0" applyAlignment="0" applyProtection="0"/>
    <xf numFmtId="170" fontId="62" fillId="0" borderId="0" applyFont="0" applyFill="0" applyBorder="0" applyAlignment="0" applyProtection="0"/>
    <xf numFmtId="170" fontId="62" fillId="0" borderId="0" applyFont="0" applyFill="0" applyBorder="0" applyAlignment="0" applyProtection="0"/>
    <xf numFmtId="170" fontId="62" fillId="0" borderId="0" applyFont="0" applyFill="0" applyBorder="0" applyAlignment="0" applyProtection="0"/>
    <xf numFmtId="0" fontId="66" fillId="0" borderId="0"/>
  </cellStyleXfs>
  <cellXfs count="717">
    <xf numFmtId="166" fontId="0" fillId="0" borderId="0" xfId="0"/>
    <xf numFmtId="0" fontId="2" fillId="0" borderId="0" xfId="0" applyNumberFormat="1" applyFont="1" applyAlignment="1">
      <alignment vertical="center"/>
    </xf>
    <xf numFmtId="166" fontId="2" fillId="0" borderId="0" xfId="0" applyFont="1" applyAlignment="1">
      <alignment vertical="center"/>
    </xf>
    <xf numFmtId="166" fontId="2" fillId="0" borderId="0" xfId="0" applyFont="1"/>
    <xf numFmtId="0" fontId="2" fillId="0" borderId="0" xfId="0" applyNumberFormat="1" applyFont="1" applyAlignment="1">
      <alignment horizontal="center" vertical="center" wrapText="1"/>
    </xf>
    <xf numFmtId="4" fontId="2" fillId="0" borderId="0" xfId="2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166" fontId="0" fillId="0" borderId="0" xfId="0" applyAlignment="1">
      <alignment vertical="center"/>
    </xf>
    <xf numFmtId="0" fontId="0" fillId="2" borderId="0" xfId="0" applyNumberFormat="1" applyFill="1" applyAlignment="1">
      <alignment horizontal="left" vertical="top"/>
    </xf>
    <xf numFmtId="166" fontId="0" fillId="0" borderId="0" xfId="0" applyAlignment="1">
      <alignment horizontal="left" vertical="top"/>
    </xf>
    <xf numFmtId="166" fontId="5" fillId="0" borderId="0" xfId="0" applyFont="1" applyAlignment="1">
      <alignment horizontal="left" vertical="top"/>
    </xf>
    <xf numFmtId="166" fontId="6" fillId="0" borderId="0" xfId="0" applyFont="1" applyAlignment="1">
      <alignment horizontal="left" vertical="top"/>
    </xf>
    <xf numFmtId="0" fontId="2" fillId="0" borderId="0" xfId="0" applyNumberFormat="1" applyFont="1" applyAlignment="1">
      <alignment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horizontal="left" vertical="center"/>
    </xf>
    <xf numFmtId="2" fontId="8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71" fontId="8" fillId="0" borderId="2" xfId="0" applyNumberFormat="1" applyFont="1" applyBorder="1" applyAlignment="1">
      <alignment horizontal="center" vertical="center"/>
    </xf>
    <xf numFmtId="171" fontId="7" fillId="5" borderId="2" xfId="97" applyNumberFormat="1" applyFont="1" applyFill="1" applyBorder="1" applyAlignment="1">
      <alignment horizontal="center" vertical="center"/>
    </xf>
    <xf numFmtId="166" fontId="2" fillId="0" borderId="0" xfId="0" applyFont="1" applyAlignment="1">
      <alignment horizontal="left" vertical="center"/>
    </xf>
    <xf numFmtId="166" fontId="8" fillId="0" borderId="0" xfId="0" applyFont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 wrapText="1"/>
    </xf>
    <xf numFmtId="4" fontId="2" fillId="0" borderId="7" xfId="2" applyNumberFormat="1" applyFont="1" applyFill="1" applyBorder="1" applyAlignment="1">
      <alignment horizontal="center" vertical="center" wrapText="1"/>
    </xf>
    <xf numFmtId="166" fontId="8" fillId="0" borderId="7" xfId="0" applyFont="1" applyBorder="1" applyAlignment="1">
      <alignment horizontal="left" vertical="center"/>
    </xf>
    <xf numFmtId="0" fontId="1" fillId="0" borderId="0" xfId="101" applyFont="1"/>
    <xf numFmtId="0" fontId="7" fillId="0" borderId="0" xfId="101" applyFont="1"/>
    <xf numFmtId="0" fontId="1" fillId="0" borderId="0" xfId="101" applyFont="1" applyAlignment="1">
      <alignment horizontal="left"/>
    </xf>
    <xf numFmtId="0" fontId="2" fillId="0" borderId="0" xfId="101" applyFont="1"/>
    <xf numFmtId="0" fontId="8" fillId="0" borderId="0" xfId="101" applyFont="1"/>
    <xf numFmtId="0" fontId="2" fillId="0" borderId="2" xfId="101" applyFont="1" applyBorder="1" applyAlignment="1">
      <alignment horizontal="center" vertical="center" wrapText="1"/>
    </xf>
    <xf numFmtId="0" fontId="2" fillId="0" borderId="2" xfId="101" applyFont="1" applyBorder="1" applyAlignment="1">
      <alignment horizontal="center"/>
    </xf>
    <xf numFmtId="0" fontId="2" fillId="0" borderId="2" xfId="101" applyFont="1" applyBorder="1"/>
    <xf numFmtId="10" fontId="8" fillId="0" borderId="2" xfId="101" applyNumberFormat="1" applyFont="1" applyBorder="1"/>
    <xf numFmtId="10" fontId="2" fillId="0" borderId="2" xfId="101" applyNumberFormat="1" applyFont="1" applyBorder="1"/>
    <xf numFmtId="0" fontId="1" fillId="10" borderId="2" xfId="101" applyFont="1" applyFill="1" applyBorder="1" applyAlignment="1">
      <alignment horizontal="center"/>
    </xf>
    <xf numFmtId="10" fontId="1" fillId="10" borderId="2" xfId="101" applyNumberFormat="1" applyFont="1" applyFill="1" applyBorder="1"/>
    <xf numFmtId="10" fontId="2" fillId="0" borderId="2" xfId="101" applyNumberFormat="1" applyFont="1" applyBorder="1" applyAlignment="1">
      <alignment horizontal="center"/>
    </xf>
    <xf numFmtId="0" fontId="1" fillId="10" borderId="6" xfId="101" applyFont="1" applyFill="1" applyBorder="1" applyAlignment="1">
      <alignment horizontal="center"/>
    </xf>
    <xf numFmtId="10" fontId="8" fillId="10" borderId="6" xfId="101" applyNumberFormat="1" applyFont="1" applyFill="1" applyBorder="1"/>
    <xf numFmtId="0" fontId="2" fillId="0" borderId="9" xfId="101" applyFont="1" applyBorder="1" applyAlignment="1">
      <alignment horizontal="center"/>
    </xf>
    <xf numFmtId="0" fontId="2" fillId="0" borderId="9" xfId="101" applyFont="1" applyBorder="1"/>
    <xf numFmtId="10" fontId="8" fillId="0" borderId="9" xfId="101" applyNumberFormat="1" applyFont="1" applyBorder="1"/>
    <xf numFmtId="0" fontId="2" fillId="0" borderId="2" xfId="101" applyFont="1" applyBorder="1" applyAlignment="1">
      <alignment wrapText="1"/>
    </xf>
    <xf numFmtId="10" fontId="8" fillId="0" borderId="2" xfId="101" applyNumberFormat="1" applyFont="1" applyBorder="1" applyAlignment="1">
      <alignment vertical="center"/>
    </xf>
    <xf numFmtId="10" fontId="8" fillId="10" borderId="2" xfId="101" applyNumberFormat="1" applyFont="1" applyFill="1" applyBorder="1"/>
    <xf numFmtId="10" fontId="8" fillId="9" borderId="2" xfId="101" applyNumberFormat="1" applyFont="1" applyFill="1" applyBorder="1"/>
    <xf numFmtId="166" fontId="10" fillId="0" borderId="0" xfId="0" applyFont="1" applyAlignment="1">
      <alignment vertical="center" wrapText="1"/>
    </xf>
    <xf numFmtId="166" fontId="11" fillId="0" borderId="0" xfId="0" applyFont="1" applyAlignment="1">
      <alignment vertical="center"/>
    </xf>
    <xf numFmtId="166" fontId="11" fillId="0" borderId="7" xfId="0" applyFont="1" applyBorder="1" applyAlignment="1">
      <alignment vertical="center"/>
    </xf>
    <xf numFmtId="166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66" fontId="2" fillId="3" borderId="21" xfId="0" applyFont="1" applyFill="1" applyBorder="1" applyAlignment="1">
      <alignment vertical="center"/>
    </xf>
    <xf numFmtId="166" fontId="2" fillId="3" borderId="22" xfId="0" applyFont="1" applyFill="1" applyBorder="1" applyAlignment="1">
      <alignment vertical="center"/>
    </xf>
    <xf numFmtId="166" fontId="2" fillId="0" borderId="21" xfId="0" applyFont="1" applyBorder="1" applyAlignment="1">
      <alignment vertical="center"/>
    </xf>
    <xf numFmtId="166" fontId="2" fillId="0" borderId="22" xfId="0" applyFont="1" applyBorder="1" applyAlignment="1">
      <alignment vertical="center"/>
    </xf>
    <xf numFmtId="166" fontId="3" fillId="12" borderId="4" xfId="0" applyFont="1" applyFill="1" applyBorder="1" applyAlignment="1">
      <alignment vertical="center"/>
    </xf>
    <xf numFmtId="166" fontId="0" fillId="0" borderId="7" xfId="0" applyBorder="1"/>
    <xf numFmtId="164" fontId="0" fillId="0" borderId="0" xfId="0" applyNumberFormat="1"/>
    <xf numFmtId="174" fontId="1" fillId="0" borderId="0" xfId="0" applyNumberFormat="1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1" fillId="13" borderId="2" xfId="0" applyNumberFormat="1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166" fontId="0" fillId="5" borderId="0" xfId="0" applyFill="1" applyAlignment="1">
      <alignment vertical="center" wrapText="1"/>
    </xf>
    <xf numFmtId="166" fontId="0" fillId="0" borderId="0" xfId="0" applyAlignment="1">
      <alignment vertical="center" wrapText="1"/>
    </xf>
    <xf numFmtId="166" fontId="0" fillId="9" borderId="0" xfId="0" applyFill="1" applyAlignment="1">
      <alignment vertical="center" wrapText="1"/>
    </xf>
    <xf numFmtId="166" fontId="2" fillId="0" borderId="0" xfId="0" applyFont="1" applyAlignment="1">
      <alignment vertical="center" wrapText="1"/>
    </xf>
    <xf numFmtId="170" fontId="2" fillId="0" borderId="0" xfId="2" applyFont="1" applyAlignment="1">
      <alignment horizontal="center" vertical="center" wrapText="1"/>
    </xf>
    <xf numFmtId="170" fontId="0" fillId="0" borderId="0" xfId="2" applyFont="1" applyAlignment="1">
      <alignment vertical="center" wrapText="1"/>
    </xf>
    <xf numFmtId="0" fontId="1" fillId="5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4" fontId="1" fillId="5" borderId="2" xfId="0" applyNumberFormat="1" applyFont="1" applyFill="1" applyBorder="1" applyAlignment="1">
      <alignment horizontal="center" vertical="center" wrapText="1"/>
    </xf>
    <xf numFmtId="3" fontId="1" fillId="5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166" fontId="2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7" borderId="2" xfId="0" applyNumberFormat="1" applyFont="1" applyFill="1" applyBorder="1" applyAlignment="1">
      <alignment horizontal="center" vertical="center" wrapText="1"/>
    </xf>
    <xf numFmtId="0" fontId="2" fillId="7" borderId="2" xfId="0" applyNumberFormat="1" applyFont="1" applyFill="1" applyBorder="1" applyAlignment="1">
      <alignment horizontal="left" vertical="center" wrapText="1"/>
    </xf>
    <xf numFmtId="0" fontId="1" fillId="9" borderId="2" xfId="0" applyNumberFormat="1" applyFont="1" applyFill="1" applyBorder="1" applyAlignment="1">
      <alignment horizontal="center" vertical="center" wrapText="1"/>
    </xf>
    <xf numFmtId="3" fontId="1" fillId="9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/>
    </xf>
    <xf numFmtId="166" fontId="2" fillId="0" borderId="9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70" fontId="0" fillId="0" borderId="0" xfId="2" applyFont="1" applyFill="1" applyBorder="1" applyAlignment="1">
      <alignment horizontal="left" vertical="top"/>
    </xf>
    <xf numFmtId="170" fontId="1" fillId="5" borderId="2" xfId="2" applyFont="1" applyFill="1" applyBorder="1" applyAlignment="1">
      <alignment horizontal="center" vertical="center" wrapText="1"/>
    </xf>
    <xf numFmtId="170" fontId="0" fillId="5" borderId="0" xfId="2" applyFont="1" applyFill="1" applyAlignment="1">
      <alignment vertical="center" wrapText="1"/>
    </xf>
    <xf numFmtId="10" fontId="1" fillId="0" borderId="2" xfId="9" applyNumberFormat="1" applyFont="1" applyFill="1" applyBorder="1" applyAlignment="1">
      <alignment horizontal="center" vertical="center" wrapText="1"/>
    </xf>
    <xf numFmtId="170" fontId="0" fillId="0" borderId="0" xfId="2" applyFont="1" applyFill="1" applyAlignment="1">
      <alignment vertical="center" wrapText="1"/>
    </xf>
    <xf numFmtId="171" fontId="0" fillId="0" borderId="0" xfId="0" applyNumberFormat="1" applyAlignment="1">
      <alignment vertical="center" wrapText="1"/>
    </xf>
    <xf numFmtId="4" fontId="0" fillId="0" borderId="0" xfId="0" applyNumberFormat="1" applyAlignment="1">
      <alignment vertical="center" wrapText="1"/>
    </xf>
    <xf numFmtId="7" fontId="1" fillId="5" borderId="2" xfId="2" applyNumberFormat="1" applyFont="1" applyFill="1" applyBorder="1" applyAlignment="1">
      <alignment horizontal="center" vertical="center" wrapText="1"/>
    </xf>
    <xf numFmtId="10" fontId="1" fillId="5" borderId="2" xfId="9" applyNumberFormat="1" applyFont="1" applyFill="1" applyBorder="1" applyAlignment="1">
      <alignment horizontal="center" vertical="center" wrapText="1"/>
    </xf>
    <xf numFmtId="166" fontId="0" fillId="0" borderId="0" xfId="0" applyAlignment="1">
      <alignment horizontal="center" vertical="center" wrapText="1"/>
    </xf>
    <xf numFmtId="43" fontId="2" fillId="0" borderId="0" xfId="2" applyNumberFormat="1" applyFont="1" applyAlignment="1">
      <alignment horizontal="center" vertical="center" wrapText="1"/>
    </xf>
    <xf numFmtId="171" fontId="2" fillId="0" borderId="0" xfId="2" applyNumberFormat="1" applyFont="1" applyFill="1" applyBorder="1" applyAlignment="1">
      <alignment horizontal="center" vertical="center" wrapText="1"/>
    </xf>
    <xf numFmtId="171" fontId="2" fillId="0" borderId="0" xfId="2" applyNumberFormat="1" applyFont="1" applyBorder="1" applyAlignment="1">
      <alignment horizontal="center" vertical="center" wrapText="1"/>
    </xf>
    <xf numFmtId="171" fontId="2" fillId="0" borderId="0" xfId="2" applyNumberFormat="1" applyFont="1" applyAlignment="1">
      <alignment horizontal="center" vertical="center" wrapText="1"/>
    </xf>
    <xf numFmtId="171" fontId="2" fillId="0" borderId="0" xfId="0" applyNumberFormat="1" applyFont="1" applyAlignment="1">
      <alignment horizontal="center" vertical="center" wrapText="1"/>
    </xf>
    <xf numFmtId="171" fontId="2" fillId="0" borderId="0" xfId="0" applyNumberFormat="1" applyFont="1" applyAlignment="1">
      <alignment horizontal="left" vertical="center" wrapText="1"/>
    </xf>
    <xf numFmtId="44" fontId="2" fillId="0" borderId="0" xfId="0" applyNumberFormat="1" applyFont="1" applyAlignment="1">
      <alignment horizontal="center" vertical="center" wrapText="1"/>
    </xf>
    <xf numFmtId="10" fontId="2" fillId="0" borderId="0" xfId="9" applyNumberFormat="1" applyFont="1" applyAlignment="1">
      <alignment horizontal="center" vertical="center" wrapText="1"/>
    </xf>
    <xf numFmtId="44" fontId="0" fillId="0" borderId="0" xfId="0" applyNumberFormat="1" applyAlignment="1">
      <alignment vertical="center" wrapText="1"/>
    </xf>
    <xf numFmtId="43" fontId="0" fillId="0" borderId="0" xfId="0" applyNumberFormat="1" applyAlignment="1">
      <alignment vertical="center" wrapText="1"/>
    </xf>
    <xf numFmtId="166" fontId="1" fillId="5" borderId="2" xfId="0" applyFont="1" applyFill="1" applyBorder="1" applyAlignment="1">
      <alignment vertical="center"/>
    </xf>
    <xf numFmtId="0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 wrapText="1"/>
    </xf>
    <xf numFmtId="166" fontId="1" fillId="0" borderId="2" xfId="0" applyFont="1" applyBorder="1" applyAlignment="1">
      <alignment vertical="center" wrapText="1"/>
    </xf>
    <xf numFmtId="166" fontId="1" fillId="9" borderId="2" xfId="0" applyFont="1" applyFill="1" applyBorder="1" applyAlignment="1">
      <alignment vertical="center" wrapText="1"/>
    </xf>
    <xf numFmtId="166" fontId="1" fillId="5" borderId="2" xfId="0" applyFont="1" applyFill="1" applyBorder="1" applyAlignment="1">
      <alignment vertical="center" wrapText="1"/>
    </xf>
    <xf numFmtId="0" fontId="0" fillId="5" borderId="0" xfId="0" applyNumberFormat="1" applyFill="1" applyAlignment="1">
      <alignment vertical="center" wrapText="1"/>
    </xf>
    <xf numFmtId="0" fontId="1" fillId="0" borderId="0" xfId="101" applyFont="1" applyAlignment="1">
      <alignment horizontal="center" vertical="center"/>
    </xf>
    <xf numFmtId="166" fontId="1" fillId="0" borderId="2" xfId="0" applyFont="1" applyBorder="1" applyAlignment="1">
      <alignment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48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" fillId="11" borderId="2" xfId="102" applyNumberFormat="1" applyFont="1" applyFill="1" applyBorder="1" applyAlignment="1">
      <alignment vertical="center"/>
    </xf>
    <xf numFmtId="0" fontId="1" fillId="7" borderId="2" xfId="102" applyNumberFormat="1" applyFont="1" applyFill="1" applyBorder="1" applyAlignment="1">
      <alignment vertical="center" wrapText="1"/>
    </xf>
    <xf numFmtId="166" fontId="1" fillId="0" borderId="3" xfId="0" applyFont="1" applyBorder="1" applyAlignment="1">
      <alignment vertical="center"/>
    </xf>
    <xf numFmtId="166" fontId="1" fillId="0" borderId="4" xfId="0" applyFont="1" applyBorder="1" applyAlignment="1">
      <alignment vertical="center"/>
    </xf>
    <xf numFmtId="166" fontId="4" fillId="0" borderId="0" xfId="0" applyFont="1"/>
    <xf numFmtId="4" fontId="1" fillId="5" borderId="2" xfId="2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vertical="center" wrapText="1"/>
    </xf>
    <xf numFmtId="0" fontId="1" fillId="0" borderId="2" xfId="2" applyNumberFormat="1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5" borderId="2" xfId="6" applyNumberFormat="1" applyFont="1" applyFill="1" applyBorder="1" applyAlignment="1">
      <alignment vertical="center" wrapText="1"/>
    </xf>
    <xf numFmtId="0" fontId="1" fillId="9" borderId="2" xfId="0" applyNumberFormat="1" applyFont="1" applyFill="1" applyBorder="1" applyAlignment="1">
      <alignment vertical="center" wrapText="1"/>
    </xf>
    <xf numFmtId="0" fontId="14" fillId="0" borderId="1" xfId="6" applyNumberFormat="1" applyFont="1" applyBorder="1" applyAlignment="1">
      <alignment horizontal="center" vertical="center" wrapText="1"/>
    </xf>
    <xf numFmtId="0" fontId="1" fillId="0" borderId="2" xfId="6" applyNumberFormat="1" applyFont="1" applyBorder="1" applyAlignment="1">
      <alignment vertical="center" wrapText="1"/>
    </xf>
    <xf numFmtId="0" fontId="1" fillId="9" borderId="2" xfId="6" applyNumberFormat="1" applyFont="1" applyFill="1" applyBorder="1" applyAlignment="1">
      <alignment vertical="center" wrapText="1"/>
    </xf>
    <xf numFmtId="0" fontId="2" fillId="0" borderId="48" xfId="2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vertical="center"/>
    </xf>
    <xf numFmtId="0" fontId="13" fillId="0" borderId="2" xfId="2" applyNumberFormat="1" applyFont="1" applyFill="1" applyBorder="1" applyAlignment="1">
      <alignment horizontal="center" vertical="center" wrapText="1"/>
    </xf>
    <xf numFmtId="0" fontId="1" fillId="0" borderId="9" xfId="9" applyNumberFormat="1" applyFont="1" applyFill="1" applyBorder="1" applyAlignment="1">
      <alignment horizontal="center" vertical="center" wrapText="1"/>
    </xf>
    <xf numFmtId="166" fontId="1" fillId="5" borderId="48" xfId="0" applyFont="1" applyFill="1" applyBorder="1" applyAlignment="1">
      <alignment vertical="center" wrapText="1"/>
    </xf>
    <xf numFmtId="170" fontId="0" fillId="5" borderId="48" xfId="2" applyFont="1" applyFill="1" applyBorder="1" applyAlignment="1">
      <alignment vertical="center" wrapText="1"/>
    </xf>
    <xf numFmtId="0" fontId="2" fillId="7" borderId="48" xfId="9" applyNumberFormat="1" applyFont="1" applyFill="1" applyBorder="1" applyAlignment="1">
      <alignment horizontal="center" vertical="center" wrapText="1"/>
    </xf>
    <xf numFmtId="0" fontId="1" fillId="0" borderId="48" xfId="9" applyNumberFormat="1" applyFont="1" applyFill="1" applyBorder="1" applyAlignment="1">
      <alignment horizontal="center" vertical="center" wrapText="1"/>
    </xf>
    <xf numFmtId="170" fontId="0" fillId="0" borderId="48" xfId="2" applyFont="1" applyFill="1" applyBorder="1" applyAlignment="1">
      <alignment vertical="center" wrapText="1"/>
    </xf>
    <xf numFmtId="0" fontId="1" fillId="5" borderId="48" xfId="0" applyNumberFormat="1" applyFont="1" applyFill="1" applyBorder="1" applyAlignment="1">
      <alignment vertical="center" wrapText="1"/>
    </xf>
    <xf numFmtId="173" fontId="0" fillId="0" borderId="48" xfId="2" applyNumberFormat="1" applyFont="1" applyFill="1" applyBorder="1" applyAlignment="1">
      <alignment vertical="center" wrapText="1"/>
    </xf>
    <xf numFmtId="0" fontId="2" fillId="0" borderId="48" xfId="9" applyNumberFormat="1" applyFont="1" applyFill="1" applyBorder="1" applyAlignment="1">
      <alignment horizontal="center" vertical="center" wrapText="1"/>
    </xf>
    <xf numFmtId="0" fontId="1" fillId="9" borderId="48" xfId="0" applyNumberFormat="1" applyFont="1" applyFill="1" applyBorder="1" applyAlignment="1">
      <alignment vertical="center" wrapText="1"/>
    </xf>
    <xf numFmtId="170" fontId="0" fillId="9" borderId="48" xfId="2" applyFont="1" applyFill="1" applyBorder="1" applyAlignment="1">
      <alignment vertical="center" wrapText="1"/>
    </xf>
    <xf numFmtId="166" fontId="1" fillId="5" borderId="48" xfId="0" applyFont="1" applyFill="1" applyBorder="1" applyAlignment="1">
      <alignment horizontal="center" vertical="center" wrapText="1"/>
    </xf>
    <xf numFmtId="176" fontId="3" fillId="5" borderId="48" xfId="2" applyNumberFormat="1" applyFont="1" applyFill="1" applyBorder="1" applyAlignment="1">
      <alignment horizontal="center" vertical="center" wrapText="1"/>
    </xf>
    <xf numFmtId="2" fontId="2" fillId="7" borderId="2" xfId="2" applyNumberFormat="1" applyFont="1" applyFill="1" applyBorder="1" applyAlignment="1">
      <alignment horizontal="center" vertical="center" wrapText="1"/>
    </xf>
    <xf numFmtId="170" fontId="3" fillId="0" borderId="48" xfId="2" applyFont="1" applyBorder="1" applyAlignment="1">
      <alignment vertical="center" wrapText="1"/>
    </xf>
    <xf numFmtId="170" fontId="2" fillId="0" borderId="2" xfId="2" applyFont="1" applyFill="1" applyBorder="1" applyAlignment="1">
      <alignment horizontal="center" vertical="center" wrapText="1"/>
    </xf>
    <xf numFmtId="170" fontId="1" fillId="0" borderId="2" xfId="2" applyFont="1" applyFill="1" applyBorder="1" applyAlignment="1">
      <alignment horizontal="center" vertical="center" wrapText="1"/>
    </xf>
    <xf numFmtId="2" fontId="14" fillId="0" borderId="48" xfId="6" applyNumberFormat="1" applyFont="1" applyBorder="1" applyAlignment="1">
      <alignment horizontal="center" vertical="center" wrapText="1"/>
    </xf>
    <xf numFmtId="166" fontId="2" fillId="0" borderId="48" xfId="0" applyFont="1" applyBorder="1" applyAlignment="1">
      <alignment horizontal="center" vertical="center" wrapText="1"/>
    </xf>
    <xf numFmtId="170" fontId="2" fillId="0" borderId="48" xfId="2" applyFont="1" applyFill="1" applyBorder="1" applyAlignment="1">
      <alignment horizontal="center" vertical="center" wrapText="1"/>
    </xf>
    <xf numFmtId="0" fontId="1" fillId="0" borderId="48" xfId="2" applyNumberFormat="1" applyFont="1" applyFill="1" applyBorder="1" applyAlignment="1">
      <alignment horizontal="center" vertical="center" wrapText="1"/>
    </xf>
    <xf numFmtId="0" fontId="64" fillId="12" borderId="48" xfId="102" applyNumberFormat="1" applyFont="1" applyFill="1" applyBorder="1" applyAlignment="1">
      <alignment vertical="center"/>
    </xf>
    <xf numFmtId="166" fontId="3" fillId="0" borderId="48" xfId="0" applyFont="1" applyBorder="1" applyAlignment="1">
      <alignment horizontal="center" vertical="center"/>
    </xf>
    <xf numFmtId="3" fontId="0" fillId="0" borderId="48" xfId="2" applyNumberFormat="1" applyFont="1" applyBorder="1" applyAlignment="1">
      <alignment horizontal="center" vertical="center"/>
    </xf>
    <xf numFmtId="10" fontId="0" fillId="0" borderId="48" xfId="126" applyNumberFormat="1" applyFont="1" applyFill="1" applyBorder="1" applyAlignment="1" applyProtection="1">
      <alignment horizontal="center" vertical="center"/>
    </xf>
    <xf numFmtId="10" fontId="0" fillId="0" borderId="48" xfId="0" applyNumberFormat="1" applyBorder="1" applyAlignment="1">
      <alignment horizontal="center" vertical="center"/>
    </xf>
    <xf numFmtId="10" fontId="0" fillId="61" borderId="48" xfId="126" applyNumberFormat="1" applyFont="1" applyFill="1" applyBorder="1" applyAlignment="1" applyProtection="1">
      <alignment horizontal="center" vertical="center"/>
    </xf>
    <xf numFmtId="10" fontId="3" fillId="61" borderId="48" xfId="126" applyNumberFormat="1" applyFont="1" applyFill="1" applyBorder="1" applyAlignment="1" applyProtection="1">
      <alignment horizontal="center" vertical="center"/>
    </xf>
    <xf numFmtId="10" fontId="3" fillId="61" borderId="48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66" fontId="64" fillId="0" borderId="0" xfId="0" applyFont="1" applyAlignment="1">
      <alignment vertical="center"/>
    </xf>
    <xf numFmtId="166" fontId="10" fillId="0" borderId="0" xfId="0" applyFont="1" applyAlignment="1">
      <alignment vertical="center"/>
    </xf>
    <xf numFmtId="0" fontId="10" fillId="0" borderId="0" xfId="0" applyNumberFormat="1" applyFont="1" applyAlignment="1">
      <alignment vertical="center" wrapText="1"/>
    </xf>
    <xf numFmtId="170" fontId="2" fillId="0" borderId="2" xfId="2" applyFont="1" applyFill="1" applyBorder="1" applyAlignment="1">
      <alignment vertical="center" wrapText="1"/>
    </xf>
    <xf numFmtId="166" fontId="1" fillId="13" borderId="5" xfId="0" applyFont="1" applyFill="1" applyBorder="1" applyAlignment="1">
      <alignment vertical="center" wrapText="1"/>
    </xf>
    <xf numFmtId="166" fontId="2" fillId="14" borderId="48" xfId="0" applyFont="1" applyFill="1" applyBorder="1" applyAlignment="1">
      <alignment horizontal="center" vertical="center"/>
    </xf>
    <xf numFmtId="166" fontId="3" fillId="12" borderId="74" xfId="0" applyFont="1" applyFill="1" applyBorder="1" applyAlignment="1">
      <alignment vertical="center"/>
    </xf>
    <xf numFmtId="174" fontId="3" fillId="12" borderId="51" xfId="0" applyNumberFormat="1" applyFont="1" applyFill="1" applyBorder="1" applyAlignment="1">
      <alignment horizontal="center" vertical="center"/>
    </xf>
    <xf numFmtId="0" fontId="1" fillId="7" borderId="53" xfId="102" applyNumberFormat="1" applyFont="1" applyFill="1" applyBorder="1" applyAlignment="1">
      <alignment vertical="center" wrapText="1"/>
    </xf>
    <xf numFmtId="0" fontId="2" fillId="7" borderId="2" xfId="9" applyNumberFormat="1" applyFont="1" applyFill="1" applyBorder="1" applyAlignment="1">
      <alignment horizontal="center" vertical="center" wrapText="1"/>
    </xf>
    <xf numFmtId="170" fontId="3" fillId="0" borderId="2" xfId="2" applyFont="1" applyBorder="1" applyAlignment="1">
      <alignment vertical="center" wrapText="1"/>
    </xf>
    <xf numFmtId="166" fontId="2" fillId="0" borderId="80" xfId="0" applyFont="1" applyBorder="1" applyAlignment="1">
      <alignment horizontal="center" vertical="center" wrapText="1"/>
    </xf>
    <xf numFmtId="0" fontId="2" fillId="0" borderId="49" xfId="0" applyNumberFormat="1" applyFont="1" applyBorder="1" applyAlignment="1">
      <alignment horizontal="left" vertical="center" wrapText="1"/>
    </xf>
    <xf numFmtId="0" fontId="2" fillId="0" borderId="80" xfId="0" applyNumberFormat="1" applyFont="1" applyBorder="1" applyAlignment="1">
      <alignment horizontal="center" vertical="center" wrapText="1"/>
    </xf>
    <xf numFmtId="166" fontId="9" fillId="0" borderId="2" xfId="0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left" vertical="center" wrapText="1"/>
    </xf>
    <xf numFmtId="166" fontId="2" fillId="0" borderId="81" xfId="0" applyFont="1" applyBorder="1" applyAlignment="1">
      <alignment horizontal="center" vertical="center" wrapText="1"/>
    </xf>
    <xf numFmtId="170" fontId="14" fillId="0" borderId="0" xfId="2" applyFont="1" applyBorder="1" applyAlignment="1">
      <alignment vertical="center" wrapText="1"/>
    </xf>
    <xf numFmtId="0" fontId="2" fillId="0" borderId="2" xfId="9" applyNumberFormat="1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0" fontId="14" fillId="0" borderId="81" xfId="2" applyFont="1" applyBorder="1" applyAlignment="1">
      <alignment vertical="center" wrapText="1"/>
    </xf>
    <xf numFmtId="170" fontId="14" fillId="0" borderId="2" xfId="2" applyFont="1" applyBorder="1" applyAlignment="1">
      <alignment vertical="center" wrapText="1"/>
    </xf>
    <xf numFmtId="3" fontId="1" fillId="2" borderId="48" xfId="0" applyNumberFormat="1" applyFont="1" applyFill="1" applyBorder="1" applyAlignment="1">
      <alignment horizontal="center" vertical="center" wrapText="1"/>
    </xf>
    <xf numFmtId="166" fontId="1" fillId="2" borderId="48" xfId="0" applyFont="1" applyFill="1" applyBorder="1" applyAlignment="1">
      <alignment vertical="center" wrapText="1"/>
    </xf>
    <xf numFmtId="170" fontId="3" fillId="0" borderId="2" xfId="2" applyFont="1" applyFill="1" applyBorder="1" applyAlignment="1">
      <alignment vertical="center" wrapText="1"/>
    </xf>
    <xf numFmtId="2" fontId="3" fillId="0" borderId="2" xfId="2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horizontal="left" vertical="center" wrapText="1"/>
    </xf>
    <xf numFmtId="170" fontId="2" fillId="0" borderId="81" xfId="2" applyFont="1" applyFill="1" applyBorder="1" applyAlignment="1">
      <alignment vertical="center" wrapText="1"/>
    </xf>
    <xf numFmtId="0" fontId="1" fillId="0" borderId="81" xfId="2" applyNumberFormat="1" applyFont="1" applyFill="1" applyBorder="1" applyAlignment="1">
      <alignment horizontal="center" vertical="center" wrapText="1"/>
    </xf>
    <xf numFmtId="170" fontId="14" fillId="0" borderId="49" xfId="2" applyFont="1" applyBorder="1" applyAlignment="1">
      <alignment vertical="center" wrapText="1"/>
    </xf>
    <xf numFmtId="166" fontId="4" fillId="0" borderId="0" xfId="0" applyFont="1" applyAlignment="1">
      <alignment vertical="center" wrapText="1"/>
    </xf>
    <xf numFmtId="166" fontId="3" fillId="5" borderId="0" xfId="0" applyFont="1" applyFill="1" applyAlignment="1">
      <alignment horizontal="center" vertical="center" wrapText="1"/>
    </xf>
    <xf numFmtId="0" fontId="1" fillId="0" borderId="2" xfId="9" applyNumberFormat="1" applyFont="1" applyFill="1" applyBorder="1" applyAlignment="1">
      <alignment horizontal="center" vertical="center" wrapText="1"/>
    </xf>
    <xf numFmtId="170" fontId="0" fillId="0" borderId="2" xfId="2" applyFont="1" applyFill="1" applyBorder="1" applyAlignment="1">
      <alignment vertical="center" wrapText="1"/>
    </xf>
    <xf numFmtId="10" fontId="13" fillId="7" borderId="51" xfId="9" applyNumberFormat="1" applyFont="1" applyFill="1" applyBorder="1" applyAlignment="1">
      <alignment vertical="center" wrapText="1"/>
    </xf>
    <xf numFmtId="166" fontId="2" fillId="0" borderId="10" xfId="0" applyFont="1" applyBorder="1" applyAlignment="1">
      <alignment horizontal="center" vertical="center" wrapText="1"/>
    </xf>
    <xf numFmtId="170" fontId="2" fillId="0" borderId="10" xfId="2" applyFont="1" applyFill="1" applyBorder="1" applyAlignment="1">
      <alignment vertical="center" wrapText="1"/>
    </xf>
    <xf numFmtId="170" fontId="14" fillId="0" borderId="10" xfId="2" applyFont="1" applyBorder="1" applyAlignment="1">
      <alignment vertical="center" wrapText="1"/>
    </xf>
    <xf numFmtId="0" fontId="2" fillId="0" borderId="10" xfId="9" applyNumberFormat="1" applyFont="1" applyFill="1" applyBorder="1" applyAlignment="1">
      <alignment horizontal="center" vertical="center" wrapText="1"/>
    </xf>
    <xf numFmtId="170" fontId="3" fillId="0" borderId="10" xfId="2" applyFont="1" applyBorder="1" applyAlignment="1">
      <alignment vertical="center" wrapText="1"/>
    </xf>
    <xf numFmtId="3" fontId="1" fillId="5" borderId="2" xfId="0" applyNumberFormat="1" applyFont="1" applyFill="1" applyBorder="1" applyAlignment="1">
      <alignment horizontal="center" vertical="center"/>
    </xf>
    <xf numFmtId="0" fontId="3" fillId="6" borderId="0" xfId="0" applyNumberFormat="1" applyFont="1" applyFill="1" applyAlignment="1">
      <alignment horizontal="center" vertical="center"/>
    </xf>
    <xf numFmtId="0" fontId="3" fillId="6" borderId="0" xfId="0" applyNumberFormat="1" applyFont="1" applyFill="1" applyAlignment="1">
      <alignment horizontal="left" vertical="center" wrapText="1"/>
    </xf>
    <xf numFmtId="40" fontId="3" fillId="6" borderId="0" xfId="0" applyNumberFormat="1" applyFont="1" applyFill="1" applyAlignment="1">
      <alignment wrapText="1"/>
    </xf>
    <xf numFmtId="0" fontId="3" fillId="6" borderId="0" xfId="0" applyNumberFormat="1" applyFont="1" applyFill="1" applyAlignment="1">
      <alignment horizontal="left" vertical="center"/>
    </xf>
    <xf numFmtId="0" fontId="0" fillId="6" borderId="0" xfId="0" applyNumberFormat="1" applyFill="1" applyAlignment="1">
      <alignment horizontal="center" vertical="center"/>
    </xf>
    <xf numFmtId="40" fontId="0" fillId="6" borderId="0" xfId="0" applyNumberFormat="1" applyFill="1"/>
    <xf numFmtId="40" fontId="0" fillId="6" borderId="0" xfId="0" applyNumberFormat="1" applyFill="1" applyAlignment="1">
      <alignment horizontal="left"/>
    </xf>
    <xf numFmtId="0" fontId="0" fillId="0" borderId="3" xfId="0" applyNumberFormat="1" applyBorder="1" applyAlignment="1">
      <alignment horizontal="center" vertical="center"/>
    </xf>
    <xf numFmtId="0" fontId="0" fillId="6" borderId="2" xfId="0" applyNumberFormat="1" applyFill="1" applyBorder="1" applyAlignment="1">
      <alignment horizontal="left" vertical="center"/>
    </xf>
    <xf numFmtId="0" fontId="0" fillId="6" borderId="2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40" fontId="3" fillId="4" borderId="0" xfId="0" applyNumberFormat="1" applyFont="1" applyFill="1" applyAlignment="1">
      <alignment horizontal="left"/>
    </xf>
    <xf numFmtId="3" fontId="0" fillId="0" borderId="3" xfId="0" applyNumberFormat="1" applyBorder="1" applyAlignment="1">
      <alignment vertical="center"/>
    </xf>
    <xf numFmtId="4" fontId="0" fillId="6" borderId="2" xfId="0" applyNumberFormat="1" applyFill="1" applyBorder="1" applyAlignment="1">
      <alignment horizontal="center" vertical="center"/>
    </xf>
    <xf numFmtId="0" fontId="0" fillId="63" borderId="3" xfId="0" applyNumberFormat="1" applyFill="1" applyBorder="1" applyAlignment="1">
      <alignment horizontal="center" vertical="center"/>
    </xf>
    <xf numFmtId="4" fontId="0" fillId="64" borderId="4" xfId="0" applyNumberFormat="1" applyFill="1" applyBorder="1" applyAlignment="1">
      <alignment horizontal="center" vertical="center"/>
    </xf>
    <xf numFmtId="0" fontId="0" fillId="63" borderId="5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0" fontId="3" fillId="6" borderId="0" xfId="0" applyNumberFormat="1" applyFont="1" applyFill="1" applyAlignment="1">
      <alignment horizontal="left"/>
    </xf>
    <xf numFmtId="0" fontId="0" fillId="6" borderId="0" xfId="0" applyNumberFormat="1" applyFill="1" applyAlignment="1">
      <alignment horizontal="left" vertical="center"/>
    </xf>
    <xf numFmtId="0" fontId="0" fillId="6" borderId="0" xfId="0" applyNumberFormat="1" applyFill="1" applyAlignment="1">
      <alignment horizontal="left" vertical="center" wrapText="1"/>
    </xf>
    <xf numFmtId="177" fontId="0" fillId="6" borderId="2" xfId="0" applyNumberFormat="1" applyFill="1" applyBorder="1" applyAlignment="1">
      <alignment horizontal="center" vertical="center"/>
    </xf>
    <xf numFmtId="0" fontId="0" fillId="63" borderId="82" xfId="0" applyNumberFormat="1" applyFill="1" applyBorder="1" applyAlignment="1">
      <alignment horizontal="center" vertical="center"/>
    </xf>
    <xf numFmtId="0" fontId="0" fillId="63" borderId="83" xfId="0" applyNumberFormat="1" applyFill="1" applyBorder="1" applyAlignment="1">
      <alignment horizontal="center" vertical="center"/>
    </xf>
    <xf numFmtId="4" fontId="0" fillId="6" borderId="80" xfId="0" applyNumberFormat="1" applyFill="1" applyBorder="1" applyAlignment="1">
      <alignment horizontal="center" vertical="center"/>
    </xf>
    <xf numFmtId="0" fontId="0" fillId="6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80" xfId="0" applyNumberFormat="1" applyBorder="1" applyAlignment="1">
      <alignment horizontal="center" vertical="center"/>
    </xf>
    <xf numFmtId="4" fontId="3" fillId="0" borderId="80" xfId="0" applyNumberFormat="1" applyFont="1" applyBorder="1" applyAlignment="1">
      <alignment horizontal="center" vertical="center"/>
    </xf>
    <xf numFmtId="3" fontId="0" fillId="0" borderId="3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166" fontId="0" fillId="0" borderId="0" xfId="0" applyAlignment="1">
      <alignment horizontal="center" vertical="center"/>
    </xf>
    <xf numFmtId="166" fontId="65" fillId="65" borderId="85" xfId="0" applyFont="1" applyFill="1" applyBorder="1" applyAlignment="1">
      <alignment horizontal="right" vertical="top" wrapText="1"/>
    </xf>
    <xf numFmtId="166" fontId="65" fillId="65" borderId="85" xfId="0" applyFont="1" applyFill="1" applyBorder="1" applyAlignment="1">
      <alignment horizontal="left" vertical="top" wrapText="1"/>
    </xf>
    <xf numFmtId="166" fontId="65" fillId="65" borderId="85" xfId="0" applyFont="1" applyFill="1" applyBorder="1" applyAlignment="1">
      <alignment horizontal="center" vertical="center" wrapText="1"/>
    </xf>
    <xf numFmtId="44" fontId="65" fillId="65" borderId="85" xfId="6" applyFont="1" applyFill="1" applyBorder="1" applyAlignment="1">
      <alignment horizontal="center" vertical="center" wrapText="1"/>
    </xf>
    <xf numFmtId="166" fontId="67" fillId="66" borderId="48" xfId="0" applyFont="1" applyFill="1" applyBorder="1" applyAlignment="1">
      <alignment horizontal="left" vertical="top" wrapText="1"/>
    </xf>
    <xf numFmtId="166" fontId="67" fillId="66" borderId="48" xfId="0" applyFont="1" applyFill="1" applyBorder="1" applyAlignment="1">
      <alignment horizontal="center" vertical="center" wrapText="1"/>
    </xf>
    <xf numFmtId="44" fontId="67" fillId="66" borderId="48" xfId="6" applyFont="1" applyFill="1" applyBorder="1" applyAlignment="1">
      <alignment horizontal="center" vertical="center" wrapText="1"/>
    </xf>
    <xf numFmtId="166" fontId="68" fillId="67" borderId="48" xfId="0" applyFont="1" applyFill="1" applyBorder="1" applyAlignment="1">
      <alignment horizontal="left" vertical="top" wrapText="1"/>
    </xf>
    <xf numFmtId="166" fontId="68" fillId="67" borderId="48" xfId="0" applyFont="1" applyFill="1" applyBorder="1" applyAlignment="1">
      <alignment horizontal="right" vertical="top" wrapText="1"/>
    </xf>
    <xf numFmtId="166" fontId="68" fillId="67" borderId="48" xfId="0" applyFont="1" applyFill="1" applyBorder="1" applyAlignment="1">
      <alignment horizontal="center" vertical="center" wrapText="1"/>
    </xf>
    <xf numFmtId="44" fontId="68" fillId="67" borderId="48" xfId="6" applyFont="1" applyFill="1" applyBorder="1" applyAlignment="1">
      <alignment horizontal="center" vertical="center" wrapText="1"/>
    </xf>
    <xf numFmtId="166" fontId="67" fillId="68" borderId="48" xfId="0" applyFont="1" applyFill="1" applyBorder="1" applyAlignment="1">
      <alignment horizontal="center" vertical="center" wrapText="1"/>
    </xf>
    <xf numFmtId="166" fontId="67" fillId="69" borderId="48" xfId="0" applyFont="1" applyFill="1" applyBorder="1" applyAlignment="1">
      <alignment horizontal="left" vertical="top" wrapText="1"/>
    </xf>
    <xf numFmtId="166" fontId="67" fillId="69" borderId="48" xfId="0" applyFont="1" applyFill="1" applyBorder="1" applyAlignment="1">
      <alignment horizontal="center" vertical="center" wrapText="1"/>
    </xf>
    <xf numFmtId="44" fontId="67" fillId="69" borderId="48" xfId="6" applyFont="1" applyFill="1" applyBorder="1" applyAlignment="1">
      <alignment horizontal="center" vertical="center" wrapText="1"/>
    </xf>
    <xf numFmtId="166" fontId="69" fillId="65" borderId="0" xfId="0" applyFont="1" applyFill="1" applyAlignment="1">
      <alignment horizontal="center" vertical="center" wrapText="1"/>
    </xf>
    <xf numFmtId="44" fontId="65" fillId="71" borderId="90" xfId="6" applyFont="1" applyFill="1" applyBorder="1" applyAlignment="1">
      <alignment horizontal="center" vertical="center" wrapText="1"/>
    </xf>
    <xf numFmtId="166" fontId="69" fillId="65" borderId="0" xfId="0" applyFont="1" applyFill="1" applyAlignment="1">
      <alignment horizontal="center" vertical="top" wrapText="1"/>
    </xf>
    <xf numFmtId="44" fontId="69" fillId="65" borderId="0" xfId="6" applyFont="1" applyFill="1" applyAlignment="1">
      <alignment horizontal="center" vertical="center" wrapText="1"/>
    </xf>
    <xf numFmtId="44" fontId="1" fillId="11" borderId="53" xfId="6" applyFont="1" applyFill="1" applyBorder="1" applyAlignment="1">
      <alignment vertical="center"/>
    </xf>
    <xf numFmtId="44" fontId="1" fillId="7" borderId="53" xfId="6" applyFont="1" applyFill="1" applyBorder="1" applyAlignment="1">
      <alignment vertical="center" wrapText="1"/>
    </xf>
    <xf numFmtId="44" fontId="2" fillId="0" borderId="0" xfId="6" applyFont="1" applyAlignment="1">
      <alignment horizontal="center" vertical="center" wrapText="1"/>
    </xf>
    <xf numFmtId="44" fontId="2" fillId="0" borderId="7" xfId="6" applyFont="1" applyBorder="1" applyAlignment="1">
      <alignment horizontal="center" vertical="center" wrapText="1"/>
    </xf>
    <xf numFmtId="10" fontId="13" fillId="7" borderId="48" xfId="6" applyNumberFormat="1" applyFont="1" applyFill="1" applyBorder="1" applyAlignment="1">
      <alignment horizontal="left" vertical="center" wrapText="1"/>
    </xf>
    <xf numFmtId="0" fontId="65" fillId="65" borderId="84" xfId="0" applyNumberFormat="1" applyFont="1" applyFill="1" applyBorder="1" applyAlignment="1">
      <alignment horizontal="left" vertical="top" wrapText="1"/>
    </xf>
    <xf numFmtId="0" fontId="67" fillId="66" borderId="48" xfId="0" applyNumberFormat="1" applyFont="1" applyFill="1" applyBorder="1" applyAlignment="1">
      <alignment horizontal="left" vertical="top" wrapText="1"/>
    </xf>
    <xf numFmtId="0" fontId="68" fillId="67" borderId="48" xfId="0" applyNumberFormat="1" applyFont="1" applyFill="1" applyBorder="1" applyAlignment="1">
      <alignment horizontal="left" vertical="top" wrapText="1"/>
    </xf>
    <xf numFmtId="0" fontId="67" fillId="68" borderId="48" xfId="0" applyNumberFormat="1" applyFont="1" applyFill="1" applyBorder="1" applyAlignment="1">
      <alignment horizontal="left" vertical="top" wrapText="1"/>
    </xf>
    <xf numFmtId="0" fontId="67" fillId="69" borderId="48" xfId="0" applyNumberFormat="1" applyFont="1" applyFill="1" applyBorder="1" applyAlignment="1">
      <alignment horizontal="left" vertical="top" wrapText="1"/>
    </xf>
    <xf numFmtId="0" fontId="69" fillId="65" borderId="0" xfId="0" applyNumberFormat="1" applyFont="1" applyFill="1" applyAlignment="1">
      <alignment horizontal="center" vertical="top" wrapText="1"/>
    </xf>
    <xf numFmtId="0" fontId="68" fillId="72" borderId="48" xfId="0" applyNumberFormat="1" applyFont="1" applyFill="1" applyBorder="1" applyAlignment="1">
      <alignment horizontal="left" vertical="top" wrapText="1"/>
    </xf>
    <xf numFmtId="166" fontId="68" fillId="72" borderId="48" xfId="0" applyFont="1" applyFill="1" applyBorder="1" applyAlignment="1">
      <alignment horizontal="right" vertical="top" wrapText="1"/>
    </xf>
    <xf numFmtId="166" fontId="68" fillId="72" borderId="48" xfId="0" applyFont="1" applyFill="1" applyBorder="1" applyAlignment="1">
      <alignment horizontal="left" vertical="top" wrapText="1"/>
    </xf>
    <xf numFmtId="166" fontId="68" fillId="72" borderId="48" xfId="0" applyFont="1" applyFill="1" applyBorder="1" applyAlignment="1">
      <alignment horizontal="center" vertical="center" wrapText="1"/>
    </xf>
    <xf numFmtId="44" fontId="68" fillId="72" borderId="48" xfId="6" applyFont="1" applyFill="1" applyBorder="1" applyAlignment="1">
      <alignment horizontal="center" vertical="center" wrapText="1"/>
    </xf>
    <xf numFmtId="0" fontId="68" fillId="74" borderId="48" xfId="0" applyNumberFormat="1" applyFont="1" applyFill="1" applyBorder="1" applyAlignment="1">
      <alignment horizontal="left" vertical="top" wrapText="1"/>
    </xf>
    <xf numFmtId="166" fontId="68" fillId="74" borderId="48" xfId="0" applyFont="1" applyFill="1" applyBorder="1" applyAlignment="1">
      <alignment horizontal="right" vertical="top" wrapText="1"/>
    </xf>
    <xf numFmtId="166" fontId="68" fillId="74" borderId="48" xfId="0" applyFont="1" applyFill="1" applyBorder="1" applyAlignment="1">
      <alignment horizontal="left" vertical="top" wrapText="1"/>
    </xf>
    <xf numFmtId="166" fontId="68" fillId="74" borderId="48" xfId="0" applyFont="1" applyFill="1" applyBorder="1" applyAlignment="1">
      <alignment horizontal="center" vertical="center" wrapText="1"/>
    </xf>
    <xf numFmtId="44" fontId="68" fillId="74" borderId="48" xfId="6" applyFont="1" applyFill="1" applyBorder="1" applyAlignment="1">
      <alignment horizontal="center" vertical="center" wrapText="1"/>
    </xf>
    <xf numFmtId="10" fontId="1" fillId="7" borderId="56" xfId="9" applyNumberFormat="1" applyFont="1" applyFill="1" applyBorder="1" applyAlignment="1">
      <alignment vertical="center" wrapText="1"/>
    </xf>
    <xf numFmtId="10" fontId="65" fillId="65" borderId="86" xfId="9" applyNumberFormat="1" applyFont="1" applyFill="1" applyBorder="1" applyAlignment="1">
      <alignment horizontal="center" vertical="center" wrapText="1"/>
    </xf>
    <xf numFmtId="10" fontId="67" fillId="66" borderId="48" xfId="9" applyNumberFormat="1" applyFont="1" applyFill="1" applyBorder="1" applyAlignment="1">
      <alignment horizontal="center" vertical="center" wrapText="1"/>
    </xf>
    <xf numFmtId="10" fontId="6" fillId="73" borderId="48" xfId="9" applyNumberFormat="1" applyFont="1" applyFill="1" applyBorder="1" applyAlignment="1">
      <alignment horizontal="center" vertical="center" wrapText="1"/>
    </xf>
    <xf numFmtId="10" fontId="67" fillId="69" borderId="48" xfId="9" applyNumberFormat="1" applyFont="1" applyFill="1" applyBorder="1" applyAlignment="1">
      <alignment horizontal="center" vertical="center" wrapText="1"/>
    </xf>
    <xf numFmtId="10" fontId="65" fillId="71" borderId="91" xfId="9" applyNumberFormat="1" applyFont="1" applyFill="1" applyBorder="1" applyAlignment="1">
      <alignment horizontal="center" vertical="center" wrapText="1"/>
    </xf>
    <xf numFmtId="10" fontId="69" fillId="65" borderId="0" xfId="9" applyNumberFormat="1" applyFont="1" applyFill="1" applyAlignment="1">
      <alignment horizontal="center" vertical="center" wrapText="1"/>
    </xf>
    <xf numFmtId="170" fontId="1" fillId="11" borderId="53" xfId="2" applyFont="1" applyFill="1" applyBorder="1" applyAlignment="1">
      <alignment vertical="center"/>
    </xf>
    <xf numFmtId="170" fontId="65" fillId="65" borderId="85" xfId="2" applyFont="1" applyFill="1" applyBorder="1" applyAlignment="1">
      <alignment horizontal="center" vertical="center" wrapText="1"/>
    </xf>
    <xf numFmtId="170" fontId="67" fillId="66" borderId="48" xfId="2" applyFont="1" applyFill="1" applyBorder="1" applyAlignment="1">
      <alignment horizontal="center" vertical="center" wrapText="1"/>
    </xf>
    <xf numFmtId="170" fontId="68" fillId="72" borderId="48" xfId="2" applyFont="1" applyFill="1" applyBorder="1" applyAlignment="1">
      <alignment horizontal="center" vertical="center" wrapText="1"/>
    </xf>
    <xf numFmtId="170" fontId="68" fillId="74" borderId="48" xfId="2" applyFont="1" applyFill="1" applyBorder="1" applyAlignment="1">
      <alignment horizontal="center" vertical="center" wrapText="1"/>
    </xf>
    <xf numFmtId="170" fontId="68" fillId="67" borderId="48" xfId="2" applyFont="1" applyFill="1" applyBorder="1" applyAlignment="1">
      <alignment horizontal="center" vertical="center" wrapText="1"/>
    </xf>
    <xf numFmtId="170" fontId="67" fillId="69" borderId="48" xfId="2" applyFont="1" applyFill="1" applyBorder="1" applyAlignment="1">
      <alignment horizontal="center" vertical="center" wrapText="1"/>
    </xf>
    <xf numFmtId="170" fontId="69" fillId="65" borderId="0" xfId="2" applyFont="1" applyFill="1" applyAlignment="1">
      <alignment horizontal="center" vertical="center" wrapText="1"/>
    </xf>
    <xf numFmtId="170" fontId="2" fillId="0" borderId="0" xfId="2" applyFont="1" applyFill="1" applyAlignment="1">
      <alignment horizontal="center" vertical="center" wrapText="1"/>
    </xf>
    <xf numFmtId="170" fontId="2" fillId="0" borderId="7" xfId="2" applyFont="1" applyFill="1" applyBorder="1" applyAlignment="1">
      <alignment horizontal="center" vertical="center" wrapText="1"/>
    </xf>
    <xf numFmtId="170" fontId="2" fillId="0" borderId="0" xfId="2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0" xfId="2" applyNumberFormat="1" applyFont="1" applyFill="1" applyBorder="1" applyAlignment="1">
      <alignment horizontal="center" vertical="center" wrapText="1"/>
    </xf>
    <xf numFmtId="49" fontId="65" fillId="65" borderId="85" xfId="0" applyNumberFormat="1" applyFont="1" applyFill="1" applyBorder="1" applyAlignment="1">
      <alignment horizontal="left" vertical="center" wrapText="1"/>
    </xf>
    <xf numFmtId="49" fontId="67" fillId="66" borderId="48" xfId="0" applyNumberFormat="1" applyFont="1" applyFill="1" applyBorder="1" applyAlignment="1">
      <alignment horizontal="left" vertical="center" wrapText="1"/>
    </xf>
    <xf numFmtId="49" fontId="68" fillId="72" borderId="48" xfId="0" applyNumberFormat="1" applyFont="1" applyFill="1" applyBorder="1" applyAlignment="1">
      <alignment horizontal="left" vertical="center" wrapText="1"/>
    </xf>
    <xf numFmtId="49" fontId="68" fillId="74" borderId="48" xfId="0" applyNumberFormat="1" applyFont="1" applyFill="1" applyBorder="1" applyAlignment="1">
      <alignment horizontal="left" vertical="center" wrapText="1"/>
    </xf>
    <xf numFmtId="49" fontId="68" fillId="67" borderId="48" xfId="0" applyNumberFormat="1" applyFont="1" applyFill="1" applyBorder="1" applyAlignment="1">
      <alignment horizontal="left" vertical="center" wrapText="1"/>
    </xf>
    <xf numFmtId="49" fontId="67" fillId="69" borderId="48" xfId="0" applyNumberFormat="1" applyFont="1" applyFill="1" applyBorder="1" applyAlignment="1">
      <alignment horizontal="left" vertical="center" wrapText="1"/>
    </xf>
    <xf numFmtId="49" fontId="6" fillId="67" borderId="48" xfId="0" applyNumberFormat="1" applyFont="1" applyFill="1" applyBorder="1" applyAlignment="1">
      <alignment horizontal="left" vertical="center" wrapText="1"/>
    </xf>
    <xf numFmtId="49" fontId="70" fillId="65" borderId="0" xfId="0" applyNumberFormat="1" applyFont="1" applyFill="1" applyAlignment="1">
      <alignment horizontal="left" vertical="center" wrapText="1"/>
    </xf>
    <xf numFmtId="49" fontId="69" fillId="65" borderId="0" xfId="0" applyNumberFormat="1" applyFont="1" applyFill="1" applyAlignment="1">
      <alignment horizontal="center" vertical="center" wrapText="1"/>
    </xf>
    <xf numFmtId="10" fontId="13" fillId="7" borderId="48" xfId="9" applyNumberFormat="1" applyFont="1" applyFill="1" applyBorder="1" applyAlignment="1">
      <alignment horizontal="right" wrapText="1"/>
    </xf>
    <xf numFmtId="166" fontId="70" fillId="75" borderId="93" xfId="0" applyFont="1" applyFill="1" applyBorder="1" applyAlignment="1">
      <alignment horizontal="left" vertical="top" wrapText="1"/>
    </xf>
    <xf numFmtId="166" fontId="70" fillId="75" borderId="93" xfId="0" applyFont="1" applyFill="1" applyBorder="1" applyAlignment="1">
      <alignment horizontal="center" vertical="top" wrapText="1"/>
    </xf>
    <xf numFmtId="4" fontId="70" fillId="75" borderId="93" xfId="0" applyNumberFormat="1" applyFont="1" applyFill="1" applyBorder="1" applyAlignment="1">
      <alignment horizontal="right" vertical="top" wrapText="1"/>
    </xf>
    <xf numFmtId="166" fontId="70" fillId="65" borderId="0" xfId="0" applyFont="1" applyFill="1" applyAlignment="1">
      <alignment horizontal="right" vertical="top" wrapText="1"/>
    </xf>
    <xf numFmtId="4" fontId="70" fillId="65" borderId="0" xfId="0" applyNumberFormat="1" applyFont="1" applyFill="1" applyAlignment="1">
      <alignment horizontal="right" vertical="top" wrapText="1"/>
    </xf>
    <xf numFmtId="166" fontId="70" fillId="76" borderId="93" xfId="0" applyFont="1" applyFill="1" applyBorder="1" applyAlignment="1">
      <alignment horizontal="left" vertical="top" wrapText="1"/>
    </xf>
    <xf numFmtId="166" fontId="70" fillId="76" borderId="93" xfId="0" applyFont="1" applyFill="1" applyBorder="1" applyAlignment="1">
      <alignment horizontal="center" vertical="top" wrapText="1"/>
    </xf>
    <xf numFmtId="4" fontId="70" fillId="76" borderId="93" xfId="0" applyNumberFormat="1" applyFont="1" applyFill="1" applyBorder="1" applyAlignment="1">
      <alignment horizontal="right" vertical="top" wrapText="1"/>
    </xf>
    <xf numFmtId="0" fontId="68" fillId="67" borderId="93" xfId="153" applyFont="1" applyFill="1" applyBorder="1" applyAlignment="1">
      <alignment horizontal="center" vertical="top" wrapText="1"/>
    </xf>
    <xf numFmtId="0" fontId="68" fillId="70" borderId="93" xfId="153" applyFont="1" applyFill="1" applyBorder="1" applyAlignment="1">
      <alignment horizontal="center" vertical="top" wrapText="1"/>
    </xf>
    <xf numFmtId="0" fontId="67" fillId="66" borderId="93" xfId="153" applyFont="1" applyFill="1" applyBorder="1" applyAlignment="1">
      <alignment horizontal="center" vertical="top" wrapText="1"/>
    </xf>
    <xf numFmtId="0" fontId="67" fillId="66" borderId="0" xfId="153" applyFont="1" applyFill="1" applyAlignment="1">
      <alignment horizontal="center" vertical="top" wrapText="1"/>
    </xf>
    <xf numFmtId="0" fontId="68" fillId="67" borderId="0" xfId="153" applyFont="1" applyFill="1" applyAlignment="1">
      <alignment horizontal="center" vertical="top" wrapText="1"/>
    </xf>
    <xf numFmtId="166" fontId="3" fillId="0" borderId="0" xfId="0" applyFont="1" applyAlignment="1">
      <alignment vertical="center" wrapText="1"/>
    </xf>
    <xf numFmtId="44" fontId="68" fillId="67" borderId="0" xfId="6" applyFont="1" applyFill="1" applyBorder="1" applyAlignment="1">
      <alignment horizontal="right" vertical="top" wrapText="1"/>
    </xf>
    <xf numFmtId="0" fontId="4" fillId="6" borderId="2" xfId="0" applyNumberFormat="1" applyFont="1" applyFill="1" applyBorder="1" applyAlignment="1">
      <alignment horizontal="center" vertical="center"/>
    </xf>
    <xf numFmtId="4" fontId="4" fillId="6" borderId="2" xfId="0" applyNumberFormat="1" applyFont="1" applyFill="1" applyBorder="1" applyAlignment="1">
      <alignment horizontal="center" vertical="center"/>
    </xf>
    <xf numFmtId="0" fontId="65" fillId="65" borderId="93" xfId="153" applyFont="1" applyFill="1" applyBorder="1" applyAlignment="1">
      <alignment horizontal="right" vertical="top" wrapText="1"/>
    </xf>
    <xf numFmtId="0" fontId="67" fillId="66" borderId="93" xfId="153" applyFont="1" applyFill="1" applyBorder="1" applyAlignment="1">
      <alignment horizontal="left" vertical="top" wrapText="1"/>
    </xf>
    <xf numFmtId="0" fontId="67" fillId="66" borderId="93" xfId="153" applyFont="1" applyFill="1" applyBorder="1" applyAlignment="1">
      <alignment horizontal="right" vertical="top" wrapText="1"/>
    </xf>
    <xf numFmtId="4" fontId="67" fillId="66" borderId="93" xfId="153" applyNumberFormat="1" applyFont="1" applyFill="1" applyBorder="1" applyAlignment="1">
      <alignment horizontal="right" vertical="top" wrapText="1"/>
    </xf>
    <xf numFmtId="178" fontId="67" fillId="66" borderId="93" xfId="153" applyNumberFormat="1" applyFont="1" applyFill="1" applyBorder="1" applyAlignment="1">
      <alignment horizontal="right" vertical="top" wrapText="1"/>
    </xf>
    <xf numFmtId="0" fontId="68" fillId="67" borderId="93" xfId="153" applyFont="1" applyFill="1" applyBorder="1" applyAlignment="1">
      <alignment horizontal="right" vertical="top" wrapText="1"/>
    </xf>
    <xf numFmtId="4" fontId="68" fillId="67" borderId="93" xfId="153" applyNumberFormat="1" applyFont="1" applyFill="1" applyBorder="1" applyAlignment="1">
      <alignment horizontal="right" vertical="top" wrapText="1"/>
    </xf>
    <xf numFmtId="178" fontId="68" fillId="67" borderId="93" xfId="153" applyNumberFormat="1" applyFont="1" applyFill="1" applyBorder="1" applyAlignment="1">
      <alignment horizontal="right" vertical="top" wrapText="1"/>
    </xf>
    <xf numFmtId="0" fontId="68" fillId="70" borderId="93" xfId="153" applyFont="1" applyFill="1" applyBorder="1" applyAlignment="1">
      <alignment horizontal="right" vertical="top" wrapText="1"/>
    </xf>
    <xf numFmtId="4" fontId="68" fillId="70" borderId="93" xfId="153" applyNumberFormat="1" applyFont="1" applyFill="1" applyBorder="1" applyAlignment="1">
      <alignment horizontal="right" vertical="top" wrapText="1"/>
    </xf>
    <xf numFmtId="178" fontId="68" fillId="70" borderId="93" xfId="153" applyNumberFormat="1" applyFont="1" applyFill="1" applyBorder="1" applyAlignment="1">
      <alignment horizontal="right" vertical="top" wrapText="1"/>
    </xf>
    <xf numFmtId="0" fontId="69" fillId="65" borderId="0" xfId="153" applyFont="1" applyFill="1" applyAlignment="1">
      <alignment horizontal="left" vertical="top" wrapText="1"/>
    </xf>
    <xf numFmtId="0" fontId="69" fillId="65" borderId="0" xfId="153" applyFont="1" applyFill="1" applyAlignment="1">
      <alignment horizontal="right" vertical="top" wrapText="1"/>
    </xf>
    <xf numFmtId="0" fontId="70" fillId="65" borderId="0" xfId="153" applyFont="1" applyFill="1" applyAlignment="1">
      <alignment horizontal="center" vertical="top" wrapText="1"/>
    </xf>
    <xf numFmtId="4" fontId="69" fillId="65" borderId="0" xfId="153" applyNumberFormat="1" applyFont="1" applyFill="1" applyAlignment="1">
      <alignment horizontal="right" vertical="top" wrapText="1"/>
    </xf>
    <xf numFmtId="166" fontId="67" fillId="73" borderId="48" xfId="0" applyFont="1" applyFill="1" applyBorder="1" applyAlignment="1">
      <alignment horizontal="center" vertical="center" wrapText="1"/>
    </xf>
    <xf numFmtId="49" fontId="67" fillId="73" borderId="48" xfId="0" applyNumberFormat="1" applyFont="1" applyFill="1" applyBorder="1" applyAlignment="1">
      <alignment horizontal="left" vertical="center" wrapText="1"/>
    </xf>
    <xf numFmtId="170" fontId="67" fillId="73" borderId="48" xfId="2" applyFont="1" applyFill="1" applyBorder="1" applyAlignment="1">
      <alignment horizontal="center" vertical="center" wrapText="1"/>
    </xf>
    <xf numFmtId="44" fontId="67" fillId="73" borderId="48" xfId="6" applyFont="1" applyFill="1" applyBorder="1" applyAlignment="1">
      <alignment horizontal="center" vertical="center" wrapText="1"/>
    </xf>
    <xf numFmtId="44" fontId="1" fillId="0" borderId="2" xfId="2" applyNumberFormat="1" applyFont="1" applyFill="1" applyBorder="1" applyAlignment="1">
      <alignment horizontal="center" vertical="center" wrapText="1"/>
    </xf>
    <xf numFmtId="0" fontId="68" fillId="67" borderId="0" xfId="153" applyFont="1" applyFill="1" applyAlignment="1">
      <alignment horizontal="right" vertical="top" wrapText="1"/>
    </xf>
    <xf numFmtId="4" fontId="68" fillId="67" borderId="0" xfId="153" applyNumberFormat="1" applyFont="1" applyFill="1" applyAlignment="1">
      <alignment horizontal="right" vertical="top" wrapText="1"/>
    </xf>
    <xf numFmtId="178" fontId="68" fillId="67" borderId="0" xfId="153" applyNumberFormat="1" applyFont="1" applyFill="1" applyAlignment="1">
      <alignment horizontal="right" vertical="top" wrapText="1"/>
    </xf>
    <xf numFmtId="0" fontId="68" fillId="67" borderId="48" xfId="0" applyNumberFormat="1" applyFont="1" applyFill="1" applyBorder="1" applyAlignment="1">
      <alignment horizontal="right" vertical="center" wrapText="1"/>
    </xf>
    <xf numFmtId="0" fontId="68" fillId="67" borderId="48" xfId="0" applyNumberFormat="1" applyFont="1" applyFill="1" applyBorder="1" applyAlignment="1">
      <alignment horizontal="left" vertical="center" wrapText="1"/>
    </xf>
    <xf numFmtId="0" fontId="68" fillId="67" borderId="48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6" fontId="65" fillId="65" borderId="93" xfId="0" applyFont="1" applyFill="1" applyBorder="1" applyAlignment="1">
      <alignment horizontal="center" vertical="center" wrapText="1"/>
    </xf>
    <xf numFmtId="166" fontId="70" fillId="76" borderId="93" xfId="0" applyFont="1" applyFill="1" applyBorder="1" applyAlignment="1">
      <alignment horizontal="center" vertical="center" wrapText="1"/>
    </xf>
    <xf numFmtId="166" fontId="70" fillId="75" borderId="93" xfId="0" applyFont="1" applyFill="1" applyBorder="1" applyAlignment="1">
      <alignment horizontal="center" vertical="center" wrapText="1"/>
    </xf>
    <xf numFmtId="166" fontId="70" fillId="65" borderId="0" xfId="0" applyFont="1" applyFill="1" applyAlignment="1">
      <alignment horizontal="center" vertical="center" wrapText="1"/>
    </xf>
    <xf numFmtId="44" fontId="0" fillId="0" borderId="0" xfId="6" applyFont="1" applyAlignment="1">
      <alignment vertical="center" wrapText="1"/>
    </xf>
    <xf numFmtId="0" fontId="70" fillId="65" borderId="0" xfId="0" applyNumberFormat="1" applyFont="1" applyFill="1" applyAlignment="1">
      <alignment horizontal="center" vertical="center" wrapText="1"/>
    </xf>
    <xf numFmtId="166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5" fillId="65" borderId="93" xfId="0" applyNumberFormat="1" applyFont="1" applyFill="1" applyBorder="1" applyAlignment="1">
      <alignment horizontal="center" vertical="center" wrapText="1"/>
    </xf>
    <xf numFmtId="0" fontId="70" fillId="75" borderId="93" xfId="0" applyNumberFormat="1" applyFont="1" applyFill="1" applyBorder="1" applyAlignment="1">
      <alignment horizontal="center" vertical="center" wrapText="1"/>
    </xf>
    <xf numFmtId="0" fontId="70" fillId="76" borderId="93" xfId="0" applyNumberFormat="1" applyFont="1" applyFill="1" applyBorder="1" applyAlignment="1">
      <alignment horizontal="center" vertical="center" wrapText="1"/>
    </xf>
    <xf numFmtId="4" fontId="70" fillId="65" borderId="0" xfId="0" applyNumberFormat="1" applyFont="1" applyFill="1" applyAlignment="1">
      <alignment horizontal="center" vertical="center" wrapText="1"/>
    </xf>
    <xf numFmtId="4" fontId="65" fillId="65" borderId="93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4" fontId="70" fillId="75" borderId="93" xfId="0" applyNumberFormat="1" applyFont="1" applyFill="1" applyBorder="1" applyAlignment="1">
      <alignment horizontal="center" vertical="center" wrapText="1"/>
    </xf>
    <xf numFmtId="4" fontId="70" fillId="76" borderId="93" xfId="0" applyNumberFormat="1" applyFont="1" applyFill="1" applyBorder="1" applyAlignment="1">
      <alignment horizontal="center" vertical="center" wrapText="1"/>
    </xf>
    <xf numFmtId="4" fontId="3" fillId="77" borderId="0" xfId="0" applyNumberFormat="1" applyFont="1" applyFill="1" applyAlignment="1">
      <alignment horizontal="right" vertical="top" wrapText="1"/>
    </xf>
    <xf numFmtId="166" fontId="63" fillId="67" borderId="93" xfId="0" applyFont="1" applyFill="1" applyBorder="1" applyAlignment="1">
      <alignment horizontal="center" vertical="center" wrapText="1"/>
    </xf>
    <xf numFmtId="0" fontId="63" fillId="67" borderId="93" xfId="0" applyNumberFormat="1" applyFont="1" applyFill="1" applyBorder="1" applyAlignment="1">
      <alignment horizontal="center" vertical="center" wrapText="1"/>
    </xf>
    <xf numFmtId="166" fontId="63" fillId="67" borderId="93" xfId="0" applyFont="1" applyFill="1" applyBorder="1" applyAlignment="1">
      <alignment horizontal="left" vertical="center" wrapText="1"/>
    </xf>
    <xf numFmtId="4" fontId="63" fillId="67" borderId="93" xfId="0" applyNumberFormat="1" applyFont="1" applyFill="1" applyBorder="1" applyAlignment="1">
      <alignment horizontal="center" vertical="center" wrapText="1"/>
    </xf>
    <xf numFmtId="4" fontId="63" fillId="67" borderId="93" xfId="0" applyNumberFormat="1" applyFont="1" applyFill="1" applyBorder="1" applyAlignment="1">
      <alignment horizontal="right" vertical="center" wrapText="1"/>
    </xf>
    <xf numFmtId="166" fontId="72" fillId="0" borderId="0" xfId="0" applyFont="1"/>
    <xf numFmtId="166" fontId="72" fillId="0" borderId="0" xfId="0" applyFont="1" applyAlignment="1">
      <alignment horizontal="center" vertical="center"/>
    </xf>
    <xf numFmtId="0" fontId="72" fillId="0" borderId="0" xfId="0" applyNumberFormat="1" applyFont="1" applyAlignment="1">
      <alignment horizontal="center" vertical="center"/>
    </xf>
    <xf numFmtId="4" fontId="72" fillId="0" borderId="0" xfId="0" applyNumberFormat="1" applyFont="1" applyAlignment="1">
      <alignment horizontal="center" vertical="center"/>
    </xf>
    <xf numFmtId="166" fontId="73" fillId="65" borderId="0" xfId="0" applyFont="1" applyFill="1" applyAlignment="1">
      <alignment horizontal="left" vertical="top" wrapText="1"/>
    </xf>
    <xf numFmtId="166" fontId="73" fillId="65" borderId="0" xfId="0" applyFont="1" applyFill="1" applyAlignment="1">
      <alignment horizontal="center" vertical="center" wrapText="1"/>
    </xf>
    <xf numFmtId="166" fontId="72" fillId="65" borderId="0" xfId="0" applyFont="1" applyFill="1" applyAlignment="1">
      <alignment horizontal="center" vertical="top" wrapText="1"/>
    </xf>
    <xf numFmtId="166" fontId="72" fillId="65" borderId="0" xfId="0" applyFont="1" applyFill="1" applyAlignment="1">
      <alignment horizontal="center" vertical="center" wrapText="1"/>
    </xf>
    <xf numFmtId="0" fontId="72" fillId="65" borderId="0" xfId="0" applyNumberFormat="1" applyFont="1" applyFill="1" applyAlignment="1">
      <alignment horizontal="center" vertical="center" wrapText="1"/>
    </xf>
    <xf numFmtId="4" fontId="72" fillId="65" borderId="0" xfId="0" applyNumberFormat="1" applyFont="1" applyFill="1" applyAlignment="1">
      <alignment horizontal="center" vertical="center" wrapText="1"/>
    </xf>
    <xf numFmtId="166" fontId="73" fillId="65" borderId="0" xfId="0" applyFont="1" applyFill="1" applyAlignment="1">
      <alignment horizontal="right" vertical="top" wrapText="1"/>
    </xf>
    <xf numFmtId="166" fontId="72" fillId="65" borderId="0" xfId="0" applyFont="1" applyFill="1" applyAlignment="1">
      <alignment horizontal="left" vertical="top" wrapText="1"/>
    </xf>
    <xf numFmtId="166" fontId="73" fillId="65" borderId="93" xfId="0" applyFont="1" applyFill="1" applyBorder="1" applyAlignment="1">
      <alignment horizontal="left" vertical="top" wrapText="1"/>
    </xf>
    <xf numFmtId="166" fontId="73" fillId="65" borderId="93" xfId="0" applyFont="1" applyFill="1" applyBorder="1" applyAlignment="1">
      <alignment horizontal="center" vertical="center" wrapText="1"/>
    </xf>
    <xf numFmtId="0" fontId="73" fillId="65" borderId="93" xfId="0" applyNumberFormat="1" applyFont="1" applyFill="1" applyBorder="1" applyAlignment="1">
      <alignment horizontal="center" vertical="center" wrapText="1"/>
    </xf>
    <xf numFmtId="166" fontId="73" fillId="65" borderId="93" xfId="0" applyFont="1" applyFill="1" applyBorder="1" applyAlignment="1">
      <alignment horizontal="center" vertical="top" wrapText="1"/>
    </xf>
    <xf numFmtId="4" fontId="73" fillId="65" borderId="93" xfId="0" applyNumberFormat="1" applyFont="1" applyFill="1" applyBorder="1" applyAlignment="1">
      <alignment horizontal="center" vertical="center" wrapText="1"/>
    </xf>
    <xf numFmtId="166" fontId="73" fillId="65" borderId="93" xfId="0" applyFont="1" applyFill="1" applyBorder="1" applyAlignment="1">
      <alignment horizontal="right" vertical="top" wrapText="1"/>
    </xf>
    <xf numFmtId="166" fontId="74" fillId="67" borderId="93" xfId="0" applyFont="1" applyFill="1" applyBorder="1" applyAlignment="1">
      <alignment horizontal="left" vertical="top" wrapText="1"/>
    </xf>
    <xf numFmtId="166" fontId="74" fillId="67" borderId="93" xfId="0" applyFont="1" applyFill="1" applyBorder="1" applyAlignment="1">
      <alignment horizontal="center" vertical="center" wrapText="1"/>
    </xf>
    <xf numFmtId="0" fontId="74" fillId="67" borderId="93" xfId="0" applyNumberFormat="1" applyFont="1" applyFill="1" applyBorder="1" applyAlignment="1">
      <alignment horizontal="center" vertical="center" wrapText="1"/>
    </xf>
    <xf numFmtId="166" fontId="74" fillId="67" borderId="93" xfId="0" applyFont="1" applyFill="1" applyBorder="1" applyAlignment="1">
      <alignment horizontal="center" vertical="top" wrapText="1"/>
    </xf>
    <xf numFmtId="4" fontId="74" fillId="67" borderId="93" xfId="0" applyNumberFormat="1" applyFont="1" applyFill="1" applyBorder="1" applyAlignment="1">
      <alignment horizontal="center" vertical="center" wrapText="1"/>
    </xf>
    <xf numFmtId="4" fontId="74" fillId="67" borderId="93" xfId="0" applyNumberFormat="1" applyFont="1" applyFill="1" applyBorder="1" applyAlignment="1">
      <alignment horizontal="right" vertical="top" wrapText="1"/>
    </xf>
    <xf numFmtId="166" fontId="72" fillId="75" borderId="93" xfId="0" applyFont="1" applyFill="1" applyBorder="1" applyAlignment="1">
      <alignment horizontal="left" vertical="top" wrapText="1"/>
    </xf>
    <xf numFmtId="166" fontId="72" fillId="75" borderId="93" xfId="0" applyFont="1" applyFill="1" applyBorder="1" applyAlignment="1">
      <alignment horizontal="center" vertical="center" wrapText="1"/>
    </xf>
    <xf numFmtId="0" fontId="72" fillId="75" borderId="93" xfId="0" applyNumberFormat="1" applyFont="1" applyFill="1" applyBorder="1" applyAlignment="1">
      <alignment horizontal="center" vertical="center" wrapText="1"/>
    </xf>
    <xf numFmtId="166" fontId="72" fillId="75" borderId="93" xfId="0" applyFont="1" applyFill="1" applyBorder="1" applyAlignment="1">
      <alignment horizontal="center" vertical="top" wrapText="1"/>
    </xf>
    <xf numFmtId="4" fontId="72" fillId="75" borderId="93" xfId="0" applyNumberFormat="1" applyFont="1" applyFill="1" applyBorder="1" applyAlignment="1">
      <alignment horizontal="center" vertical="center" wrapText="1"/>
    </xf>
    <xf numFmtId="4" fontId="72" fillId="75" borderId="93" xfId="0" applyNumberFormat="1" applyFont="1" applyFill="1" applyBorder="1" applyAlignment="1">
      <alignment horizontal="right" vertical="top" wrapText="1"/>
    </xf>
    <xf numFmtId="166" fontId="72" fillId="65" borderId="0" xfId="0" applyFont="1" applyFill="1" applyAlignment="1">
      <alignment horizontal="right" vertical="top" wrapText="1"/>
    </xf>
    <xf numFmtId="4" fontId="72" fillId="65" borderId="0" xfId="0" applyNumberFormat="1" applyFont="1" applyFill="1" applyAlignment="1">
      <alignment horizontal="right" vertical="top" wrapText="1"/>
    </xf>
    <xf numFmtId="166" fontId="74" fillId="67" borderId="94" xfId="0" applyFont="1" applyFill="1" applyBorder="1" applyAlignment="1">
      <alignment horizontal="left" vertical="top" wrapText="1"/>
    </xf>
    <xf numFmtId="166" fontId="74" fillId="67" borderId="94" xfId="0" applyFont="1" applyFill="1" applyBorder="1" applyAlignment="1">
      <alignment horizontal="center" vertical="center" wrapText="1"/>
    </xf>
    <xf numFmtId="0" fontId="74" fillId="67" borderId="94" xfId="0" applyNumberFormat="1" applyFont="1" applyFill="1" applyBorder="1" applyAlignment="1">
      <alignment horizontal="center" vertical="center" wrapText="1"/>
    </xf>
    <xf numFmtId="4" fontId="74" fillId="67" borderId="94" xfId="0" applyNumberFormat="1" applyFont="1" applyFill="1" applyBorder="1" applyAlignment="1">
      <alignment horizontal="center" vertical="center" wrapText="1"/>
    </xf>
    <xf numFmtId="166" fontId="72" fillId="76" borderId="93" xfId="0" applyFont="1" applyFill="1" applyBorder="1" applyAlignment="1">
      <alignment horizontal="left" vertical="top" wrapText="1"/>
    </xf>
    <xf numFmtId="166" fontId="72" fillId="76" borderId="93" xfId="0" applyFont="1" applyFill="1" applyBorder="1" applyAlignment="1">
      <alignment horizontal="center" vertical="center" wrapText="1"/>
    </xf>
    <xf numFmtId="0" fontId="72" fillId="76" borderId="93" xfId="0" applyNumberFormat="1" applyFont="1" applyFill="1" applyBorder="1" applyAlignment="1">
      <alignment horizontal="center" vertical="center" wrapText="1"/>
    </xf>
    <xf numFmtId="166" fontId="72" fillId="76" borderId="93" xfId="0" applyFont="1" applyFill="1" applyBorder="1" applyAlignment="1">
      <alignment horizontal="center" vertical="top" wrapText="1"/>
    </xf>
    <xf numFmtId="4" fontId="72" fillId="76" borderId="93" xfId="0" applyNumberFormat="1" applyFont="1" applyFill="1" applyBorder="1" applyAlignment="1">
      <alignment horizontal="center" vertical="center" wrapText="1"/>
    </xf>
    <xf numFmtId="4" fontId="72" fillId="76" borderId="93" xfId="0" applyNumberFormat="1" applyFont="1" applyFill="1" applyBorder="1" applyAlignment="1">
      <alignment horizontal="right" vertical="top" wrapText="1"/>
    </xf>
    <xf numFmtId="180" fontId="73" fillId="65" borderId="0" xfId="0" applyNumberFormat="1" applyFont="1" applyFill="1" applyAlignment="1">
      <alignment horizontal="right" vertical="top" wrapText="1"/>
    </xf>
    <xf numFmtId="179" fontId="72" fillId="76" borderId="93" xfId="0" applyNumberFormat="1" applyFont="1" applyFill="1" applyBorder="1" applyAlignment="1">
      <alignment horizontal="right" vertical="top" wrapText="1"/>
    </xf>
    <xf numFmtId="180" fontId="72" fillId="76" borderId="93" xfId="0" applyNumberFormat="1" applyFont="1" applyFill="1" applyBorder="1" applyAlignment="1">
      <alignment horizontal="right" vertical="top" wrapText="1"/>
    </xf>
    <xf numFmtId="179" fontId="72" fillId="75" borderId="93" xfId="0" applyNumberFormat="1" applyFont="1" applyFill="1" applyBorder="1" applyAlignment="1">
      <alignment horizontal="right" vertical="top" wrapText="1"/>
    </xf>
    <xf numFmtId="180" fontId="72" fillId="75" borderId="93" xfId="0" applyNumberFormat="1" applyFont="1" applyFill="1" applyBorder="1" applyAlignment="1">
      <alignment horizontal="right" vertical="top" wrapText="1"/>
    </xf>
    <xf numFmtId="166" fontId="72" fillId="76" borderId="93" xfId="0" applyFont="1" applyFill="1" applyBorder="1" applyAlignment="1">
      <alignment horizontal="right" vertical="top" wrapText="1"/>
    </xf>
    <xf numFmtId="166" fontId="73" fillId="65" borderId="93" xfId="0" applyFont="1" applyFill="1" applyBorder="1" applyAlignment="1">
      <alignment horizontal="right" vertical="center" wrapText="1"/>
    </xf>
    <xf numFmtId="166" fontId="73" fillId="65" borderId="0" xfId="0" applyFont="1" applyFill="1" applyAlignment="1">
      <alignment horizontal="center" vertical="top" wrapText="1"/>
    </xf>
    <xf numFmtId="0" fontId="73" fillId="65" borderId="0" xfId="0" applyNumberFormat="1" applyFont="1" applyFill="1" applyAlignment="1">
      <alignment horizontal="center" vertical="center" wrapText="1"/>
    </xf>
    <xf numFmtId="4" fontId="73" fillId="65" borderId="0" xfId="0" applyNumberFormat="1" applyFont="1" applyFill="1" applyAlignment="1">
      <alignment horizontal="center" vertical="center" wrapText="1"/>
    </xf>
    <xf numFmtId="181" fontId="72" fillId="76" borderId="93" xfId="0" applyNumberFormat="1" applyFont="1" applyFill="1" applyBorder="1" applyAlignment="1">
      <alignment horizontal="right" vertical="top" wrapText="1"/>
    </xf>
    <xf numFmtId="181" fontId="72" fillId="76" borderId="93" xfId="0" applyNumberFormat="1" applyFont="1" applyFill="1" applyBorder="1" applyAlignment="1">
      <alignment horizontal="center" vertical="center" wrapText="1"/>
    </xf>
    <xf numFmtId="170" fontId="14" fillId="0" borderId="48" xfId="2" applyFont="1" applyBorder="1" applyAlignment="1">
      <alignment vertical="center" wrapText="1"/>
    </xf>
    <xf numFmtId="0" fontId="1" fillId="0" borderId="3" xfId="0" applyNumberFormat="1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13" fillId="0" borderId="11" xfId="102" applyNumberFormat="1" applyFont="1" applyBorder="1" applyAlignment="1">
      <alignment horizontal="center" vertical="center" wrapText="1"/>
    </xf>
    <xf numFmtId="0" fontId="13" fillId="0" borderId="10" xfId="102" applyNumberFormat="1" applyFont="1" applyBorder="1" applyAlignment="1">
      <alignment horizontal="center" vertical="center"/>
    </xf>
    <xf numFmtId="0" fontId="13" fillId="0" borderId="12" xfId="102" applyNumberFormat="1" applyFont="1" applyBorder="1" applyAlignment="1">
      <alignment horizontal="center" vertical="center"/>
    </xf>
    <xf numFmtId="0" fontId="13" fillId="0" borderId="13" xfId="102" applyNumberFormat="1" applyFont="1" applyBorder="1" applyAlignment="1">
      <alignment horizontal="center" vertical="center"/>
    </xf>
    <xf numFmtId="0" fontId="13" fillId="0" borderId="7" xfId="102" applyNumberFormat="1" applyFont="1" applyBorder="1" applyAlignment="1">
      <alignment horizontal="center" vertical="center"/>
    </xf>
    <xf numFmtId="0" fontId="13" fillId="0" borderId="14" xfId="102" applyNumberFormat="1" applyFont="1" applyBorder="1" applyAlignment="1">
      <alignment horizontal="center" vertical="center"/>
    </xf>
    <xf numFmtId="166" fontId="1" fillId="5" borderId="2" xfId="0" applyFont="1" applyFill="1" applyBorder="1" applyAlignment="1">
      <alignment horizontal="right" vertical="center"/>
    </xf>
    <xf numFmtId="0" fontId="1" fillId="11" borderId="2" xfId="102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10" fontId="1" fillId="0" borderId="2" xfId="9" applyNumberFormat="1" applyFont="1" applyFill="1" applyBorder="1" applyAlignment="1">
      <alignment horizontal="left" vertical="center"/>
    </xf>
    <xf numFmtId="166" fontId="1" fillId="5" borderId="3" xfId="0" applyFont="1" applyFill="1" applyBorder="1" applyAlignment="1">
      <alignment horizontal="left" vertical="center"/>
    </xf>
    <xf numFmtId="166" fontId="1" fillId="5" borderId="4" xfId="0" applyFont="1" applyFill="1" applyBorder="1" applyAlignment="1">
      <alignment horizontal="left" vertical="center"/>
    </xf>
    <xf numFmtId="0" fontId="1" fillId="11" borderId="50" xfId="102" applyNumberFormat="1" applyFont="1" applyFill="1" applyBorder="1" applyAlignment="1">
      <alignment horizontal="right" vertical="center"/>
    </xf>
    <xf numFmtId="0" fontId="1" fillId="11" borderId="48" xfId="102" applyNumberFormat="1" applyFont="1" applyFill="1" applyBorder="1" applyAlignment="1">
      <alignment horizontal="right" vertical="center"/>
    </xf>
    <xf numFmtId="0" fontId="1" fillId="0" borderId="2" xfId="102" applyNumberFormat="1" applyFont="1" applyBorder="1" applyAlignment="1">
      <alignment horizontal="left" vertical="center"/>
    </xf>
    <xf numFmtId="0" fontId="1" fillId="11" borderId="95" xfId="102" applyNumberFormat="1" applyFont="1" applyFill="1" applyBorder="1" applyAlignment="1">
      <alignment horizontal="center" vertical="center"/>
    </xf>
    <xf numFmtId="0" fontId="1" fillId="11" borderId="12" xfId="102" applyNumberFormat="1" applyFont="1" applyFill="1" applyBorder="1" applyAlignment="1">
      <alignment horizontal="center" vertical="center"/>
    </xf>
    <xf numFmtId="0" fontId="1" fillId="0" borderId="2" xfId="102" applyNumberFormat="1" applyFont="1" applyBorder="1" applyAlignment="1">
      <alignment horizontal="left" vertical="center" wrapText="1"/>
    </xf>
    <xf numFmtId="0" fontId="12" fillId="11" borderId="2" xfId="102" applyNumberFormat="1" applyFont="1" applyFill="1" applyBorder="1" applyAlignment="1">
      <alignment horizontal="center" vertical="center" wrapText="1"/>
    </xf>
    <xf numFmtId="0" fontId="1" fillId="11" borderId="75" xfId="102" applyNumberFormat="1" applyFont="1" applyFill="1" applyBorder="1" applyAlignment="1">
      <alignment horizontal="right" vertical="center"/>
    </xf>
    <xf numFmtId="0" fontId="1" fillId="11" borderId="9" xfId="102" applyNumberFormat="1" applyFont="1" applyFill="1" applyBorder="1" applyAlignment="1">
      <alignment horizontal="right" vertical="center"/>
    </xf>
    <xf numFmtId="4" fontId="2" fillId="0" borderId="3" xfId="2" applyNumberFormat="1" applyFont="1" applyFill="1" applyBorder="1" applyAlignment="1">
      <alignment horizontal="center" vertical="center" wrapText="1"/>
    </xf>
    <xf numFmtId="4" fontId="2" fillId="0" borderId="4" xfId="2" applyNumberFormat="1" applyFont="1" applyFill="1" applyBorder="1" applyAlignment="1">
      <alignment horizontal="center" vertical="center" wrapText="1"/>
    </xf>
    <xf numFmtId="4" fontId="2" fillId="0" borderId="5" xfId="2" applyNumberFormat="1" applyFont="1" applyFill="1" applyBorder="1" applyAlignment="1">
      <alignment horizontal="center" vertical="center" wrapText="1"/>
    </xf>
    <xf numFmtId="0" fontId="13" fillId="7" borderId="96" xfId="102" applyNumberFormat="1" applyFont="1" applyFill="1" applyBorder="1" applyAlignment="1">
      <alignment horizontal="center" vertical="center" wrapText="1"/>
    </xf>
    <xf numFmtId="0" fontId="13" fillId="7" borderId="10" xfId="102" applyNumberFormat="1" applyFont="1" applyFill="1" applyBorder="1" applyAlignment="1">
      <alignment horizontal="center" vertical="center" wrapText="1"/>
    </xf>
    <xf numFmtId="0" fontId="13" fillId="7" borderId="79" xfId="102" applyNumberFormat="1" applyFont="1" applyFill="1" applyBorder="1" applyAlignment="1">
      <alignment horizontal="center" vertical="center" wrapText="1"/>
    </xf>
    <xf numFmtId="0" fontId="13" fillId="7" borderId="13" xfId="102" applyNumberFormat="1" applyFont="1" applyFill="1" applyBorder="1" applyAlignment="1">
      <alignment horizontal="center" vertical="center" wrapText="1"/>
    </xf>
    <xf numFmtId="0" fontId="13" fillId="7" borderId="7" xfId="102" applyNumberFormat="1" applyFont="1" applyFill="1" applyBorder="1" applyAlignment="1">
      <alignment horizontal="center" vertical="center" wrapText="1"/>
    </xf>
    <xf numFmtId="0" fontId="13" fillId="7" borderId="92" xfId="102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top" wrapText="1"/>
    </xf>
    <xf numFmtId="0" fontId="1" fillId="11" borderId="2" xfId="102" applyNumberFormat="1" applyFont="1" applyFill="1" applyBorder="1" applyAlignment="1">
      <alignment horizontal="right" vertical="center"/>
    </xf>
    <xf numFmtId="0" fontId="1" fillId="0" borderId="3" xfId="102" applyNumberFormat="1" applyFont="1" applyBorder="1" applyAlignment="1">
      <alignment horizontal="left" vertical="center"/>
    </xf>
    <xf numFmtId="0" fontId="1" fillId="0" borderId="4" xfId="102" applyNumberFormat="1" applyFont="1" applyBorder="1" applyAlignment="1">
      <alignment horizontal="left" vertical="center"/>
    </xf>
    <xf numFmtId="0" fontId="1" fillId="0" borderId="5" xfId="102" applyNumberFormat="1" applyFont="1" applyBorder="1" applyAlignment="1">
      <alignment horizontal="left" vertical="center"/>
    </xf>
    <xf numFmtId="0" fontId="1" fillId="11" borderId="11" xfId="102" applyNumberFormat="1" applyFont="1" applyFill="1" applyBorder="1" applyAlignment="1">
      <alignment horizontal="right" vertical="center"/>
    </xf>
    <xf numFmtId="0" fontId="1" fillId="11" borderId="12" xfId="102" applyNumberFormat="1" applyFont="1" applyFill="1" applyBorder="1" applyAlignment="1">
      <alignment horizontal="right" vertical="center"/>
    </xf>
    <xf numFmtId="0" fontId="1" fillId="11" borderId="13" xfId="102" applyNumberFormat="1" applyFont="1" applyFill="1" applyBorder="1" applyAlignment="1">
      <alignment horizontal="right" vertical="center"/>
    </xf>
    <xf numFmtId="0" fontId="1" fillId="11" borderId="14" xfId="102" applyNumberFormat="1" applyFont="1" applyFill="1" applyBorder="1" applyAlignment="1">
      <alignment horizontal="right" vertical="center"/>
    </xf>
    <xf numFmtId="0" fontId="1" fillId="11" borderId="11" xfId="102" applyNumberFormat="1" applyFont="1" applyFill="1" applyBorder="1" applyAlignment="1">
      <alignment horizontal="center" vertical="center"/>
    </xf>
    <xf numFmtId="0" fontId="1" fillId="11" borderId="13" xfId="102" applyNumberFormat="1" applyFont="1" applyFill="1" applyBorder="1" applyAlignment="1">
      <alignment horizontal="center" vertical="center"/>
    </xf>
    <xf numFmtId="0" fontId="1" fillId="11" borderId="14" xfId="102" applyNumberFormat="1" applyFont="1" applyFill="1" applyBorder="1" applyAlignment="1">
      <alignment horizontal="center" vertical="center"/>
    </xf>
    <xf numFmtId="0" fontId="1" fillId="0" borderId="11" xfId="102" applyNumberFormat="1" applyFont="1" applyBorder="1" applyAlignment="1">
      <alignment horizontal="left" vertical="center" wrapText="1"/>
    </xf>
    <xf numFmtId="0" fontId="1" fillId="0" borderId="10" xfId="102" applyNumberFormat="1" applyFont="1" applyBorder="1" applyAlignment="1">
      <alignment horizontal="left" vertical="center" wrapText="1"/>
    </xf>
    <xf numFmtId="0" fontId="1" fillId="0" borderId="12" xfId="102" applyNumberFormat="1" applyFont="1" applyBorder="1" applyAlignment="1">
      <alignment horizontal="left" vertical="center" wrapText="1"/>
    </xf>
    <xf numFmtId="0" fontId="1" fillId="0" borderId="13" xfId="102" applyNumberFormat="1" applyFont="1" applyBorder="1" applyAlignment="1">
      <alignment horizontal="left" vertical="center" wrapText="1"/>
    </xf>
    <xf numFmtId="0" fontId="1" fillId="0" borderId="7" xfId="102" applyNumberFormat="1" applyFont="1" applyBorder="1" applyAlignment="1">
      <alignment horizontal="left" vertical="center" wrapText="1"/>
    </xf>
    <xf numFmtId="0" fontId="1" fillId="0" borderId="14" xfId="102" applyNumberFormat="1" applyFont="1" applyBorder="1" applyAlignment="1">
      <alignment horizontal="left" vertical="center" wrapText="1"/>
    </xf>
    <xf numFmtId="166" fontId="1" fillId="0" borderId="17" xfId="0" applyFont="1" applyBorder="1" applyAlignment="1">
      <alignment horizontal="left" vertical="center" wrapText="1"/>
    </xf>
    <xf numFmtId="166" fontId="1" fillId="0" borderId="0" xfId="0" applyFont="1" applyAlignment="1">
      <alignment horizontal="left" vertical="center" wrapText="1"/>
    </xf>
    <xf numFmtId="166" fontId="1" fillId="0" borderId="26" xfId="0" applyFont="1" applyBorder="1" applyAlignment="1">
      <alignment horizontal="left" vertical="center" wrapText="1"/>
    </xf>
    <xf numFmtId="0" fontId="1" fillId="0" borderId="76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170" fontId="2" fillId="0" borderId="3" xfId="2" applyFont="1" applyFill="1" applyBorder="1" applyAlignment="1">
      <alignment horizontal="center" vertical="center" wrapText="1"/>
    </xf>
    <xf numFmtId="170" fontId="2" fillId="0" borderId="5" xfId="2" applyFont="1" applyFill="1" applyBorder="1" applyAlignment="1">
      <alignment horizontal="center" vertical="center" wrapText="1"/>
    </xf>
    <xf numFmtId="0" fontId="1" fillId="0" borderId="9" xfId="102" applyNumberFormat="1" applyFont="1" applyBorder="1" applyAlignment="1">
      <alignment horizontal="left" vertical="center"/>
    </xf>
    <xf numFmtId="10" fontId="13" fillId="7" borderId="2" xfId="9" applyNumberFormat="1" applyFont="1" applyFill="1" applyBorder="1" applyAlignment="1">
      <alignment horizontal="left" vertical="center" wrapText="1"/>
    </xf>
    <xf numFmtId="0" fontId="1" fillId="7" borderId="2" xfId="102" applyNumberFormat="1" applyFont="1" applyFill="1" applyBorder="1" applyAlignment="1">
      <alignment horizontal="left" vertical="center" wrapText="1"/>
    </xf>
    <xf numFmtId="166" fontId="1" fillId="62" borderId="3" xfId="0" applyFont="1" applyFill="1" applyBorder="1" applyAlignment="1">
      <alignment horizontal="left" vertical="center" wrapText="1"/>
    </xf>
    <xf numFmtId="166" fontId="1" fillId="62" borderId="4" xfId="0" applyFont="1" applyFill="1" applyBorder="1" applyAlignment="1">
      <alignment horizontal="left" vertical="center" wrapText="1"/>
    </xf>
    <xf numFmtId="166" fontId="1" fillId="62" borderId="5" xfId="0" applyFont="1" applyFill="1" applyBorder="1" applyAlignment="1">
      <alignment horizontal="left" vertical="center" wrapText="1"/>
    </xf>
    <xf numFmtId="170" fontId="2" fillId="0" borderId="4" xfId="2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49" fontId="1" fillId="5" borderId="2" xfId="66" applyNumberFormat="1" applyFont="1" applyFill="1" applyBorder="1" applyAlignment="1">
      <alignment horizontal="left" vertical="center" wrapText="1"/>
    </xf>
    <xf numFmtId="0" fontId="1" fillId="5" borderId="2" xfId="66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1" fillId="3" borderId="2" xfId="102" applyNumberFormat="1" applyFont="1" applyFill="1" applyBorder="1" applyAlignment="1">
      <alignment vertical="center" wrapText="1"/>
    </xf>
    <xf numFmtId="0" fontId="1" fillId="4" borderId="3" xfId="102" applyNumberFormat="1" applyFont="1" applyFill="1" applyBorder="1" applyAlignment="1">
      <alignment horizontal="left" vertical="center"/>
    </xf>
    <xf numFmtId="0" fontId="1" fillId="4" borderId="4" xfId="102" applyNumberFormat="1" applyFont="1" applyFill="1" applyBorder="1" applyAlignment="1">
      <alignment horizontal="left" vertical="center"/>
    </xf>
    <xf numFmtId="0" fontId="1" fillId="4" borderId="5" xfId="102" applyNumberFormat="1" applyFont="1" applyFill="1" applyBorder="1" applyAlignment="1">
      <alignment horizontal="left" vertical="center"/>
    </xf>
    <xf numFmtId="0" fontId="1" fillId="2" borderId="2" xfId="102" applyNumberFormat="1" applyFont="1" applyFill="1" applyBorder="1" applyAlignment="1">
      <alignment vertical="center"/>
    </xf>
    <xf numFmtId="0" fontId="1" fillId="0" borderId="3" xfId="102" applyNumberFormat="1" applyFont="1" applyBorder="1" applyAlignment="1">
      <alignment horizontal="center" vertical="center" wrapText="1"/>
    </xf>
    <xf numFmtId="0" fontId="1" fillId="0" borderId="4" xfId="102" applyNumberFormat="1" applyFont="1" applyBorder="1" applyAlignment="1">
      <alignment horizontal="center" vertical="center" wrapText="1"/>
    </xf>
    <xf numFmtId="0" fontId="1" fillId="0" borderId="5" xfId="102" applyNumberFormat="1" applyFont="1" applyBorder="1" applyAlignment="1">
      <alignment horizontal="center" vertical="center" wrapText="1"/>
    </xf>
    <xf numFmtId="49" fontId="3" fillId="6" borderId="0" xfId="0" applyNumberFormat="1" applyFont="1" applyFill="1" applyAlignment="1">
      <alignment horizontal="left" vertical="center" wrapText="1"/>
    </xf>
    <xf numFmtId="0" fontId="3" fillId="6" borderId="0" xfId="0" applyNumberFormat="1" applyFont="1" applyFill="1" applyAlignment="1">
      <alignment horizontal="left" vertical="center" wrapText="1"/>
    </xf>
    <xf numFmtId="40" fontId="0" fillId="6" borderId="0" xfId="0" applyNumberFormat="1" applyFill="1" applyAlignment="1">
      <alignment horizontal="left"/>
    </xf>
    <xf numFmtId="40" fontId="3" fillId="6" borderId="0" xfId="0" applyNumberFormat="1" applyFont="1" applyFill="1" applyAlignment="1">
      <alignment horizontal="left"/>
    </xf>
    <xf numFmtId="166" fontId="3" fillId="0" borderId="0" xfId="0" applyFont="1" applyAlignment="1">
      <alignment horizontal="left" wrapText="1"/>
    </xf>
    <xf numFmtId="0" fontId="3" fillId="6" borderId="7" xfId="0" applyNumberFormat="1" applyFont="1" applyFill="1" applyBorder="1" applyAlignment="1">
      <alignment horizontal="left" vertical="center"/>
    </xf>
    <xf numFmtId="0" fontId="2" fillId="0" borderId="10" xfId="0" applyNumberFormat="1" applyFont="1" applyBorder="1" applyAlignment="1">
      <alignment horizontal="center" vertical="top" wrapText="1"/>
    </xf>
    <xf numFmtId="4" fontId="0" fillId="6" borderId="80" xfId="0" applyNumberFormat="1" applyFill="1" applyBorder="1" applyAlignment="1">
      <alignment horizontal="center" vertical="center"/>
    </xf>
    <xf numFmtId="4" fontId="0" fillId="6" borderId="8" xfId="0" applyNumberFormat="1" applyFill="1" applyBorder="1" applyAlignment="1">
      <alignment horizontal="center" vertical="center"/>
    </xf>
    <xf numFmtId="4" fontId="0" fillId="6" borderId="81" xfId="0" applyNumberFormat="1" applyFill="1" applyBorder="1" applyAlignment="1">
      <alignment horizontal="center" vertical="center"/>
    </xf>
    <xf numFmtId="0" fontId="12" fillId="11" borderId="15" xfId="102" applyNumberFormat="1" applyFont="1" applyFill="1" applyBorder="1" applyAlignment="1">
      <alignment horizontal="center" vertical="center" wrapText="1"/>
    </xf>
    <xf numFmtId="0" fontId="12" fillId="11" borderId="16" xfId="102" applyNumberFormat="1" applyFont="1" applyFill="1" applyBorder="1" applyAlignment="1">
      <alignment horizontal="center" vertical="center" wrapText="1"/>
    </xf>
    <xf numFmtId="0" fontId="12" fillId="11" borderId="24" xfId="102" applyNumberFormat="1" applyFont="1" applyFill="1" applyBorder="1" applyAlignment="1">
      <alignment horizontal="center" vertical="center" wrapText="1"/>
    </xf>
    <xf numFmtId="0" fontId="1" fillId="7" borderId="48" xfId="102" applyNumberFormat="1" applyFont="1" applyFill="1" applyBorder="1" applyAlignment="1">
      <alignment horizontal="left" vertical="center" wrapText="1"/>
    </xf>
    <xf numFmtId="0" fontId="1" fillId="7" borderId="51" xfId="102" applyNumberFormat="1" applyFont="1" applyFill="1" applyBorder="1" applyAlignment="1">
      <alignment horizontal="left" vertical="center" wrapText="1"/>
    </xf>
    <xf numFmtId="0" fontId="1" fillId="11" borderId="76" xfId="102" applyNumberFormat="1" applyFont="1" applyFill="1" applyBorder="1" applyAlignment="1">
      <alignment horizontal="center" vertical="center"/>
    </xf>
    <xf numFmtId="0" fontId="1" fillId="11" borderId="59" xfId="102" applyNumberFormat="1" applyFont="1" applyFill="1" applyBorder="1" applyAlignment="1">
      <alignment horizontal="center" vertical="center"/>
    </xf>
    <xf numFmtId="0" fontId="1" fillId="11" borderId="60" xfId="102" applyNumberFormat="1" applyFont="1" applyFill="1" applyBorder="1" applyAlignment="1">
      <alignment horizontal="center" vertical="center"/>
    </xf>
    <xf numFmtId="0" fontId="1" fillId="0" borderId="77" xfId="102" applyNumberFormat="1" applyFont="1" applyBorder="1" applyAlignment="1">
      <alignment horizontal="left" vertical="center" wrapText="1"/>
    </xf>
    <xf numFmtId="0" fontId="1" fillId="0" borderId="78" xfId="102" applyNumberFormat="1" applyFont="1" applyBorder="1" applyAlignment="1">
      <alignment horizontal="left" vertical="center" wrapText="1"/>
    </xf>
    <xf numFmtId="0" fontId="1" fillId="0" borderId="25" xfId="102" applyNumberFormat="1" applyFont="1" applyBorder="1" applyAlignment="1">
      <alignment horizontal="left" vertical="center" wrapText="1"/>
    </xf>
    <xf numFmtId="166" fontId="69" fillId="65" borderId="0" xfId="0" applyFont="1" applyFill="1" applyAlignment="1">
      <alignment horizontal="right" vertical="top" wrapText="1"/>
    </xf>
    <xf numFmtId="166" fontId="69" fillId="65" borderId="0" xfId="0" applyFont="1" applyFill="1" applyAlignment="1">
      <alignment horizontal="center" vertical="center" wrapText="1"/>
    </xf>
    <xf numFmtId="4" fontId="69" fillId="65" borderId="0" xfId="0" applyNumberFormat="1" applyFont="1" applyFill="1" applyAlignment="1">
      <alignment horizontal="center" vertical="center" wrapText="1"/>
    </xf>
    <xf numFmtId="166" fontId="71" fillId="71" borderId="87" xfId="0" applyFont="1" applyFill="1" applyBorder="1" applyAlignment="1">
      <alignment horizontal="center" vertical="top" wrapText="1"/>
    </xf>
    <xf numFmtId="166" fontId="71" fillId="71" borderId="88" xfId="0" applyFont="1" applyFill="1" applyBorder="1" applyAlignment="1">
      <alignment horizontal="center" vertical="top" wrapText="1"/>
    </xf>
    <xf numFmtId="166" fontId="71" fillId="71" borderId="89" xfId="0" applyFont="1" applyFill="1" applyBorder="1" applyAlignment="1">
      <alignment horizontal="center" vertical="top" wrapText="1"/>
    </xf>
    <xf numFmtId="166" fontId="70" fillId="65" borderId="0" xfId="0" applyFont="1" applyFill="1" applyAlignment="1">
      <alignment horizontal="center" vertical="top" wrapText="1"/>
    </xf>
    <xf numFmtId="166" fontId="0" fillId="0" borderId="0" xfId="0"/>
    <xf numFmtId="0" fontId="13" fillId="7" borderId="11" xfId="102" applyNumberFormat="1" applyFont="1" applyFill="1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 wrapText="1"/>
    </xf>
    <xf numFmtId="44" fontId="0" fillId="0" borderId="9" xfId="0" applyNumberForma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/>
    </xf>
    <xf numFmtId="174" fontId="2" fillId="6" borderId="72" xfId="0" applyNumberFormat="1" applyFont="1" applyFill="1" applyBorder="1" applyAlignment="1">
      <alignment horizontal="center" vertical="center"/>
    </xf>
    <xf numFmtId="174" fontId="2" fillId="6" borderId="68" xfId="0" applyNumberFormat="1" applyFont="1" applyFill="1" applyBorder="1" applyAlignment="1">
      <alignment horizontal="center" vertical="center"/>
    </xf>
    <xf numFmtId="174" fontId="2" fillId="6" borderId="69" xfId="0" applyNumberFormat="1" applyFont="1" applyFill="1" applyBorder="1" applyAlignment="1">
      <alignment horizontal="center" vertical="center"/>
    </xf>
    <xf numFmtId="174" fontId="3" fillId="3" borderId="51" xfId="0" applyNumberFormat="1" applyFont="1" applyFill="1" applyBorder="1" applyAlignment="1">
      <alignment horizontal="center" vertical="center"/>
    </xf>
    <xf numFmtId="174" fontId="3" fillId="3" borderId="56" xfId="0" applyNumberFormat="1" applyFont="1" applyFill="1" applyBorder="1" applyAlignment="1">
      <alignment horizontal="center" vertical="center"/>
    </xf>
    <xf numFmtId="166" fontId="3" fillId="3" borderId="74" xfId="0" applyFont="1" applyFill="1" applyBorder="1" applyAlignment="1">
      <alignment horizontal="center" vertical="center" wrapText="1"/>
    </xf>
    <xf numFmtId="166" fontId="3" fillId="3" borderId="5" xfId="0" applyFont="1" applyFill="1" applyBorder="1" applyAlignment="1">
      <alignment horizontal="center" vertical="center" wrapText="1"/>
    </xf>
    <xf numFmtId="171" fontId="0" fillId="3" borderId="48" xfId="0" applyNumberFormat="1" applyFill="1" applyBorder="1" applyAlignment="1">
      <alignment horizontal="center" vertical="center"/>
    </xf>
    <xf numFmtId="174" fontId="0" fillId="3" borderId="48" xfId="0" applyNumberFormat="1" applyFill="1" applyBorder="1" applyAlignment="1">
      <alignment horizontal="center" vertical="center"/>
    </xf>
    <xf numFmtId="174" fontId="2" fillId="6" borderId="23" xfId="0" applyNumberFormat="1" applyFont="1" applyFill="1" applyBorder="1" applyAlignment="1">
      <alignment horizontal="center" vertical="center"/>
    </xf>
    <xf numFmtId="10" fontId="2" fillId="6" borderId="20" xfId="126" applyNumberFormat="1" applyFont="1" applyFill="1" applyBorder="1" applyAlignment="1">
      <alignment horizontal="center" vertical="center"/>
    </xf>
    <xf numFmtId="166" fontId="3" fillId="6" borderId="52" xfId="0" applyFont="1" applyFill="1" applyBorder="1" applyAlignment="1">
      <alignment horizontal="center" vertical="center"/>
    </xf>
    <xf numFmtId="166" fontId="3" fillId="6" borderId="53" xfId="0" applyFont="1" applyFill="1" applyBorder="1" applyAlignment="1">
      <alignment horizontal="center" vertical="center"/>
    </xf>
    <xf numFmtId="10" fontId="0" fillId="6" borderId="53" xfId="126" applyNumberFormat="1" applyFont="1" applyFill="1" applyBorder="1" applyAlignment="1" applyProtection="1">
      <alignment horizontal="center" vertical="center"/>
    </xf>
    <xf numFmtId="166" fontId="3" fillId="3" borderId="50" xfId="0" applyFont="1" applyFill="1" applyBorder="1" applyAlignment="1">
      <alignment horizontal="center" vertical="center"/>
    </xf>
    <xf numFmtId="166" fontId="3" fillId="3" borderId="48" xfId="0" applyFont="1" applyFill="1" applyBorder="1" applyAlignment="1">
      <alignment horizontal="center" vertical="center"/>
    </xf>
    <xf numFmtId="166" fontId="1" fillId="14" borderId="15" xfId="0" applyFont="1" applyFill="1" applyBorder="1" applyAlignment="1">
      <alignment horizontal="center" vertical="center"/>
    </xf>
    <xf numFmtId="166" fontId="1" fillId="14" borderId="50" xfId="0" applyFont="1" applyFill="1" applyBorder="1" applyAlignment="1">
      <alignment horizontal="center" vertical="center"/>
    </xf>
    <xf numFmtId="0" fontId="1" fillId="6" borderId="66" xfId="0" applyNumberFormat="1" applyFont="1" applyFill="1" applyBorder="1" applyAlignment="1">
      <alignment horizontal="center" vertical="center"/>
    </xf>
    <xf numFmtId="0" fontId="1" fillId="6" borderId="70" xfId="0" applyNumberFormat="1" applyFont="1" applyFill="1" applyBorder="1" applyAlignment="1">
      <alignment horizontal="center" vertical="center"/>
    </xf>
    <xf numFmtId="0" fontId="1" fillId="6" borderId="73" xfId="0" applyNumberFormat="1" applyFont="1" applyFill="1" applyBorder="1" applyAlignment="1">
      <alignment horizontal="center" vertical="center"/>
    </xf>
    <xf numFmtId="3" fontId="1" fillId="6" borderId="70" xfId="0" applyNumberFormat="1" applyFont="1" applyFill="1" applyBorder="1" applyAlignment="1">
      <alignment horizontal="center" vertical="center"/>
    </xf>
    <xf numFmtId="166" fontId="1" fillId="14" borderId="16" xfId="0" applyFont="1" applyFill="1" applyBorder="1" applyAlignment="1">
      <alignment horizontal="center" vertical="center"/>
    </xf>
    <xf numFmtId="166" fontId="1" fillId="14" borderId="48" xfId="0" applyFont="1" applyFill="1" applyBorder="1" applyAlignment="1">
      <alignment horizontal="center" vertical="center"/>
    </xf>
    <xf numFmtId="0" fontId="1" fillId="6" borderId="19" xfId="0" applyNumberFormat="1" applyFont="1" applyFill="1" applyBorder="1" applyAlignment="1">
      <alignment horizontal="left" vertical="center" wrapText="1"/>
    </xf>
    <xf numFmtId="0" fontId="1" fillId="6" borderId="18" xfId="0" applyNumberFormat="1" applyFont="1" applyFill="1" applyBorder="1" applyAlignment="1">
      <alignment horizontal="left" vertical="center" wrapText="1"/>
    </xf>
    <xf numFmtId="49" fontId="1" fillId="6" borderId="19" xfId="0" applyNumberFormat="1" applyFont="1" applyFill="1" applyBorder="1" applyAlignment="1">
      <alignment horizontal="left" vertical="center" wrapText="1"/>
    </xf>
    <xf numFmtId="166" fontId="1" fillId="14" borderId="24" xfId="0" applyFont="1" applyFill="1" applyBorder="1" applyAlignment="1">
      <alignment horizontal="center" vertical="center"/>
    </xf>
    <xf numFmtId="166" fontId="1" fillId="14" borderId="51" xfId="0" applyFont="1" applyFill="1" applyBorder="1" applyAlignment="1">
      <alignment horizontal="center" vertical="center"/>
    </xf>
    <xf numFmtId="174" fontId="2" fillId="6" borderId="67" xfId="0" applyNumberFormat="1" applyFont="1" applyFill="1" applyBorder="1" applyAlignment="1">
      <alignment horizontal="center" vertical="center"/>
    </xf>
    <xf numFmtId="166" fontId="3" fillId="6" borderId="50" xfId="0" applyFont="1" applyFill="1" applyBorder="1" applyAlignment="1">
      <alignment horizontal="center" vertical="center"/>
    </xf>
    <xf numFmtId="166" fontId="3" fillId="6" borderId="48" xfId="0" applyFont="1" applyFill="1" applyBorder="1" applyAlignment="1">
      <alignment horizontal="center" vertical="center"/>
    </xf>
    <xf numFmtId="10" fontId="0" fillId="6" borderId="48" xfId="126" applyNumberFormat="1" applyFont="1" applyFill="1" applyBorder="1" applyAlignment="1" applyProtection="1">
      <alignment horizontal="center" vertical="center"/>
    </xf>
    <xf numFmtId="174" fontId="2" fillId="0" borderId="23" xfId="0" applyNumberFormat="1" applyFont="1" applyBorder="1" applyAlignment="1">
      <alignment horizontal="center" vertical="center"/>
    </xf>
    <xf numFmtId="9" fontId="2" fillId="4" borderId="71" xfId="0" applyNumberFormat="1" applyFont="1" applyFill="1" applyBorder="1" applyAlignment="1">
      <alignment horizontal="center" vertical="center"/>
    </xf>
    <xf numFmtId="9" fontId="2" fillId="0" borderId="71" xfId="0" applyNumberFormat="1" applyFont="1" applyBorder="1" applyAlignment="1">
      <alignment horizontal="center" vertical="center"/>
    </xf>
    <xf numFmtId="10" fontId="9" fillId="0" borderId="71" xfId="0" applyNumberFormat="1" applyFont="1" applyBorder="1" applyAlignment="1">
      <alignment horizontal="center" vertical="center"/>
    </xf>
    <xf numFmtId="0" fontId="1" fillId="0" borderId="17" xfId="102" applyNumberFormat="1" applyFont="1" applyBorder="1" applyAlignment="1">
      <alignment horizontal="center" vertical="center"/>
    </xf>
    <xf numFmtId="0" fontId="1" fillId="0" borderId="0" xfId="102" applyNumberFormat="1" applyFont="1" applyAlignment="1">
      <alignment horizontal="center" vertical="center"/>
    </xf>
    <xf numFmtId="166" fontId="1" fillId="13" borderId="57" xfId="0" applyFont="1" applyFill="1" applyBorder="1" applyAlignment="1">
      <alignment horizontal="center" vertical="center" wrapText="1"/>
    </xf>
    <xf numFmtId="166" fontId="1" fillId="13" borderId="62" xfId="0" applyFont="1" applyFill="1" applyBorder="1" applyAlignment="1">
      <alignment horizontal="center" vertical="center" wrapText="1"/>
    </xf>
    <xf numFmtId="166" fontId="1" fillId="13" borderId="63" xfId="0" applyFont="1" applyFill="1" applyBorder="1" applyAlignment="1">
      <alignment horizontal="center" vertical="center" wrapText="1"/>
    </xf>
    <xf numFmtId="166" fontId="1" fillId="13" borderId="59" xfId="0" applyFont="1" applyFill="1" applyBorder="1" applyAlignment="1">
      <alignment horizontal="center" vertical="center" wrapText="1"/>
    </xf>
    <xf numFmtId="166" fontId="1" fillId="13" borderId="64" xfId="0" applyFont="1" applyFill="1" applyBorder="1" applyAlignment="1">
      <alignment horizontal="center" vertical="center" wrapText="1"/>
    </xf>
    <xf numFmtId="166" fontId="1" fillId="13" borderId="65" xfId="0" applyFont="1" applyFill="1" applyBorder="1" applyAlignment="1">
      <alignment horizontal="center" vertical="center" wrapText="1"/>
    </xf>
    <xf numFmtId="0" fontId="1" fillId="11" borderId="15" xfId="102" applyNumberFormat="1" applyFont="1" applyFill="1" applyBorder="1" applyAlignment="1">
      <alignment horizontal="left" vertical="center"/>
    </xf>
    <xf numFmtId="0" fontId="1" fillId="11" borderId="16" xfId="102" applyNumberFormat="1" applyFont="1" applyFill="1" applyBorder="1" applyAlignment="1">
      <alignment horizontal="left" vertical="center"/>
    </xf>
    <xf numFmtId="0" fontId="1" fillId="4" borderId="16" xfId="102" applyNumberFormat="1" applyFont="1" applyFill="1" applyBorder="1" applyAlignment="1">
      <alignment horizontal="left" vertical="center"/>
    </xf>
    <xf numFmtId="0" fontId="1" fillId="4" borderId="24" xfId="102" applyNumberFormat="1" applyFont="1" applyFill="1" applyBorder="1" applyAlignment="1">
      <alignment horizontal="left" vertical="center"/>
    </xf>
    <xf numFmtId="0" fontId="1" fillId="11" borderId="15" xfId="102" applyNumberFormat="1" applyFont="1" applyFill="1" applyBorder="1" applyAlignment="1">
      <alignment horizontal="center" vertical="center" wrapText="1"/>
    </xf>
    <xf numFmtId="0" fontId="1" fillId="11" borderId="16" xfId="102" applyNumberFormat="1" applyFont="1" applyFill="1" applyBorder="1" applyAlignment="1">
      <alignment horizontal="center" vertical="center" wrapText="1"/>
    </xf>
    <xf numFmtId="0" fontId="1" fillId="7" borderId="16" xfId="102" applyNumberFormat="1" applyFont="1" applyFill="1" applyBorder="1" applyAlignment="1">
      <alignment horizontal="left" vertical="center" wrapText="1"/>
    </xf>
    <xf numFmtId="0" fontId="1" fillId="7" borderId="24" xfId="102" applyNumberFormat="1" applyFont="1" applyFill="1" applyBorder="1" applyAlignment="1">
      <alignment horizontal="left" vertical="center" wrapText="1"/>
    </xf>
    <xf numFmtId="0" fontId="1" fillId="11" borderId="50" xfId="102" applyNumberFormat="1" applyFont="1" applyFill="1" applyBorder="1" applyAlignment="1">
      <alignment horizontal="left" vertical="center"/>
    </xf>
    <xf numFmtId="0" fontId="1" fillId="11" borderId="48" xfId="102" applyNumberFormat="1" applyFont="1" applyFill="1" applyBorder="1" applyAlignment="1">
      <alignment horizontal="left" vertical="center"/>
    </xf>
    <xf numFmtId="0" fontId="1" fillId="4" borderId="48" xfId="102" applyNumberFormat="1" applyFont="1" applyFill="1" applyBorder="1" applyAlignment="1">
      <alignment horizontal="left" vertical="center"/>
    </xf>
    <xf numFmtId="0" fontId="1" fillId="4" borderId="51" xfId="102" applyNumberFormat="1" applyFont="1" applyFill="1" applyBorder="1" applyAlignment="1">
      <alignment horizontal="left" vertical="center"/>
    </xf>
    <xf numFmtId="0" fontId="1" fillId="11" borderId="52" xfId="102" applyNumberFormat="1" applyFont="1" applyFill="1" applyBorder="1" applyAlignment="1">
      <alignment horizontal="center" vertical="center"/>
    </xf>
    <xf numFmtId="0" fontId="1" fillId="11" borderId="53" xfId="102" applyNumberFormat="1" applyFont="1" applyFill="1" applyBorder="1" applyAlignment="1">
      <alignment horizontal="center" vertical="center"/>
    </xf>
    <xf numFmtId="10" fontId="1" fillId="7" borderId="53" xfId="9" applyNumberFormat="1" applyFont="1" applyFill="1" applyBorder="1" applyAlignment="1">
      <alignment horizontal="left" vertical="center" wrapText="1"/>
    </xf>
    <xf numFmtId="10" fontId="1" fillId="7" borderId="56" xfId="9" applyNumberFormat="1" applyFont="1" applyFill="1" applyBorder="1" applyAlignment="1">
      <alignment horizontal="left" vertical="center" wrapText="1"/>
    </xf>
    <xf numFmtId="0" fontId="1" fillId="11" borderId="57" xfId="102" applyNumberFormat="1" applyFont="1" applyFill="1" applyBorder="1" applyAlignment="1">
      <alignment horizontal="center" vertical="center" wrapText="1"/>
    </xf>
    <xf numFmtId="0" fontId="1" fillId="11" borderId="58" xfId="102" applyNumberFormat="1" applyFont="1" applyFill="1" applyBorder="1" applyAlignment="1">
      <alignment horizontal="center" vertical="center" wrapText="1"/>
    </xf>
    <xf numFmtId="0" fontId="1" fillId="11" borderId="59" xfId="102" applyNumberFormat="1" applyFont="1" applyFill="1" applyBorder="1" applyAlignment="1">
      <alignment horizontal="center" vertical="center" wrapText="1"/>
    </xf>
    <xf numFmtId="0" fontId="1" fillId="11" borderId="60" xfId="102" applyNumberFormat="1" applyFont="1" applyFill="1" applyBorder="1" applyAlignment="1">
      <alignment horizontal="center" vertical="center" wrapText="1"/>
    </xf>
    <xf numFmtId="0" fontId="1" fillId="11" borderId="52" xfId="102" applyNumberFormat="1" applyFont="1" applyFill="1" applyBorder="1" applyAlignment="1">
      <alignment horizontal="left" vertical="center"/>
    </xf>
    <xf numFmtId="0" fontId="1" fillId="11" borderId="53" xfId="102" applyNumberFormat="1" applyFont="1" applyFill="1" applyBorder="1" applyAlignment="1">
      <alignment horizontal="left" vertical="center"/>
    </xf>
    <xf numFmtId="0" fontId="1" fillId="4" borderId="54" xfId="102" applyNumberFormat="1" applyFont="1" applyFill="1" applyBorder="1" applyAlignment="1">
      <alignment horizontal="left" vertical="center" wrapText="1"/>
    </xf>
    <xf numFmtId="0" fontId="1" fillId="4" borderId="55" xfId="102" applyNumberFormat="1" applyFont="1" applyFill="1" applyBorder="1" applyAlignment="1">
      <alignment horizontal="left" vertical="center" wrapText="1"/>
    </xf>
    <xf numFmtId="0" fontId="1" fillId="4" borderId="61" xfId="102" applyNumberFormat="1" applyFont="1" applyFill="1" applyBorder="1" applyAlignment="1">
      <alignment horizontal="left" vertical="center" wrapText="1"/>
    </xf>
    <xf numFmtId="0" fontId="64" fillId="12" borderId="48" xfId="102" applyNumberFormat="1" applyFont="1" applyFill="1" applyBorder="1" applyAlignment="1">
      <alignment horizontal="left" vertical="center"/>
    </xf>
    <xf numFmtId="0" fontId="64" fillId="0" borderId="48" xfId="102" applyNumberFormat="1" applyFont="1" applyBorder="1" applyAlignment="1">
      <alignment horizontal="left" vertical="center"/>
    </xf>
    <xf numFmtId="166" fontId="3" fillId="11" borderId="48" xfId="102" applyFont="1" applyFill="1" applyBorder="1" applyAlignment="1">
      <alignment horizontal="center" vertical="center"/>
    </xf>
    <xf numFmtId="0" fontId="64" fillId="0" borderId="3" xfId="102" applyNumberFormat="1" applyFont="1" applyBorder="1" applyAlignment="1">
      <alignment horizontal="left" vertical="center"/>
    </xf>
    <xf numFmtId="0" fontId="64" fillId="0" borderId="4" xfId="102" applyNumberFormat="1" applyFont="1" applyBorder="1" applyAlignment="1">
      <alignment horizontal="left" vertical="center"/>
    </xf>
    <xf numFmtId="0" fontId="64" fillId="0" borderId="5" xfId="102" applyNumberFormat="1" applyFont="1" applyBorder="1" applyAlignment="1">
      <alignment horizontal="left" vertical="center"/>
    </xf>
    <xf numFmtId="166" fontId="0" fillId="0" borderId="48" xfId="0" applyBorder="1" applyAlignment="1">
      <alignment horizontal="left" vertical="center"/>
    </xf>
    <xf numFmtId="0" fontId="64" fillId="0" borderId="48" xfId="102" applyNumberFormat="1" applyFont="1" applyBorder="1" applyAlignment="1">
      <alignment horizontal="left" vertical="center" wrapText="1"/>
    </xf>
    <xf numFmtId="0" fontId="64" fillId="5" borderId="48" xfId="102" applyNumberFormat="1" applyFont="1" applyFill="1" applyBorder="1" applyAlignment="1">
      <alignment horizontal="left" vertical="center"/>
    </xf>
    <xf numFmtId="10" fontId="64" fillId="0" borderId="48" xfId="102" applyNumberFormat="1" applyFont="1" applyBorder="1" applyAlignment="1">
      <alignment horizontal="left" vertical="center"/>
    </xf>
    <xf numFmtId="0" fontId="64" fillId="5" borderId="48" xfId="102" applyNumberFormat="1" applyFont="1" applyFill="1" applyBorder="1" applyAlignment="1">
      <alignment horizontal="left" vertical="center" wrapText="1"/>
    </xf>
    <xf numFmtId="166" fontId="3" fillId="0" borderId="3" xfId="0" applyFont="1" applyBorder="1" applyAlignment="1">
      <alignment horizontal="left" vertical="center"/>
    </xf>
    <xf numFmtId="166" fontId="3" fillId="0" borderId="4" xfId="0" applyFont="1" applyBorder="1" applyAlignment="1">
      <alignment horizontal="left" vertical="center"/>
    </xf>
    <xf numFmtId="166" fontId="3" fillId="0" borderId="5" xfId="0" applyFont="1" applyBorder="1" applyAlignment="1">
      <alignment horizontal="left" vertical="center"/>
    </xf>
    <xf numFmtId="166" fontId="10" fillId="0" borderId="0" xfId="0" applyFont="1" applyAlignment="1">
      <alignment vertical="center" wrapText="1"/>
    </xf>
    <xf numFmtId="166" fontId="3" fillId="0" borderId="48" xfId="0" applyFont="1" applyBorder="1" applyAlignment="1">
      <alignment horizontal="left" vertical="center"/>
    </xf>
    <xf numFmtId="166" fontId="0" fillId="0" borderId="48" xfId="0" applyBorder="1" applyAlignment="1">
      <alignment horizontal="right" vertical="center"/>
    </xf>
    <xf numFmtId="166" fontId="1" fillId="0" borderId="48" xfId="0" applyFont="1" applyBorder="1" applyAlignment="1">
      <alignment horizontal="center" vertical="center"/>
    </xf>
    <xf numFmtId="166" fontId="0" fillId="0" borderId="48" xfId="0" applyBorder="1" applyAlignment="1">
      <alignment horizontal="center" vertical="center"/>
    </xf>
    <xf numFmtId="0" fontId="10" fillId="0" borderId="0" xfId="0" applyNumberFormat="1" applyFont="1" applyAlignment="1">
      <alignment vertical="center" wrapText="1"/>
    </xf>
    <xf numFmtId="166" fontId="10" fillId="0" borderId="0" xfId="0" applyFont="1" applyAlignment="1">
      <alignment horizontal="left" vertical="center" wrapText="1"/>
    </xf>
    <xf numFmtId="166" fontId="0" fillId="0" borderId="0" xfId="0" applyAlignment="1">
      <alignment horizontal="center" vertical="center"/>
    </xf>
    <xf numFmtId="166" fontId="11" fillId="0" borderId="0" xfId="0" applyFont="1" applyAlignment="1">
      <alignment horizontal="center" vertical="center"/>
    </xf>
    <xf numFmtId="166" fontId="73" fillId="65" borderId="0" xfId="0" applyFont="1" applyFill="1" applyAlignment="1">
      <alignment horizontal="right" vertical="top" wrapText="1"/>
    </xf>
    <xf numFmtId="166" fontId="73" fillId="65" borderId="0" xfId="0" applyFont="1" applyFill="1" applyAlignment="1">
      <alignment horizontal="left" vertical="top" wrapText="1"/>
    </xf>
    <xf numFmtId="4" fontId="73" fillId="65" borderId="0" xfId="0" applyNumberFormat="1" applyFont="1" applyFill="1" applyAlignment="1">
      <alignment horizontal="right" vertical="top" wrapText="1"/>
    </xf>
    <xf numFmtId="166" fontId="72" fillId="65" borderId="0" xfId="0" applyFont="1" applyFill="1" applyAlignment="1">
      <alignment horizontal="right" vertical="top" wrapText="1"/>
    </xf>
    <xf numFmtId="166" fontId="73" fillId="65" borderId="93" xfId="0" applyFont="1" applyFill="1" applyBorder="1" applyAlignment="1">
      <alignment horizontal="right" vertical="top" wrapText="1"/>
    </xf>
    <xf numFmtId="166" fontId="73" fillId="65" borderId="93" xfId="0" applyFont="1" applyFill="1" applyBorder="1" applyAlignment="1">
      <alignment horizontal="left" vertical="top" wrapText="1"/>
    </xf>
    <xf numFmtId="166" fontId="74" fillId="67" borderId="93" xfId="0" applyFont="1" applyFill="1" applyBorder="1" applyAlignment="1">
      <alignment horizontal="left" vertical="top" wrapText="1"/>
    </xf>
    <xf numFmtId="166" fontId="73" fillId="65" borderId="93" xfId="0" applyFont="1" applyFill="1" applyBorder="1" applyAlignment="1">
      <alignment horizontal="center" vertical="center" wrapText="1"/>
    </xf>
    <xf numFmtId="0" fontId="73" fillId="65" borderId="93" xfId="0" applyNumberFormat="1" applyFont="1" applyFill="1" applyBorder="1" applyAlignment="1">
      <alignment horizontal="center" vertical="center" wrapText="1"/>
    </xf>
    <xf numFmtId="166" fontId="73" fillId="65" borderId="93" xfId="0" applyFont="1" applyFill="1" applyBorder="1" applyAlignment="1">
      <alignment horizontal="center" vertical="top" wrapText="1"/>
    </xf>
    <xf numFmtId="166" fontId="72" fillId="75" borderId="93" xfId="0" applyFont="1" applyFill="1" applyBorder="1" applyAlignment="1">
      <alignment horizontal="left" vertical="top" wrapText="1"/>
    </xf>
    <xf numFmtId="166" fontId="72" fillId="76" borderId="93" xfId="0" applyFont="1" applyFill="1" applyBorder="1" applyAlignment="1">
      <alignment horizontal="left" vertical="top" wrapText="1"/>
    </xf>
    <xf numFmtId="180" fontId="72" fillId="76" borderId="93" xfId="0" applyNumberFormat="1" applyFont="1" applyFill="1" applyBorder="1" applyAlignment="1">
      <alignment horizontal="right" vertical="top" wrapText="1"/>
    </xf>
    <xf numFmtId="180" fontId="72" fillId="75" borderId="93" xfId="0" applyNumberFormat="1" applyFont="1" applyFill="1" applyBorder="1" applyAlignment="1">
      <alignment horizontal="right" vertical="top" wrapText="1"/>
    </xf>
    <xf numFmtId="166" fontId="73" fillId="65" borderId="0" xfId="0" applyFont="1" applyFill="1" applyAlignment="1">
      <alignment horizontal="center" wrapText="1"/>
    </xf>
    <xf numFmtId="166" fontId="72" fillId="0" borderId="0" xfId="0" applyFont="1"/>
    <xf numFmtId="10" fontId="73" fillId="65" borderId="0" xfId="9" applyNumberFormat="1" applyFont="1" applyFill="1" applyAlignment="1">
      <alignment horizontal="left" vertical="top" wrapText="1"/>
    </xf>
    <xf numFmtId="166" fontId="70" fillId="76" borderId="93" xfId="0" applyFont="1" applyFill="1" applyBorder="1" applyAlignment="1">
      <alignment horizontal="left" vertical="top" wrapText="1"/>
    </xf>
    <xf numFmtId="166" fontId="70" fillId="75" borderId="93" xfId="0" applyFont="1" applyFill="1" applyBorder="1" applyAlignment="1">
      <alignment horizontal="left" vertical="top" wrapText="1"/>
    </xf>
    <xf numFmtId="166" fontId="3" fillId="77" borderId="0" xfId="0" applyFont="1" applyFill="1" applyAlignment="1">
      <alignment horizontal="right" vertical="top" wrapText="1"/>
    </xf>
    <xf numFmtId="0" fontId="1" fillId="4" borderId="2" xfId="102" applyNumberFormat="1" applyFont="1" applyFill="1" applyBorder="1" applyAlignment="1">
      <alignment horizontal="left" vertical="center"/>
    </xf>
    <xf numFmtId="166" fontId="65" fillId="65" borderId="93" xfId="0" applyFont="1" applyFill="1" applyBorder="1" applyAlignment="1">
      <alignment horizontal="center" vertical="center" wrapText="1"/>
    </xf>
    <xf numFmtId="166" fontId="63" fillId="67" borderId="93" xfId="0" applyFont="1" applyFill="1" applyBorder="1" applyAlignment="1">
      <alignment horizontal="left" vertical="center" wrapText="1"/>
    </xf>
    <xf numFmtId="166" fontId="1" fillId="5" borderId="3" xfId="0" applyFont="1" applyFill="1" applyBorder="1" applyAlignment="1">
      <alignment horizontal="left" vertical="center" wrapText="1"/>
    </xf>
    <xf numFmtId="166" fontId="1" fillId="5" borderId="4" xfId="0" applyFont="1" applyFill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166" fontId="8" fillId="0" borderId="3" xfId="0" applyFont="1" applyBorder="1" applyAlignment="1">
      <alignment horizontal="left" vertical="center" wrapText="1"/>
    </xf>
    <xf numFmtId="166" fontId="8" fillId="0" borderId="4" xfId="0" applyFont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9" borderId="2" xfId="101" applyFont="1" applyFill="1" applyBorder="1" applyAlignment="1">
      <alignment horizontal="center"/>
    </xf>
    <xf numFmtId="0" fontId="1" fillId="9" borderId="3" xfId="101" applyFont="1" applyFill="1" applyBorder="1" applyAlignment="1">
      <alignment horizontal="center"/>
    </xf>
    <xf numFmtId="0" fontId="1" fillId="9" borderId="4" xfId="101" applyFont="1" applyFill="1" applyBorder="1" applyAlignment="1">
      <alignment horizontal="center"/>
    </xf>
    <xf numFmtId="0" fontId="1" fillId="9" borderId="5" xfId="101" applyFont="1" applyFill="1" applyBorder="1" applyAlignment="1">
      <alignment horizontal="center"/>
    </xf>
    <xf numFmtId="0" fontId="1" fillId="0" borderId="0" xfId="101" applyFont="1" applyAlignment="1">
      <alignment horizontal="left" vertical="center" wrapText="1"/>
    </xf>
    <xf numFmtId="0" fontId="2" fillId="5" borderId="2" xfId="101" applyFont="1" applyFill="1" applyBorder="1" applyAlignment="1">
      <alignment horizontal="center"/>
    </xf>
    <xf numFmtId="0" fontId="2" fillId="0" borderId="2" xfId="10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left" vertical="center" wrapText="1"/>
    </xf>
    <xf numFmtId="166" fontId="8" fillId="0" borderId="5" xfId="0" applyFont="1" applyBorder="1" applyAlignment="1">
      <alignment horizontal="left" vertical="center" wrapText="1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166" fontId="7" fillId="5" borderId="2" xfId="0" applyFont="1" applyFill="1" applyBorder="1" applyAlignment="1">
      <alignment horizontal="right" vertical="center"/>
    </xf>
    <xf numFmtId="166" fontId="1" fillId="5" borderId="5" xfId="0" applyFont="1" applyFill="1" applyBorder="1" applyAlignment="1">
      <alignment horizontal="left" vertical="center" wrapText="1"/>
    </xf>
    <xf numFmtId="0" fontId="1" fillId="4" borderId="2" xfId="102" applyNumberFormat="1" applyFont="1" applyFill="1" applyBorder="1" applyAlignment="1">
      <alignment horizontal="left" vertical="center" wrapText="1"/>
    </xf>
    <xf numFmtId="166" fontId="1" fillId="0" borderId="2" xfId="0" applyFont="1" applyBorder="1" applyAlignment="1">
      <alignment vertical="top" wrapText="1"/>
    </xf>
    <xf numFmtId="166" fontId="1" fillId="0" borderId="2" xfId="0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66" fontId="72" fillId="65" borderId="0" xfId="0" applyFont="1" applyFill="1" applyAlignment="1">
      <alignment horizontal="center" vertical="top" wrapText="1"/>
    </xf>
    <xf numFmtId="0" fontId="1" fillId="4" borderId="97" xfId="102" applyNumberFormat="1" applyFont="1" applyFill="1" applyBorder="1" applyAlignment="1">
      <alignment horizontal="left" vertical="center"/>
    </xf>
    <xf numFmtId="0" fontId="1" fillId="4" borderId="98" xfId="102" applyNumberFormat="1" applyFont="1" applyFill="1" applyBorder="1" applyAlignment="1">
      <alignment horizontal="left" vertical="center"/>
    </xf>
    <xf numFmtId="0" fontId="1" fillId="4" borderId="99" xfId="102" applyNumberFormat="1" applyFont="1" applyFill="1" applyBorder="1" applyAlignment="1">
      <alignment horizontal="left" vertical="center"/>
    </xf>
    <xf numFmtId="0" fontId="1" fillId="3" borderId="97" xfId="102" applyNumberFormat="1" applyFont="1" applyFill="1" applyBorder="1" applyAlignment="1">
      <alignment vertical="center" wrapText="1"/>
    </xf>
    <xf numFmtId="0" fontId="1" fillId="3" borderId="99" xfId="102" applyNumberFormat="1" applyFont="1" applyFill="1" applyBorder="1" applyAlignment="1">
      <alignment vertical="center" wrapText="1"/>
    </xf>
    <xf numFmtId="166" fontId="70" fillId="65" borderId="100" xfId="0" applyFont="1" applyFill="1" applyBorder="1" applyAlignment="1">
      <alignment horizontal="center" wrapText="1"/>
    </xf>
    <xf numFmtId="166" fontId="70" fillId="65" borderId="0" xfId="0" applyFont="1" applyFill="1" applyAlignment="1">
      <alignment horizontal="center" wrapText="1"/>
    </xf>
    <xf numFmtId="166" fontId="3" fillId="78" borderId="0" xfId="0" applyFont="1" applyFill="1" applyAlignment="1">
      <alignment horizontal="right" vertical="top" wrapText="1"/>
    </xf>
    <xf numFmtId="4" fontId="3" fillId="78" borderId="0" xfId="0" applyNumberFormat="1" applyFont="1" applyFill="1" applyAlignment="1">
      <alignment horizontal="right" vertical="top" wrapText="1"/>
    </xf>
  </cellXfs>
  <cellStyles count="154">
    <cellStyle name="0,0_x000d__x000a_NA_x000d__x000a_" xfId="20" xr:uid="{00000000-0005-0000-0000-000000000000}"/>
    <cellStyle name="20% - Ênfase1 2" xfId="33" xr:uid="{00000000-0005-0000-0000-000001000000}"/>
    <cellStyle name="20% - Ênfase1 3" xfId="4" xr:uid="{00000000-0005-0000-0000-000002000000}"/>
    <cellStyle name="20% - Ênfase2 2" xfId="24" xr:uid="{00000000-0005-0000-0000-000003000000}"/>
    <cellStyle name="20% - Ênfase2 3" xfId="26" xr:uid="{00000000-0005-0000-0000-000004000000}"/>
    <cellStyle name="20% - Ênfase3 2" xfId="13" xr:uid="{00000000-0005-0000-0000-000005000000}"/>
    <cellStyle name="20% - Ênfase3 3" xfId="8" xr:uid="{00000000-0005-0000-0000-000006000000}"/>
    <cellStyle name="20% - Ênfase4 2" xfId="28" xr:uid="{00000000-0005-0000-0000-000007000000}"/>
    <cellStyle name="20% - Ênfase4 3" xfId="30" xr:uid="{00000000-0005-0000-0000-000008000000}"/>
    <cellStyle name="20% - Ênfase5 2" xfId="35" xr:uid="{00000000-0005-0000-0000-000009000000}"/>
    <cellStyle name="20% - Ênfase5 3" xfId="18" xr:uid="{00000000-0005-0000-0000-00000A000000}"/>
    <cellStyle name="20% - Ênfase6 2" xfId="22" xr:uid="{00000000-0005-0000-0000-00000B000000}"/>
    <cellStyle name="20% - Ênfase6 3" xfId="36" xr:uid="{00000000-0005-0000-0000-00000C000000}"/>
    <cellStyle name="3988,43" xfId="16" xr:uid="{00000000-0005-0000-0000-00000D000000}"/>
    <cellStyle name="40% - Ênfase1 2" xfId="37" xr:uid="{00000000-0005-0000-0000-00000E000000}"/>
    <cellStyle name="40% - Ênfase1 3" xfId="39" xr:uid="{00000000-0005-0000-0000-00000F000000}"/>
    <cellStyle name="40% - Ênfase2 2" xfId="41" xr:uid="{00000000-0005-0000-0000-000010000000}"/>
    <cellStyle name="40% - Ênfase2 3" xfId="42" xr:uid="{00000000-0005-0000-0000-000011000000}"/>
    <cellStyle name="40% - Ênfase3 2" xfId="43" xr:uid="{00000000-0005-0000-0000-000012000000}"/>
    <cellStyle name="40% - Ênfase3 3" xfId="44" xr:uid="{00000000-0005-0000-0000-000013000000}"/>
    <cellStyle name="40% - Ênfase4 2" xfId="45" xr:uid="{00000000-0005-0000-0000-000014000000}"/>
    <cellStyle name="40% - Ênfase4 3" xfId="46" xr:uid="{00000000-0005-0000-0000-000015000000}"/>
    <cellStyle name="40% - Ênfase5 2" xfId="14" xr:uid="{00000000-0005-0000-0000-000016000000}"/>
    <cellStyle name="40% - Ênfase5 3" xfId="47" xr:uid="{00000000-0005-0000-0000-000017000000}"/>
    <cellStyle name="40% - Ênfase6 2" xfId="48" xr:uid="{00000000-0005-0000-0000-000018000000}"/>
    <cellStyle name="40% - Ênfase6 3" xfId="49" xr:uid="{00000000-0005-0000-0000-000019000000}"/>
    <cellStyle name="60% - Ênfase1 2" xfId="50" xr:uid="{00000000-0005-0000-0000-00001A000000}"/>
    <cellStyle name="60% - Ênfase1 3" xfId="19" xr:uid="{00000000-0005-0000-0000-00001B000000}"/>
    <cellStyle name="60% - Ênfase2 2" xfId="51" xr:uid="{00000000-0005-0000-0000-00001C000000}"/>
    <cellStyle name="60% - Ênfase2 3" xfId="52" xr:uid="{00000000-0005-0000-0000-00001D000000}"/>
    <cellStyle name="60% - Ênfase3 2" xfId="53" xr:uid="{00000000-0005-0000-0000-00001E000000}"/>
    <cellStyle name="60% - Ênfase3 3" xfId="54" xr:uid="{00000000-0005-0000-0000-00001F000000}"/>
    <cellStyle name="60% - Ênfase4 2" xfId="55" xr:uid="{00000000-0005-0000-0000-000020000000}"/>
    <cellStyle name="60% - Ênfase4 3" xfId="56" xr:uid="{00000000-0005-0000-0000-000021000000}"/>
    <cellStyle name="60% - Ênfase5 2" xfId="57" xr:uid="{00000000-0005-0000-0000-000022000000}"/>
    <cellStyle name="60% - Ênfase5 3" xfId="58" xr:uid="{00000000-0005-0000-0000-000023000000}"/>
    <cellStyle name="60% - Ênfase6 2" xfId="59" xr:uid="{00000000-0005-0000-0000-000024000000}"/>
    <cellStyle name="60% - Ênfase6 3" xfId="60" xr:uid="{00000000-0005-0000-0000-000025000000}"/>
    <cellStyle name="Bom 2" xfId="61" xr:uid="{00000000-0005-0000-0000-000026000000}"/>
    <cellStyle name="Bom 3" xfId="62" xr:uid="{00000000-0005-0000-0000-000027000000}"/>
    <cellStyle name="Cálculo 2" xfId="63" xr:uid="{00000000-0005-0000-0000-000028000000}"/>
    <cellStyle name="Cálculo 3" xfId="65" xr:uid="{00000000-0005-0000-0000-000029000000}"/>
    <cellStyle name="Célula de Verificação 2" xfId="25" xr:uid="{00000000-0005-0000-0000-00002A000000}"/>
    <cellStyle name="Célula de Verificação 3" xfId="27" xr:uid="{00000000-0005-0000-0000-00002B000000}"/>
    <cellStyle name="Célula Vinculada 2" xfId="67" xr:uid="{00000000-0005-0000-0000-00002C000000}"/>
    <cellStyle name="Célula Vinculada 3" xfId="69" xr:uid="{00000000-0005-0000-0000-00002D000000}"/>
    <cellStyle name="Comma 2" xfId="70" xr:uid="{00000000-0005-0000-0000-00002E000000}"/>
    <cellStyle name="Comma0" xfId="40" xr:uid="{00000000-0005-0000-0000-00002F000000}"/>
    <cellStyle name="Currency0" xfId="71" xr:uid="{00000000-0005-0000-0000-000030000000}"/>
    <cellStyle name="Data" xfId="72" xr:uid="{00000000-0005-0000-0000-000031000000}"/>
    <cellStyle name="Date" xfId="73" xr:uid="{00000000-0005-0000-0000-000032000000}"/>
    <cellStyle name="Ênfase1 2" xfId="74" xr:uid="{00000000-0005-0000-0000-000033000000}"/>
    <cellStyle name="Ênfase1 3" xfId="75" xr:uid="{00000000-0005-0000-0000-000034000000}"/>
    <cellStyle name="Ênfase2 2" xfId="29" xr:uid="{00000000-0005-0000-0000-000035000000}"/>
    <cellStyle name="Ênfase2 3" xfId="31" xr:uid="{00000000-0005-0000-0000-000036000000}"/>
    <cellStyle name="Ênfase3 2" xfId="77" xr:uid="{00000000-0005-0000-0000-000037000000}"/>
    <cellStyle name="Ênfase3 3" xfId="3" xr:uid="{00000000-0005-0000-0000-000038000000}"/>
    <cellStyle name="Ênfase4 2" xfId="78" xr:uid="{00000000-0005-0000-0000-000039000000}"/>
    <cellStyle name="Ênfase4 3" xfId="79" xr:uid="{00000000-0005-0000-0000-00003A000000}"/>
    <cellStyle name="Ênfase5 2" xfId="80" xr:uid="{00000000-0005-0000-0000-00003B000000}"/>
    <cellStyle name="Ênfase5 3" xfId="81" xr:uid="{00000000-0005-0000-0000-00003C000000}"/>
    <cellStyle name="Ênfase6 2" xfId="82" xr:uid="{00000000-0005-0000-0000-00003D000000}"/>
    <cellStyle name="Ênfase6 3" xfId="83" xr:uid="{00000000-0005-0000-0000-00003E000000}"/>
    <cellStyle name="Entrada 2" xfId="84" xr:uid="{00000000-0005-0000-0000-00003F000000}"/>
    <cellStyle name="Entrada 3" xfId="87" xr:uid="{00000000-0005-0000-0000-000040000000}"/>
    <cellStyle name="Euro" xfId="88" xr:uid="{00000000-0005-0000-0000-000041000000}"/>
    <cellStyle name="Explanatory Text" xfId="89" xr:uid="{00000000-0005-0000-0000-000042000000}"/>
    <cellStyle name="Fixed" xfId="91" xr:uid="{00000000-0005-0000-0000-000043000000}"/>
    <cellStyle name="Fixo" xfId="92" xr:uid="{00000000-0005-0000-0000-000044000000}"/>
    <cellStyle name="Heading 1 2" xfId="93" xr:uid="{00000000-0005-0000-0000-000045000000}"/>
    <cellStyle name="Heading 2 2" xfId="94" xr:uid="{00000000-0005-0000-0000-000046000000}"/>
    <cellStyle name="Incorreto 2" xfId="95" xr:uid="{00000000-0005-0000-0000-000047000000}"/>
    <cellStyle name="Incorreto 3" xfId="76" xr:uid="{00000000-0005-0000-0000-000048000000}"/>
    <cellStyle name="Indefinido" xfId="1" xr:uid="{00000000-0005-0000-0000-000049000000}"/>
    <cellStyle name="Moeda" xfId="6" builtinId="4"/>
    <cellStyle name="Moeda 2" xfId="96" xr:uid="{00000000-0005-0000-0000-00004B000000}"/>
    <cellStyle name="Moeda 3" xfId="97" xr:uid="{00000000-0005-0000-0000-00004C000000}"/>
    <cellStyle name="Moeda 4" xfId="32" xr:uid="{00000000-0005-0000-0000-00004D000000}"/>
    <cellStyle name="Moeda0" xfId="86" xr:uid="{00000000-0005-0000-0000-00004E000000}"/>
    <cellStyle name="Neutra 2" xfId="98" xr:uid="{00000000-0005-0000-0000-00004F000000}"/>
    <cellStyle name="Neutra 3" xfId="99" xr:uid="{00000000-0005-0000-0000-000050000000}"/>
    <cellStyle name="Normal" xfId="0" builtinId="0"/>
    <cellStyle name="Normal 10" xfId="100" xr:uid="{00000000-0005-0000-0000-000052000000}"/>
    <cellStyle name="Normal 11" xfId="153" xr:uid="{63C27E71-C86C-408F-B02C-000E868DD005}"/>
    <cellStyle name="Normal 12" xfId="101" xr:uid="{00000000-0005-0000-0000-000053000000}"/>
    <cellStyle name="Normal 17" xfId="102" xr:uid="{00000000-0005-0000-0000-000054000000}"/>
    <cellStyle name="Normal 17 2" xfId="104" xr:uid="{00000000-0005-0000-0000-000055000000}"/>
    <cellStyle name="Normal 2" xfId="66" xr:uid="{00000000-0005-0000-0000-000056000000}"/>
    <cellStyle name="Normal 2 2" xfId="105" xr:uid="{00000000-0005-0000-0000-000057000000}"/>
    <cellStyle name="Normal 2 2 2" xfId="106" xr:uid="{00000000-0005-0000-0000-000058000000}"/>
    <cellStyle name="Normal 2 22" xfId="107" xr:uid="{00000000-0005-0000-0000-000059000000}"/>
    <cellStyle name="Normal 2 22 2" xfId="108" xr:uid="{00000000-0005-0000-0000-00005A000000}"/>
    <cellStyle name="Normal 2 3" xfId="34" xr:uid="{00000000-0005-0000-0000-00005B000000}"/>
    <cellStyle name="Normal 2 4" xfId="17" xr:uid="{00000000-0005-0000-0000-00005C000000}"/>
    <cellStyle name="Normal 2_006 BB - Concorrência Registro de Preços - Roteiro 01" xfId="109" xr:uid="{00000000-0005-0000-0000-00005D000000}"/>
    <cellStyle name="Normal 3" xfId="68" xr:uid="{00000000-0005-0000-0000-00005E000000}"/>
    <cellStyle name="Normal 3 2" xfId="110" xr:uid="{00000000-0005-0000-0000-00005F000000}"/>
    <cellStyle name="Normal 3 3" xfId="21" xr:uid="{00000000-0005-0000-0000-000060000000}"/>
    <cellStyle name="Normal 4" xfId="111" xr:uid="{00000000-0005-0000-0000-000061000000}"/>
    <cellStyle name="Normal 4 2" xfId="113" xr:uid="{00000000-0005-0000-0000-000062000000}"/>
    <cellStyle name="Normal 5" xfId="114" xr:uid="{00000000-0005-0000-0000-000063000000}"/>
    <cellStyle name="Normal 5 2" xfId="115" xr:uid="{00000000-0005-0000-0000-000064000000}"/>
    <cellStyle name="Normal 6" xfId="116" xr:uid="{00000000-0005-0000-0000-000065000000}"/>
    <cellStyle name="Normal 6 2" xfId="117" xr:uid="{00000000-0005-0000-0000-000066000000}"/>
    <cellStyle name="Normal 7" xfId="119" xr:uid="{00000000-0005-0000-0000-000067000000}"/>
    <cellStyle name="Normal 7 2" xfId="10" xr:uid="{00000000-0005-0000-0000-000068000000}"/>
    <cellStyle name="Normal 8" xfId="121" xr:uid="{00000000-0005-0000-0000-000069000000}"/>
    <cellStyle name="Normal 9" xfId="122" xr:uid="{00000000-0005-0000-0000-00006A000000}"/>
    <cellStyle name="Nota 2" xfId="118" xr:uid="{00000000-0005-0000-0000-00006B000000}"/>
    <cellStyle name="Nota 3" xfId="120" xr:uid="{00000000-0005-0000-0000-00006C000000}"/>
    <cellStyle name="Note 2" xfId="123" xr:uid="{00000000-0005-0000-0000-00006D000000}"/>
    <cellStyle name="Percentual" xfId="124" xr:uid="{00000000-0005-0000-0000-00006E000000}"/>
    <cellStyle name="Ponto" xfId="125" xr:uid="{00000000-0005-0000-0000-00006F000000}"/>
    <cellStyle name="Porcentagem" xfId="9" builtinId="5"/>
    <cellStyle name="Porcentagem 2" xfId="126" xr:uid="{00000000-0005-0000-0000-000071000000}"/>
    <cellStyle name="Porcentagem 2 2" xfId="15" xr:uid="{00000000-0005-0000-0000-000072000000}"/>
    <cellStyle name="Porcentagem 3" xfId="12" xr:uid="{00000000-0005-0000-0000-000073000000}"/>
    <cellStyle name="Porcentagem 4" xfId="7" xr:uid="{00000000-0005-0000-0000-000074000000}"/>
    <cellStyle name="Saída 2" xfId="127" xr:uid="{00000000-0005-0000-0000-000075000000}"/>
    <cellStyle name="Saída 3" xfId="128" xr:uid="{00000000-0005-0000-0000-000076000000}"/>
    <cellStyle name="Separador de m" xfId="112" xr:uid="{00000000-0005-0000-0000-000077000000}"/>
    <cellStyle name="Separador de milhares 2" xfId="38" xr:uid="{00000000-0005-0000-0000-000078000000}"/>
    <cellStyle name="Separador de milhares 2 10" xfId="85" xr:uid="{00000000-0005-0000-0000-000079000000}"/>
    <cellStyle name="Separador de milhares 2 2" xfId="23" xr:uid="{00000000-0005-0000-0000-00007A000000}"/>
    <cellStyle name="Separador de milhares 2_203 Seduc - Reforma da Escola de Afua" xfId="129" xr:uid="{00000000-0005-0000-0000-00007B000000}"/>
    <cellStyle name="Separador de milhares 3" xfId="131" xr:uid="{00000000-0005-0000-0000-00007C000000}"/>
    <cellStyle name="Separador de milhares 4" xfId="133" xr:uid="{00000000-0005-0000-0000-00007D000000}"/>
    <cellStyle name="SUB" xfId="135" xr:uid="{00000000-0005-0000-0000-00007E000000}"/>
    <cellStyle name="Texto de Aviso 2" xfId="136" xr:uid="{00000000-0005-0000-0000-00007F000000}"/>
    <cellStyle name="Texto de Aviso 3" xfId="137" xr:uid="{00000000-0005-0000-0000-000080000000}"/>
    <cellStyle name="Texto Explicativo 2" xfId="134" xr:uid="{00000000-0005-0000-0000-000081000000}"/>
    <cellStyle name="Texto Explicativo 3" xfId="5" xr:uid="{00000000-0005-0000-0000-000082000000}"/>
    <cellStyle name="Título 1 1" xfId="103" xr:uid="{00000000-0005-0000-0000-000083000000}"/>
    <cellStyle name="Título 1 2" xfId="138" xr:uid="{00000000-0005-0000-0000-000084000000}"/>
    <cellStyle name="Título 1 3" xfId="139" xr:uid="{00000000-0005-0000-0000-000085000000}"/>
    <cellStyle name="Título 2 2" xfId="140" xr:uid="{00000000-0005-0000-0000-000086000000}"/>
    <cellStyle name="Título 2 3" xfId="141" xr:uid="{00000000-0005-0000-0000-000087000000}"/>
    <cellStyle name="Título 3 2" xfId="130" xr:uid="{00000000-0005-0000-0000-000088000000}"/>
    <cellStyle name="Título 3 3" xfId="132" xr:uid="{00000000-0005-0000-0000-000089000000}"/>
    <cellStyle name="Título 4 2" xfId="142" xr:uid="{00000000-0005-0000-0000-00008A000000}"/>
    <cellStyle name="Título 4 3" xfId="143" xr:uid="{00000000-0005-0000-0000-00008B000000}"/>
    <cellStyle name="Título 5" xfId="144" xr:uid="{00000000-0005-0000-0000-00008C000000}"/>
    <cellStyle name="Título 6" xfId="11" xr:uid="{00000000-0005-0000-0000-00008D000000}"/>
    <cellStyle name="Titulo1" xfId="145" xr:uid="{00000000-0005-0000-0000-00008E000000}"/>
    <cellStyle name="Titulo2" xfId="146" xr:uid="{00000000-0005-0000-0000-00008F000000}"/>
    <cellStyle name="Total 2" xfId="147" xr:uid="{00000000-0005-0000-0000-000090000000}"/>
    <cellStyle name="Total 3" xfId="148" xr:uid="{00000000-0005-0000-0000-000091000000}"/>
    <cellStyle name="Vírgula" xfId="2" builtinId="3"/>
    <cellStyle name="Vírgula 2" xfId="90" xr:uid="{00000000-0005-0000-0000-000093000000}"/>
    <cellStyle name="Vírgula 2 2" xfId="149" xr:uid="{00000000-0005-0000-0000-000094000000}"/>
    <cellStyle name="Vírgula 2 3" xfId="150" xr:uid="{00000000-0005-0000-0000-000095000000}"/>
    <cellStyle name="Vírgula 3" xfId="151" xr:uid="{00000000-0005-0000-0000-000096000000}"/>
    <cellStyle name="Vírgula 4" xfId="152" xr:uid="{00000000-0005-0000-0000-000097000000}"/>
    <cellStyle name="Vírgula0" xfId="64" xr:uid="{00000000-0005-0000-0000-000098000000}"/>
  </cellStyles>
  <dxfs count="18">
    <dxf>
      <font>
        <color indexed="9"/>
      </font>
    </dxf>
    <dxf>
      <font>
        <color indexed="9"/>
      </font>
    </dxf>
    <dxf>
      <font>
        <color theme="1"/>
      </font>
      <fill>
        <patternFill patternType="solid">
          <bgColor rgb="FFE8E8E8"/>
        </patternFill>
      </fill>
    </dxf>
    <dxf>
      <font>
        <color theme="1"/>
      </font>
      <fill>
        <patternFill patternType="solid">
          <bgColor theme="0" tint="-0.14981536301767021"/>
        </patternFill>
      </fill>
    </dxf>
    <dxf>
      <font>
        <color theme="1"/>
      </font>
      <fill>
        <patternFill patternType="solid">
          <bgColor theme="0" tint="-0.24994659260841701"/>
        </patternFill>
      </fill>
    </dxf>
    <dxf>
      <font>
        <b/>
        <i val="0"/>
        <color theme="0"/>
      </font>
      <fill>
        <patternFill patternType="solid">
          <bgColor theme="8" tint="-0.499984740745262"/>
        </patternFill>
      </fill>
    </dxf>
    <dxf>
      <font>
        <color theme="1"/>
      </font>
      <fill>
        <patternFill patternType="solid">
          <bgColor rgb="FFE8E8E8"/>
        </patternFill>
      </fill>
    </dxf>
    <dxf>
      <font>
        <color theme="1"/>
      </font>
      <fill>
        <patternFill patternType="solid">
          <bgColor theme="0" tint="-0.14981536301767021"/>
        </patternFill>
      </fill>
    </dxf>
    <dxf>
      <font>
        <color theme="1"/>
      </font>
      <fill>
        <patternFill patternType="solid">
          <bgColor theme="0" tint="-0.24994659260841701"/>
        </patternFill>
      </fill>
    </dxf>
    <dxf>
      <font>
        <b/>
        <i val="0"/>
        <color theme="0"/>
      </font>
      <fill>
        <patternFill patternType="solid">
          <bgColor theme="8" tint="-0.499984740745262"/>
        </patternFill>
      </fill>
    </dxf>
    <dxf>
      <font>
        <color theme="1"/>
      </font>
      <fill>
        <patternFill patternType="solid">
          <bgColor rgb="FFE8E8E8"/>
        </patternFill>
      </fill>
    </dxf>
    <dxf>
      <font>
        <color theme="1"/>
      </font>
      <fill>
        <patternFill patternType="solid">
          <bgColor theme="0" tint="-0.14981536301767021"/>
        </patternFill>
      </fill>
    </dxf>
    <dxf>
      <font>
        <color theme="1"/>
      </font>
      <fill>
        <patternFill patternType="solid">
          <bgColor theme="0" tint="-0.24994659260841701"/>
        </patternFill>
      </fill>
    </dxf>
    <dxf>
      <font>
        <b/>
        <i val="0"/>
        <color theme="0"/>
      </font>
      <fill>
        <patternFill patternType="solid">
          <bgColor theme="8" tint="-0.499984740745262"/>
        </patternFill>
      </fill>
    </dxf>
    <dxf>
      <font>
        <color theme="1"/>
      </font>
      <fill>
        <patternFill patternType="solid">
          <bgColor rgb="FFE8E8E8"/>
        </patternFill>
      </fill>
    </dxf>
    <dxf>
      <font>
        <color theme="1"/>
      </font>
      <fill>
        <patternFill patternType="solid">
          <bgColor theme="0" tint="-0.14981536301767021"/>
        </patternFill>
      </fill>
    </dxf>
    <dxf>
      <font>
        <color theme="1"/>
      </font>
      <fill>
        <patternFill patternType="solid">
          <bgColor theme="0" tint="-0.24994659260841701"/>
        </patternFill>
      </fill>
    </dxf>
    <dxf>
      <font>
        <b/>
        <i val="0"/>
        <color theme="0"/>
      </font>
      <fill>
        <patternFill patternType="solid">
          <bgColor theme="8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417858</xdr:colOff>
      <xdr:row>11</xdr:row>
      <xdr:rowOff>178075</xdr:rowOff>
    </xdr:from>
    <xdr:to>
      <xdr:col>7</xdr:col>
      <xdr:colOff>494058</xdr:colOff>
      <xdr:row>14</xdr:row>
      <xdr:rowOff>115127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B3C35EB-C32E-4C83-9E98-F1F29B8D2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937"/>
        <a:stretch>
          <a:fillRect/>
        </a:stretch>
      </xdr:blipFill>
      <xdr:spPr>
        <a:xfrm>
          <a:off x="1989483" y="3007000"/>
          <a:ext cx="3124200" cy="15944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23</xdr:row>
      <xdr:rowOff>47625</xdr:rowOff>
    </xdr:from>
    <xdr:to>
      <xdr:col>6</xdr:col>
      <xdr:colOff>495300</xdr:colOff>
      <xdr:row>24</xdr:row>
      <xdr:rowOff>19050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3420" y="3865245"/>
          <a:ext cx="4396740" cy="443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142875</xdr:colOff>
      <xdr:row>0</xdr:row>
      <xdr:rowOff>114300</xdr:rowOff>
    </xdr:from>
    <xdr:to>
      <xdr:col>17</xdr:col>
      <xdr:colOff>342900</xdr:colOff>
      <xdr:row>27</xdr:row>
      <xdr:rowOff>28575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897"/>
        <a:stretch>
          <a:fillRect/>
        </a:stretch>
      </xdr:blipFill>
      <xdr:spPr>
        <a:xfrm>
          <a:off x="6376035" y="114300"/>
          <a:ext cx="5137785" cy="46996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28575</xdr:colOff>
      <xdr:row>11</xdr:row>
      <xdr:rowOff>57150</xdr:rowOff>
    </xdr:from>
    <xdr:to>
      <xdr:col>26</xdr:col>
      <xdr:colOff>0</xdr:colOff>
      <xdr:row>34</xdr:row>
      <xdr:rowOff>38100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1" t="60139" r="-581" b="-1096"/>
        <a:stretch>
          <a:fillRect/>
        </a:stretch>
      </xdr:blipFill>
      <xdr:spPr>
        <a:xfrm>
          <a:off x="11816715" y="1855470"/>
          <a:ext cx="4909185" cy="4926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23</xdr:row>
      <xdr:rowOff>47625</xdr:rowOff>
    </xdr:from>
    <xdr:to>
      <xdr:col>6</xdr:col>
      <xdr:colOff>495300</xdr:colOff>
      <xdr:row>24</xdr:row>
      <xdr:rowOff>19050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7763E76E-A2C3-4F2D-91C8-267674C6C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6275" y="4048125"/>
          <a:ext cx="4267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142875</xdr:colOff>
      <xdr:row>0</xdr:row>
      <xdr:rowOff>114300</xdr:rowOff>
    </xdr:from>
    <xdr:to>
      <xdr:col>17</xdr:col>
      <xdr:colOff>342900</xdr:colOff>
      <xdr:row>27</xdr:row>
      <xdr:rowOff>28575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728BAE72-5A3A-40A7-B4FE-3FC270BB5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897"/>
        <a:stretch>
          <a:fillRect/>
        </a:stretch>
      </xdr:blipFill>
      <xdr:spPr>
        <a:xfrm>
          <a:off x="6200775" y="114300"/>
          <a:ext cx="5000625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28575</xdr:colOff>
      <xdr:row>11</xdr:row>
      <xdr:rowOff>57150</xdr:rowOff>
    </xdr:from>
    <xdr:to>
      <xdr:col>26</xdr:col>
      <xdr:colOff>0</xdr:colOff>
      <xdr:row>33</xdr:row>
      <xdr:rowOff>38100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3814E6B6-119B-4257-AF45-74CF50ABA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1" t="60139" r="-581" b="-1096"/>
        <a:stretch>
          <a:fillRect/>
        </a:stretch>
      </xdr:blipFill>
      <xdr:spPr>
        <a:xfrm>
          <a:off x="11487150" y="2085975"/>
          <a:ext cx="4772025" cy="397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661147</xdr:colOff>
      <xdr:row>97</xdr:row>
      <xdr:rowOff>212911</xdr:rowOff>
    </xdr:from>
    <xdr:to>
      <xdr:col>14</xdr:col>
      <xdr:colOff>575942</xdr:colOff>
      <xdr:row>102</xdr:row>
      <xdr:rowOff>130030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A017DC-5A6D-4EAB-8AF1-C6DB45B97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6460" t="52957" r="35245" b="32510"/>
        <a:stretch>
          <a:fillRect/>
        </a:stretch>
      </xdr:blipFill>
      <xdr:spPr>
        <a:xfrm>
          <a:off x="8690722" y="16281586"/>
          <a:ext cx="3784273" cy="77437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103</xdr:row>
      <xdr:rowOff>28575</xdr:rowOff>
    </xdr:from>
    <xdr:to>
      <xdr:col>16</xdr:col>
      <xdr:colOff>504826</xdr:colOff>
      <xdr:row>131</xdr:row>
      <xdr:rowOff>42474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2FDFF65-6309-F1F2-F9A5-29BF5B77EA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72" t="11517" r="15765" b="4986"/>
        <a:stretch/>
      </xdr:blipFill>
      <xdr:spPr bwMode="auto">
        <a:xfrm>
          <a:off x="152400" y="19669125"/>
          <a:ext cx="11849100" cy="5081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661147</xdr:colOff>
      <xdr:row>24</xdr:row>
      <xdr:rowOff>212911</xdr:rowOff>
    </xdr:from>
    <xdr:to>
      <xdr:col>13</xdr:col>
      <xdr:colOff>254420</xdr:colOff>
      <xdr:row>24</xdr:row>
      <xdr:rowOff>987281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6460" t="52957" r="35245" b="32510"/>
        <a:stretch>
          <a:fillRect/>
        </a:stretch>
      </xdr:blipFill>
      <xdr:spPr>
        <a:xfrm>
          <a:off x="8919845" y="15184755"/>
          <a:ext cx="3902710" cy="774065"/>
        </a:xfrm>
        <a:prstGeom prst="rect">
          <a:avLst/>
        </a:prstGeom>
      </xdr:spPr>
    </xdr:pic>
    <xdr:clientData/>
  </xdr:twoCellAnchor>
  <xdr:twoCellAnchor>
    <xdr:from>
      <xdr:col>0</xdr:col>
      <xdr:colOff>56029</xdr:colOff>
      <xdr:row>26</xdr:row>
      <xdr:rowOff>194310</xdr:rowOff>
    </xdr:from>
    <xdr:to>
      <xdr:col>14</xdr:col>
      <xdr:colOff>907676</xdr:colOff>
      <xdr:row>55</xdr:row>
      <xdr:rowOff>130175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7408" t="13547" r="7926" b="7996"/>
        <a:stretch>
          <a:fillRect/>
        </a:stretch>
      </xdr:blipFill>
      <xdr:spPr>
        <a:xfrm>
          <a:off x="55880" y="16976090"/>
          <a:ext cx="14232890" cy="5128895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ILHA_OR&#199;AMENT&#193;RIA_SINAPI_REV%201%20-%20S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ivi\Downloads\PLANILHA_OR&#199;AMENT&#193;RIA_SINAPI%20(6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GARAP&#201;%20A&#199;&#218;/VICINAIS/PORTO%20SEGURO%20E%20S&#195;O%20BENTO/PLANILHA_OR&#199;AMENT&#193;RIA_SINAPI%20-%20APROVADA%208,1%20MILH&#213;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NÃO DESONERADO"/>
      <sheetName val="PANILHA NÃO DESONERADA"/>
      <sheetName val="CRONOGRAMA FF NÃO DESONERADO"/>
      <sheetName val="1.ADM."/>
      <sheetName val="BDI NÃO DESONERADO"/>
      <sheetName val="COPOSIÇÕES"/>
      <sheetName val="ENC.SOC. "/>
      <sheetName val="0.DADOS"/>
      <sheetName val="2.SER.PREL."/>
      <sheetName val="3A.MOB NÃO DESONERADA"/>
      <sheetName val="4.TERRAPLENAGEM"/>
      <sheetName val="5.REV. PRIMÁRIO"/>
      <sheetName val="6.DRENAGEM"/>
    </sheetNames>
    <sheetDataSet>
      <sheetData sheetId="0"/>
      <sheetData sheetId="1">
        <row r="2">
          <cell r="A2" t="str">
            <v>CONVÊNIO</v>
          </cell>
          <cell r="F2" t="str">
            <v>MUNICÍPIO/UF</v>
          </cell>
        </row>
        <row r="3">
          <cell r="A3" t="str">
            <v>PROPONENTE</v>
          </cell>
        </row>
        <row r="4">
          <cell r="A4" t="str">
            <v>OBJETO</v>
          </cell>
        </row>
        <row r="5">
          <cell r="A5" t="str">
            <v>ENDEREÇO OBRA</v>
          </cell>
        </row>
        <row r="46">
          <cell r="C46" t="str">
            <v>4.4.7</v>
          </cell>
        </row>
        <row r="47">
          <cell r="C47" t="str">
            <v>4.4.8</v>
          </cell>
          <cell r="D47" t="str">
            <v>REATERRO MECANIZADO DE VALA COM RETROESCAVADEIRA (CAPACIDADE DA CAÇAMBA DA RETRO: 0,26 M³ / POTÊNCIA: 88 HP), LARGURA DE 0,8 A 1,5 M, PROFUNDIDADE DE 1,5 A 3,0 M, COM SOLO (SEM SUBSTITUIÇÃO) DE 1ª CATEGORIA EM LOCAIS COM BAIXO NÍVEL DE INTERFERÊNCIA. AF_04/2016</v>
          </cell>
        </row>
      </sheetData>
      <sheetData sheetId="2"/>
      <sheetData sheetId="3"/>
      <sheetData sheetId="4"/>
      <sheetData sheetId="5"/>
      <sheetData sheetId="6"/>
      <sheetData sheetId="7">
        <row r="14">
          <cell r="A14" t="str">
            <v>PA 438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NÃO DESONERADO"/>
      <sheetName val="RESUMO DESONERADO"/>
      <sheetName val="PANILHA NÃO DESONERADA"/>
      <sheetName val="COMPOSICOES NÃO DESONERADA"/>
      <sheetName val="PANILHA DESONERADO"/>
      <sheetName val="COMPOSICOES DESONERADA"/>
      <sheetName val="CFF NÃO DESONERADO"/>
      <sheetName val="CFF DESONERADO"/>
      <sheetName val="BDI NÃO DESONERADO"/>
      <sheetName val="BDI DESONERADO"/>
      <sheetName val="ENC.SOC. "/>
      <sheetName val="CPU SICRO DESONERADA"/>
      <sheetName val="CPU SICRO ATV AUX"/>
      <sheetName val="PROJ EXECUTIVO"/>
      <sheetName val="0.DADOS"/>
      <sheetName val="1.ADM."/>
      <sheetName val="2.SER.PREL."/>
      <sheetName val="3A.MOB NÃO DESONERADA"/>
      <sheetName val="3B.MOB DESONERADA"/>
      <sheetName val="4.TERRAPLENAGEM"/>
      <sheetName val="5.REV. PRIMÁRIO"/>
      <sheetName val="6.DRENAGEM"/>
      <sheetName val="7.SINALIZAÇÃO"/>
    </sheetNames>
    <sheetDataSet>
      <sheetData sheetId="0"/>
      <sheetData sheetId="1"/>
      <sheetData sheetId="2">
        <row r="20">
          <cell r="D20" t="str">
            <v>VICINAL SÃO JOÃO DA MATA</v>
          </cell>
        </row>
        <row r="50">
          <cell r="D50" t="str">
            <v>VICINAL CONCEIÇÃO</v>
          </cell>
        </row>
        <row r="79">
          <cell r="D79" t="str">
            <v>VICINAL SANTO ANTÔNIO</v>
          </cell>
        </row>
        <row r="108">
          <cell r="D108" t="str">
            <v>VICINAL CAJU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NÃO DESONERADO"/>
      <sheetName val="PANILHA NÃO DESONERADA"/>
      <sheetName val="MOBILIZAÇÃO E DESMOBILIZAÇÃO"/>
      <sheetName val="COMPOSIÇÕES ANALÍTICAS"/>
      <sheetName val="CRONOGRAMA FF NÃO DESONERADO"/>
      <sheetName val="1.ADM."/>
      <sheetName val="BDI NÃO DESONERADO"/>
      <sheetName val="ENC.SOC. "/>
      <sheetName val="0.DADOS"/>
      <sheetName val="2.SER.PREL."/>
      <sheetName val="3A.MOB NÃO DESONERADA"/>
      <sheetName val="4.TERRAPLENAGEM"/>
      <sheetName val="5.REV. PRIMÁRIO"/>
      <sheetName val="6.DRENAGEM"/>
      <sheetName val="COMPOSIÇÕES AUXILIÁRES"/>
      <sheetName val="Sheet5"/>
    </sheetNames>
    <sheetDataSet>
      <sheetData sheetId="0"/>
      <sheetData sheetId="1">
        <row r="3">
          <cell r="A3" t="str">
            <v>PROPONENTE</v>
          </cell>
        </row>
        <row r="4">
          <cell r="A4" t="str">
            <v>OBJETO</v>
          </cell>
        </row>
        <row r="5">
          <cell r="A5" t="str">
            <v>ENDEREÇO OBRA</v>
          </cell>
        </row>
        <row r="6">
          <cell r="C6"/>
          <cell r="H6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23"/>
  <sheetViews>
    <sheetView tabSelected="1" view="pageLayout" zoomScaleNormal="100" zoomScaleSheetLayoutView="115" workbookViewId="0">
      <selection activeCell="D23" sqref="D23"/>
    </sheetView>
  </sheetViews>
  <sheetFormatPr defaultColWidth="9.109375" defaultRowHeight="13.8"/>
  <cols>
    <col min="1" max="1" width="9.5546875" style="74" customWidth="1"/>
    <col min="2" max="2" width="10.6640625" style="4" customWidth="1"/>
    <col min="3" max="3" width="11.109375" style="12" customWidth="1"/>
    <col min="4" max="4" width="35.6640625" style="6" customWidth="1"/>
    <col min="5" max="5" width="21.33203125" style="75" customWidth="1"/>
    <col min="6" max="6" width="11.44140625" style="74" customWidth="1"/>
    <col min="7" max="7" width="13.109375" style="72" customWidth="1"/>
    <col min="8" max="8" width="14.33203125" style="72" customWidth="1"/>
    <col min="9" max="9" width="12" style="72" bestFit="1" customWidth="1"/>
    <col min="10" max="10" width="9.109375" style="72"/>
    <col min="11" max="11" width="13.109375" style="72" customWidth="1"/>
    <col min="12" max="16384" width="9.109375" style="72"/>
  </cols>
  <sheetData>
    <row r="1" spans="1:10" s="9" customFormat="1" ht="36.75" customHeight="1">
      <c r="A1" s="461" t="s">
        <v>1030</v>
      </c>
      <c r="B1" s="461"/>
      <c r="C1" s="461"/>
      <c r="D1" s="461"/>
      <c r="E1" s="461"/>
      <c r="F1" s="461"/>
    </row>
    <row r="2" spans="1:10" s="9" customFormat="1" ht="13.5" customHeight="1">
      <c r="A2" s="462" t="s">
        <v>6</v>
      </c>
      <c r="B2" s="463"/>
      <c r="C2" s="457"/>
      <c r="D2" s="457"/>
      <c r="E2" s="457"/>
      <c r="F2" s="457"/>
    </row>
    <row r="3" spans="1:10" s="9" customFormat="1" ht="22.5" customHeight="1">
      <c r="A3" s="455" t="s">
        <v>8</v>
      </c>
      <c r="B3" s="456"/>
      <c r="C3" s="457" t="s">
        <v>300</v>
      </c>
      <c r="D3" s="457"/>
      <c r="E3" s="457"/>
      <c r="F3" s="457"/>
    </row>
    <row r="4" spans="1:10" s="9" customFormat="1" ht="18" customHeight="1">
      <c r="A4" s="455" t="s">
        <v>10</v>
      </c>
      <c r="B4" s="456"/>
      <c r="C4" s="457" t="s">
        <v>1031</v>
      </c>
      <c r="D4" s="457"/>
      <c r="E4" s="457"/>
      <c r="F4" s="457"/>
    </row>
    <row r="5" spans="1:10" s="9" customFormat="1" ht="24.75" customHeight="1">
      <c r="A5" s="458" t="s">
        <v>12</v>
      </c>
      <c r="B5" s="459"/>
      <c r="C5" s="460" t="s">
        <v>301</v>
      </c>
      <c r="D5" s="460"/>
      <c r="E5" s="460"/>
      <c r="F5" s="460"/>
    </row>
    <row r="6" spans="1:10" s="9" customFormat="1" ht="18.75" customHeight="1">
      <c r="A6" s="458" t="s">
        <v>86</v>
      </c>
      <c r="B6" s="459"/>
      <c r="C6" s="457" t="s">
        <v>903</v>
      </c>
      <c r="D6" s="457"/>
      <c r="E6" s="457"/>
      <c r="F6" s="457"/>
    </row>
    <row r="7" spans="1:10" s="9" customFormat="1" ht="18.75" customHeight="1">
      <c r="A7" s="450" t="s">
        <v>9</v>
      </c>
      <c r="B7" s="450"/>
      <c r="C7" s="452">
        <f>BDI!I24</f>
        <v>0.2467</v>
      </c>
      <c r="D7" s="452"/>
      <c r="E7" s="452"/>
      <c r="F7" s="452"/>
    </row>
    <row r="8" spans="1:10" s="9" customFormat="1" ht="18.75" customHeight="1">
      <c r="A8" s="450" t="s">
        <v>1027</v>
      </c>
      <c r="B8" s="450"/>
      <c r="C8" s="443" t="s">
        <v>495</v>
      </c>
      <c r="D8" s="444"/>
      <c r="E8" s="444"/>
      <c r="F8" s="445"/>
    </row>
    <row r="9" spans="1:10" s="9" customFormat="1" ht="18.75" customHeight="1">
      <c r="A9" s="450"/>
      <c r="B9" s="450"/>
      <c r="C9" s="446"/>
      <c r="D9" s="447"/>
      <c r="E9" s="447"/>
      <c r="F9" s="448"/>
    </row>
    <row r="10" spans="1:10" customFormat="1" ht="12.75" customHeight="1"/>
    <row r="11" spans="1:10" s="71" customFormat="1" ht="16.5" customHeight="1">
      <c r="A11" s="112" t="s">
        <v>0</v>
      </c>
      <c r="B11" s="453" t="s">
        <v>1</v>
      </c>
      <c r="C11" s="454"/>
      <c r="D11" s="454"/>
      <c r="E11" s="99" t="s">
        <v>2</v>
      </c>
      <c r="F11" s="100" t="s">
        <v>3</v>
      </c>
    </row>
    <row r="12" spans="1:10" ht="16.5" customHeight="1">
      <c r="A12" s="113" t="str">
        <f>'PLANILHA DESONERA RESUMO'!A10</f>
        <v xml:space="preserve"> 1 </v>
      </c>
      <c r="B12" s="451" t="str">
        <f>'PLANILHA DESONERA RESUMO'!D10</f>
        <v>SERVIÇOS INICIAIS</v>
      </c>
      <c r="C12" s="442"/>
      <c r="D12" s="442"/>
      <c r="E12" s="355">
        <f>'PLANILHA DESONERA RESUMO'!I10</f>
        <v>54480.11</v>
      </c>
      <c r="F12" s="95">
        <f>E12/$E$17</f>
        <v>1.1316837258053939E-2</v>
      </c>
      <c r="H12" s="441" t="e">
        <f>#REF!</f>
        <v>#REF!</v>
      </c>
      <c r="I12" s="442"/>
      <c r="J12" s="442"/>
    </row>
    <row r="13" spans="1:10" ht="16.5" customHeight="1">
      <c r="A13" s="114">
        <v>2</v>
      </c>
      <c r="B13" s="451" t="str">
        <f>'PLANILHA DESONERA RESUMO'!D14</f>
        <v>ADMINISTRAÇÃO</v>
      </c>
      <c r="C13" s="442"/>
      <c r="D13" s="442"/>
      <c r="E13" s="355">
        <f>'PLANILHA DESONERA RESUMO'!I14</f>
        <v>139567.20000000001</v>
      </c>
      <c r="F13" s="95">
        <f>E13/$E$17</f>
        <v>2.8991484946749666E-2</v>
      </c>
    </row>
    <row r="14" spans="1:10" ht="16.5" customHeight="1">
      <c r="A14" s="114">
        <v>3</v>
      </c>
      <c r="B14" s="451" t="str">
        <f>'PLANILHA DESONERA RESUMO'!D17</f>
        <v>MOBILIZAÇÃO E DESMOBILIZAÇÃO</v>
      </c>
      <c r="C14" s="442" t="e">
        <f>#REF!</f>
        <v>#REF!</v>
      </c>
      <c r="D14" s="442" t="e">
        <f>#REF!</f>
        <v>#REF!</v>
      </c>
      <c r="E14" s="355">
        <f>'PLANILHA DESONERA RESUMO'!I17</f>
        <v>9862.2000000000007</v>
      </c>
      <c r="F14" s="95">
        <f>E14/$E$17</f>
        <v>2.0486176038627597E-3</v>
      </c>
    </row>
    <row r="15" spans="1:10" ht="16.5" customHeight="1">
      <c r="A15" s="114">
        <v>4</v>
      </c>
      <c r="B15" s="451" t="str">
        <f>'PLANILHA DESONERA RESUMO'!D19</f>
        <v>REVESTIMENTO PRIMÁRIO DAS VICINAIS - EXT.: 17,01 Km</v>
      </c>
      <c r="C15" s="442" t="e">
        <f>#REF!</f>
        <v>#REF!</v>
      </c>
      <c r="D15" s="442" t="e">
        <f>#REF!</f>
        <v>#REF!</v>
      </c>
      <c r="E15" s="355">
        <f>'PLANILHA DESONERA RESUMO'!I19</f>
        <v>4270286.29</v>
      </c>
      <c r="F15" s="95">
        <f>E15/$E$17</f>
        <v>0.88704180276487932</v>
      </c>
    </row>
    <row r="16" spans="1:10" ht="16.5" customHeight="1">
      <c r="A16" s="114">
        <v>5</v>
      </c>
      <c r="B16" s="451" t="str">
        <f>'PLANILHA DESONERA RESUMO'!D91</f>
        <v>DRENAGEM SUPERFICIAL E PROFUNDA</v>
      </c>
      <c r="C16" s="442"/>
      <c r="D16" s="442"/>
      <c r="E16" s="355">
        <f>'PLANILHA DESONERA RESUMO'!I91</f>
        <v>339879.79</v>
      </c>
      <c r="F16" s="95">
        <f>E16/$E$17</f>
        <v>7.0601257426454331E-2</v>
      </c>
    </row>
    <row r="17" spans="1:9" s="71" customFormat="1" ht="16.5" customHeight="1">
      <c r="A17" s="449" t="s">
        <v>4</v>
      </c>
      <c r="B17" s="449"/>
      <c r="C17" s="449"/>
      <c r="D17" s="449"/>
      <c r="E17" s="99">
        <f>ROUND(SUM(E12:E16),2)</f>
        <v>4814075.59</v>
      </c>
      <c r="F17" s="100">
        <f>ROUND(SUM(F12:F16),2)</f>
        <v>1</v>
      </c>
      <c r="I17" s="119" t="e">
        <f>E17/#REF!</f>
        <v>#REF!</v>
      </c>
    </row>
    <row r="18" spans="1:9">
      <c r="A18" s="72"/>
      <c r="B18" s="101"/>
      <c r="C18" s="72"/>
    </row>
    <row r="23" spans="1:9" ht="55.2">
      <c r="D23" s="115" t="s">
        <v>1034</v>
      </c>
    </row>
  </sheetData>
  <mergeCells count="23">
    <mergeCell ref="A1:F1"/>
    <mergeCell ref="A2:B2"/>
    <mergeCell ref="C2:F2"/>
    <mergeCell ref="A3:B3"/>
    <mergeCell ref="C3:F3"/>
    <mergeCell ref="A7:B7"/>
    <mergeCell ref="C7:F7"/>
    <mergeCell ref="B11:D11"/>
    <mergeCell ref="A4:B4"/>
    <mergeCell ref="C4:F4"/>
    <mergeCell ref="A5:B5"/>
    <mergeCell ref="C5:F5"/>
    <mergeCell ref="A6:B6"/>
    <mergeCell ref="C6:F6"/>
    <mergeCell ref="H12:J12"/>
    <mergeCell ref="C8:F9"/>
    <mergeCell ref="A17:D17"/>
    <mergeCell ref="A8:B9"/>
    <mergeCell ref="B12:D12"/>
    <mergeCell ref="B13:D13"/>
    <mergeCell ref="B14:D14"/>
    <mergeCell ref="B15:D15"/>
    <mergeCell ref="B16:D16"/>
  </mergeCells>
  <printOptions horizontalCentered="1"/>
  <pageMargins left="0.23622047244094491" right="0.23622047244094491" top="2.0472440944881889" bottom="0.74803149606299213" header="0.31496062992125984" footer="0.31496062992125984"/>
  <pageSetup paperSize="9" scale="85" fitToHeight="0" orientation="portrait" r:id="rId1"/>
  <headerFooter>
    <oddHeader>&amp;C&amp;G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P185"/>
  <sheetViews>
    <sheetView topLeftCell="A139" zoomScale="90" zoomScaleNormal="90" workbookViewId="0">
      <selection activeCell="H169" sqref="H169"/>
    </sheetView>
  </sheetViews>
  <sheetFormatPr defaultColWidth="9.109375" defaultRowHeight="13.8"/>
  <cols>
    <col min="1" max="1" width="8.6640625" style="74" customWidth="1"/>
    <col min="2" max="2" width="9.109375" style="4" customWidth="1"/>
    <col min="3" max="3" width="9" style="12" customWidth="1"/>
    <col min="4" max="4" width="58.5546875" style="6" customWidth="1"/>
    <col min="5" max="5" width="10.5546875" style="4" customWidth="1"/>
    <col min="6" max="6" width="18.33203125" style="5" customWidth="1"/>
    <col min="7" max="7" width="15" style="58" customWidth="1"/>
    <col min="8" max="8" width="17.33203125" style="58" customWidth="1"/>
    <col min="9" max="9" width="18.44140625" style="75" customWidth="1"/>
    <col min="10" max="10" width="17.33203125" style="58" customWidth="1"/>
    <col min="11" max="11" width="20.109375" style="76" customWidth="1"/>
    <col min="12" max="12" width="19.88671875" style="72" hidden="1" customWidth="1"/>
    <col min="13" max="13" width="20.44140625" style="72" customWidth="1"/>
    <col min="14" max="14" width="15.88671875" style="72" customWidth="1"/>
    <col min="15" max="15" width="21.6640625" style="72" customWidth="1"/>
    <col min="16" max="17" width="11.33203125" style="72" customWidth="1"/>
    <col min="18" max="16384" width="9.109375" style="72"/>
  </cols>
  <sheetData>
    <row r="1" spans="1:15" s="9" customFormat="1" ht="28.5" customHeight="1">
      <c r="A1" s="461" t="s">
        <v>236</v>
      </c>
      <c r="B1" s="461"/>
      <c r="C1" s="461"/>
      <c r="D1" s="461"/>
      <c r="E1" s="461"/>
      <c r="F1" s="461"/>
      <c r="G1" s="461"/>
      <c r="H1" s="461"/>
      <c r="I1" s="461"/>
      <c r="J1" s="461"/>
      <c r="K1" s="92"/>
    </row>
    <row r="2" spans="1:15" s="9" customFormat="1" ht="18" customHeight="1">
      <c r="A2" s="463" t="s">
        <v>6</v>
      </c>
      <c r="B2" s="463"/>
      <c r="C2" s="500"/>
      <c r="D2" s="500"/>
      <c r="E2" s="500"/>
      <c r="F2" s="463" t="s">
        <v>7</v>
      </c>
      <c r="G2" s="463"/>
      <c r="H2" s="502" t="s">
        <v>311</v>
      </c>
      <c r="I2" s="502"/>
      <c r="J2" s="502"/>
      <c r="K2" s="92"/>
    </row>
    <row r="3" spans="1:15" s="9" customFormat="1" ht="16.5" customHeight="1">
      <c r="A3" s="475" t="s">
        <v>8</v>
      </c>
      <c r="B3" s="475"/>
      <c r="C3" s="500" t="s">
        <v>300</v>
      </c>
      <c r="D3" s="500"/>
      <c r="E3" s="500"/>
      <c r="F3" s="475" t="s">
        <v>9</v>
      </c>
      <c r="G3" s="475"/>
      <c r="H3" s="501">
        <f>'PLANILHA DESONERA RESUMO'!H3</f>
        <v>0.2467</v>
      </c>
      <c r="I3" s="501"/>
      <c r="J3" s="501"/>
      <c r="K3" s="92"/>
    </row>
    <row r="4" spans="1:15" s="9" customFormat="1" ht="18" customHeight="1">
      <c r="A4" s="475" t="s">
        <v>10</v>
      </c>
      <c r="B4" s="475"/>
      <c r="C4" s="476" t="s">
        <v>1031</v>
      </c>
      <c r="D4" s="477"/>
      <c r="E4" s="478"/>
      <c r="F4" s="479" t="s">
        <v>11</v>
      </c>
      <c r="G4" s="480"/>
      <c r="H4" s="467" t="s">
        <v>495</v>
      </c>
      <c r="I4" s="468"/>
      <c r="J4" s="469"/>
      <c r="K4" s="92"/>
    </row>
    <row r="5" spans="1:15" s="9" customFormat="1" ht="26.4" customHeight="1">
      <c r="A5" s="483" t="s">
        <v>12</v>
      </c>
      <c r="B5" s="459"/>
      <c r="C5" s="486" t="s">
        <v>301</v>
      </c>
      <c r="D5" s="487"/>
      <c r="E5" s="488"/>
      <c r="F5" s="481"/>
      <c r="G5" s="482"/>
      <c r="H5" s="470"/>
      <c r="I5" s="471"/>
      <c r="J5" s="472"/>
      <c r="K5" s="92"/>
    </row>
    <row r="6" spans="1:15" s="9" customFormat="1" ht="37.5" customHeight="1">
      <c r="A6" s="484"/>
      <c r="B6" s="485"/>
      <c r="C6" s="489"/>
      <c r="D6" s="490"/>
      <c r="E6" s="491"/>
      <c r="F6" s="125"/>
      <c r="G6" s="125"/>
      <c r="H6" s="126"/>
      <c r="I6" s="126"/>
      <c r="J6" s="126"/>
      <c r="K6" s="92"/>
      <c r="M6" s="9" t="e">
        <f>SUM(F29,#REF!,#REF!,#REF!,#REF!,#REF!,#REF!,#REF!,#REF!,#REF!,#REF!,#REF!,#REF!,#REF!,#REF!,#REF!,#REF!,#REF!,#REF!,#REF!,#REF!,#REF!,#REF!,#REF!,#REF!)</f>
        <v>#REF!</v>
      </c>
    </row>
    <row r="7" spans="1:15" s="9" customFormat="1" ht="6.9" customHeight="1">
      <c r="A7" s="72"/>
      <c r="B7" s="4"/>
      <c r="C7" s="4"/>
      <c r="D7" s="12"/>
      <c r="E7" s="12"/>
      <c r="F7" s="59"/>
      <c r="G7" s="58"/>
      <c r="H7" s="58"/>
      <c r="I7" s="58"/>
      <c r="J7" s="58"/>
      <c r="K7" s="92"/>
    </row>
    <row r="8" spans="1:15" s="71" customFormat="1" ht="31.5" customHeight="1">
      <c r="A8" s="77" t="s">
        <v>13</v>
      </c>
      <c r="B8" s="77" t="s">
        <v>14</v>
      </c>
      <c r="C8" s="78" t="s">
        <v>0</v>
      </c>
      <c r="D8" s="77" t="s">
        <v>15</v>
      </c>
      <c r="E8" s="77" t="s">
        <v>16</v>
      </c>
      <c r="F8" s="130" t="s">
        <v>237</v>
      </c>
      <c r="G8" s="79" t="s">
        <v>238</v>
      </c>
      <c r="H8" s="79" t="s">
        <v>239</v>
      </c>
      <c r="I8" s="93" t="s">
        <v>240</v>
      </c>
      <c r="J8" s="154" t="s">
        <v>241</v>
      </c>
      <c r="K8" s="155" t="s">
        <v>63</v>
      </c>
      <c r="L8" s="205" t="s">
        <v>299</v>
      </c>
    </row>
    <row r="9" spans="1:15" s="71" customFormat="1" ht="17.25" customHeight="1">
      <c r="A9" s="77"/>
      <c r="B9" s="77"/>
      <c r="C9" s="80">
        <v>1</v>
      </c>
      <c r="D9" s="118" t="s">
        <v>18</v>
      </c>
      <c r="E9" s="118"/>
      <c r="F9" s="118"/>
      <c r="G9" s="118"/>
      <c r="H9" s="118"/>
      <c r="I9" s="118"/>
      <c r="J9" s="144"/>
      <c r="K9" s="145"/>
    </row>
    <row r="10" spans="1:15" ht="36.75" customHeight="1">
      <c r="A10" s="81" t="s">
        <v>19</v>
      </c>
      <c r="B10" s="82">
        <v>90778</v>
      </c>
      <c r="C10" s="83" t="s">
        <v>20</v>
      </c>
      <c r="D10" s="84" t="s">
        <v>21</v>
      </c>
      <c r="E10" s="81" t="s">
        <v>22</v>
      </c>
      <c r="F10" s="507" t="s">
        <v>897</v>
      </c>
      <c r="G10" s="508"/>
      <c r="H10" s="508"/>
      <c r="I10" s="508"/>
      <c r="J10" s="509"/>
      <c r="K10" s="132">
        <f>(6*5*4)*6</f>
        <v>720</v>
      </c>
      <c r="L10" s="204"/>
    </row>
    <row r="11" spans="1:15" ht="30" customHeight="1">
      <c r="A11" s="81" t="s">
        <v>19</v>
      </c>
      <c r="B11" s="82">
        <v>90776</v>
      </c>
      <c r="C11" s="83" t="s">
        <v>23</v>
      </c>
      <c r="D11" s="84" t="s">
        <v>24</v>
      </c>
      <c r="E11" s="81" t="s">
        <v>22</v>
      </c>
      <c r="F11" s="507" t="s">
        <v>896</v>
      </c>
      <c r="G11" s="508"/>
      <c r="H11" s="508"/>
      <c r="I11" s="508"/>
      <c r="J11" s="509"/>
      <c r="K11" s="132">
        <f>(8*5*4)*6</f>
        <v>960</v>
      </c>
    </row>
    <row r="12" spans="1:15" ht="54" customHeight="1">
      <c r="A12" s="702" t="s">
        <v>25</v>
      </c>
      <c r="B12" s="116"/>
      <c r="C12" s="116"/>
      <c r="D12" s="116"/>
      <c r="E12" s="116"/>
      <c r="F12" s="131"/>
      <c r="G12" s="131"/>
      <c r="H12" s="131"/>
      <c r="I12" s="132"/>
      <c r="J12" s="147"/>
      <c r="K12" s="148"/>
    </row>
    <row r="13" spans="1:15" s="71" customFormat="1" ht="17.25" customHeight="1">
      <c r="A13" s="77"/>
      <c r="B13" s="77"/>
      <c r="C13" s="80">
        <v>2</v>
      </c>
      <c r="D13" s="118" t="s">
        <v>26</v>
      </c>
      <c r="E13" s="118"/>
      <c r="F13" s="133"/>
      <c r="G13" s="133"/>
      <c r="H13" s="133"/>
      <c r="I13" s="133"/>
      <c r="J13" s="149"/>
      <c r="K13" s="145"/>
      <c r="L13" s="94" t="e">
        <f>#REF!/#REF!</f>
        <v>#REF!</v>
      </c>
    </row>
    <row r="14" spans="1:15" ht="19.5" customHeight="1">
      <c r="A14" s="81" t="s">
        <v>27</v>
      </c>
      <c r="B14" s="16">
        <v>11340</v>
      </c>
      <c r="C14" s="83" t="s">
        <v>28</v>
      </c>
      <c r="D14" s="84" t="s">
        <v>29</v>
      </c>
      <c r="E14" s="85" t="s">
        <v>30</v>
      </c>
      <c r="F14" s="82">
        <v>3</v>
      </c>
      <c r="G14" s="82">
        <v>2</v>
      </c>
      <c r="H14" s="82">
        <v>2</v>
      </c>
      <c r="I14" s="82"/>
      <c r="J14" s="146"/>
      <c r="K14" s="148">
        <f>F14*G14*H14</f>
        <v>12</v>
      </c>
    </row>
    <row r="15" spans="1:15" ht="45.75" hidden="1" customHeight="1">
      <c r="A15" s="81" t="s">
        <v>19</v>
      </c>
      <c r="B15" s="16">
        <v>93207</v>
      </c>
      <c r="C15" s="83" t="s">
        <v>31</v>
      </c>
      <c r="D15" s="86" t="s">
        <v>32</v>
      </c>
      <c r="E15" s="85" t="s">
        <v>30</v>
      </c>
      <c r="F15" s="82"/>
      <c r="G15" s="82"/>
      <c r="H15" s="82"/>
      <c r="I15" s="82"/>
      <c r="J15" s="146"/>
      <c r="K15" s="150" t="e">
        <f>I15/H15</f>
        <v>#DIV/0!</v>
      </c>
      <c r="O15" s="97"/>
    </row>
    <row r="16" spans="1:15" ht="51.6" customHeight="1">
      <c r="A16" s="701" t="s">
        <v>33</v>
      </c>
      <c r="B16" s="116"/>
      <c r="C16" s="116"/>
      <c r="D16" s="116"/>
      <c r="E16" s="116"/>
      <c r="F16" s="131"/>
      <c r="G16" s="131"/>
      <c r="H16" s="131"/>
      <c r="I16" s="132"/>
      <c r="J16" s="147"/>
      <c r="K16" s="148"/>
    </row>
    <row r="17" spans="1:12" s="71" customFormat="1" ht="17.25" customHeight="1">
      <c r="A17" s="77"/>
      <c r="B17" s="77"/>
      <c r="C17" s="80">
        <v>3</v>
      </c>
      <c r="D17" s="118" t="s">
        <v>34</v>
      </c>
      <c r="E17" s="118"/>
      <c r="F17" s="133"/>
      <c r="G17" s="133"/>
      <c r="H17" s="133"/>
      <c r="I17" s="133"/>
      <c r="J17" s="149"/>
      <c r="K17" s="145"/>
    </row>
    <row r="18" spans="1:12" ht="18.75" customHeight="1">
      <c r="A18" s="473" t="str">
        <f>'3A.MOB NÃO DESONERADA'!A8:O8</f>
        <v>COMPOSIÇÃO 01</v>
      </c>
      <c r="B18" s="473"/>
      <c r="C18" s="83" t="s">
        <v>35</v>
      </c>
      <c r="D18" s="84" t="s">
        <v>36</v>
      </c>
      <c r="E18" s="81" t="s">
        <v>37</v>
      </c>
      <c r="F18" s="82"/>
      <c r="G18" s="82"/>
      <c r="H18" s="82">
        <v>1</v>
      </c>
      <c r="I18" s="82"/>
      <c r="J18" s="151"/>
      <c r="K18" s="148"/>
    </row>
    <row r="19" spans="1:12" ht="18.75" customHeight="1">
      <c r="A19" s="473" t="str">
        <f>A18</f>
        <v>COMPOSIÇÃO 01</v>
      </c>
      <c r="B19" s="473"/>
      <c r="C19" s="83" t="s">
        <v>38</v>
      </c>
      <c r="D19" s="84" t="s">
        <v>39</v>
      </c>
      <c r="E19" s="81" t="s">
        <v>37</v>
      </c>
      <c r="F19" s="82"/>
      <c r="G19" s="82"/>
      <c r="H19" s="82">
        <v>1</v>
      </c>
      <c r="I19" s="82"/>
      <c r="J19" s="151"/>
      <c r="K19" s="148"/>
    </row>
    <row r="20" spans="1:12" ht="13.95" customHeight="1">
      <c r="A20" s="116" t="s">
        <v>40</v>
      </c>
      <c r="B20" s="116"/>
      <c r="C20" s="116"/>
      <c r="D20" s="116"/>
      <c r="E20" s="116"/>
      <c r="F20" s="131"/>
      <c r="G20" s="131"/>
      <c r="H20" s="131"/>
      <c r="I20" s="134"/>
      <c r="J20" s="147"/>
      <c r="K20" s="148"/>
    </row>
    <row r="21" spans="1:12" s="71" customFormat="1" ht="17.25" customHeight="1">
      <c r="A21" s="77"/>
      <c r="B21" s="77"/>
      <c r="C21" s="80">
        <v>4</v>
      </c>
      <c r="D21" s="118" t="s">
        <v>310</v>
      </c>
      <c r="E21" s="118"/>
      <c r="F21" s="133"/>
      <c r="G21" s="133"/>
      <c r="H21" s="133"/>
      <c r="I21" s="135"/>
      <c r="J21" s="149"/>
      <c r="K21" s="145"/>
    </row>
    <row r="22" spans="1:12" s="73" customFormat="1" ht="17.25" customHeight="1">
      <c r="A22" s="87"/>
      <c r="B22" s="87"/>
      <c r="C22" s="88" t="s">
        <v>41</v>
      </c>
      <c r="D22" s="117" t="s">
        <v>42</v>
      </c>
      <c r="E22" s="117"/>
      <c r="F22" s="136"/>
      <c r="G22" s="136"/>
      <c r="H22" s="136"/>
      <c r="I22" s="136"/>
      <c r="J22" s="152"/>
      <c r="K22" s="153"/>
    </row>
    <row r="23" spans="1:12" ht="31.95" customHeight="1">
      <c r="A23" s="81" t="s">
        <v>19</v>
      </c>
      <c r="B23" s="89">
        <v>99064</v>
      </c>
      <c r="C23" s="83" t="s">
        <v>43</v>
      </c>
      <c r="D23" s="84" t="s">
        <v>44</v>
      </c>
      <c r="E23" s="85" t="s">
        <v>45</v>
      </c>
      <c r="F23" s="159">
        <v>17010</v>
      </c>
      <c r="G23" s="156">
        <v>9</v>
      </c>
      <c r="H23" s="82"/>
      <c r="I23" s="82"/>
      <c r="J23" s="146"/>
      <c r="K23" s="157">
        <f>F23*G23</f>
        <v>153090</v>
      </c>
    </row>
    <row r="24" spans="1:12" ht="56.4" customHeight="1">
      <c r="A24" s="116" t="s">
        <v>46</v>
      </c>
      <c r="B24" s="116"/>
      <c r="C24" s="116"/>
      <c r="D24" s="116"/>
      <c r="E24" s="116"/>
      <c r="F24" s="131"/>
      <c r="G24" s="131"/>
      <c r="H24" s="131"/>
      <c r="I24" s="132"/>
      <c r="J24" s="147"/>
      <c r="K24" s="148"/>
    </row>
    <row r="25" spans="1:12" ht="23.4" customHeight="1">
      <c r="A25" s="116"/>
      <c r="B25" s="116"/>
      <c r="C25" s="116"/>
      <c r="D25" s="116"/>
      <c r="E25" s="116"/>
      <c r="F25" s="131"/>
      <c r="G25" s="131"/>
      <c r="H25" s="131"/>
      <c r="I25" s="132"/>
      <c r="J25" s="206"/>
      <c r="K25" s="207"/>
    </row>
    <row r="26" spans="1:12" ht="23.4" customHeight="1">
      <c r="A26" s="503" t="s">
        <v>306</v>
      </c>
      <c r="B26" s="504"/>
      <c r="C26" s="504"/>
      <c r="D26" s="504"/>
      <c r="E26" s="504"/>
      <c r="F26" s="504"/>
      <c r="G26" s="504"/>
      <c r="H26" s="504"/>
      <c r="I26" s="504"/>
      <c r="J26" s="504"/>
      <c r="K26" s="505"/>
    </row>
    <row r="27" spans="1:12" ht="23.4" customHeight="1">
      <c r="A27" s="116"/>
      <c r="B27" s="116"/>
      <c r="C27" s="116"/>
      <c r="D27" s="116"/>
      <c r="E27" s="116"/>
      <c r="F27" s="131"/>
      <c r="G27" s="131"/>
      <c r="H27" s="131"/>
      <c r="I27" s="132"/>
      <c r="J27" s="206"/>
      <c r="K27" s="207"/>
    </row>
    <row r="28" spans="1:12" s="73" customFormat="1" ht="17.25" customHeight="1">
      <c r="A28" s="87"/>
      <c r="B28" s="87"/>
      <c r="C28" s="88" t="s">
        <v>47</v>
      </c>
      <c r="D28" s="117" t="s">
        <v>308</v>
      </c>
      <c r="E28" s="117"/>
      <c r="F28" s="136"/>
      <c r="G28" s="136"/>
      <c r="H28" s="136"/>
      <c r="I28" s="136"/>
      <c r="J28" s="152"/>
      <c r="K28" s="153"/>
    </row>
    <row r="29" spans="1:12" ht="69.599999999999994" customHeight="1">
      <c r="A29" s="90" t="s">
        <v>19</v>
      </c>
      <c r="B29" s="91">
        <v>98525</v>
      </c>
      <c r="C29" s="83" t="s">
        <v>48</v>
      </c>
      <c r="D29" s="122" t="s">
        <v>885</v>
      </c>
      <c r="E29" s="85" t="s">
        <v>208</v>
      </c>
      <c r="F29" s="158">
        <v>3320</v>
      </c>
      <c r="G29" s="137">
        <v>3</v>
      </c>
      <c r="H29" s="82"/>
      <c r="I29" s="82"/>
      <c r="J29" s="146"/>
      <c r="K29" s="157">
        <f>F29*G29</f>
        <v>9960</v>
      </c>
      <c r="L29" s="332" t="s">
        <v>884</v>
      </c>
    </row>
    <row r="30" spans="1:12" ht="69">
      <c r="A30" s="90" t="s">
        <v>19</v>
      </c>
      <c r="B30" s="91">
        <v>100974</v>
      </c>
      <c r="C30" s="83" t="s">
        <v>49</v>
      </c>
      <c r="D30" s="122" t="s">
        <v>292</v>
      </c>
      <c r="E30" s="81" t="s">
        <v>50</v>
      </c>
      <c r="F30" s="158">
        <f>F29</f>
        <v>3320</v>
      </c>
      <c r="G30" s="137">
        <f>G29</f>
        <v>3</v>
      </c>
      <c r="H30" s="82"/>
      <c r="I30" s="82">
        <f>I32</f>
        <v>3</v>
      </c>
      <c r="J30" s="146">
        <v>0.2</v>
      </c>
      <c r="K30" s="157">
        <f>F30*G30*J30</f>
        <v>1992</v>
      </c>
    </row>
    <row r="31" spans="1:12" ht="27.6">
      <c r="A31" s="90"/>
      <c r="B31" s="91"/>
      <c r="C31" s="83"/>
      <c r="D31" s="122"/>
      <c r="E31" s="81"/>
      <c r="F31" s="158"/>
      <c r="G31" s="137"/>
      <c r="H31" s="132" t="s">
        <v>269</v>
      </c>
      <c r="I31" s="82"/>
      <c r="J31" s="182"/>
      <c r="K31" s="183"/>
    </row>
    <row r="32" spans="1:12" ht="53.4" customHeight="1">
      <c r="A32" s="90" t="s">
        <v>19</v>
      </c>
      <c r="B32" s="91">
        <v>93591</v>
      </c>
      <c r="C32" s="83" t="s">
        <v>211</v>
      </c>
      <c r="D32" s="122" t="s">
        <v>212</v>
      </c>
      <c r="E32" s="81" t="s">
        <v>210</v>
      </c>
      <c r="F32" s="158">
        <f>F30</f>
        <v>3320</v>
      </c>
      <c r="G32" s="137">
        <f>G30</f>
        <v>3</v>
      </c>
      <c r="H32" s="82">
        <v>1.25</v>
      </c>
      <c r="I32" s="82">
        <v>3</v>
      </c>
      <c r="J32" s="146">
        <v>0.2</v>
      </c>
      <c r="K32" s="157">
        <f>F32*G32*J32*I32*H32</f>
        <v>7470</v>
      </c>
    </row>
    <row r="33" spans="1:12" ht="36.6" customHeight="1">
      <c r="A33" s="90" t="s">
        <v>19</v>
      </c>
      <c r="B33" s="91">
        <v>100577</v>
      </c>
      <c r="C33" s="83" t="s">
        <v>51</v>
      </c>
      <c r="D33" s="122" t="s">
        <v>213</v>
      </c>
      <c r="E33" s="81" t="s">
        <v>208</v>
      </c>
      <c r="F33" s="158">
        <f>F32</f>
        <v>3320</v>
      </c>
      <c r="G33" s="160">
        <v>8</v>
      </c>
      <c r="H33" s="82"/>
      <c r="I33" s="82"/>
      <c r="J33" s="151"/>
      <c r="K33" s="157">
        <f>F33*G33</f>
        <v>26560</v>
      </c>
    </row>
    <row r="34" spans="1:12" ht="58.2" customHeight="1">
      <c r="A34" s="116" t="s">
        <v>53</v>
      </c>
      <c r="B34" s="116"/>
      <c r="C34" s="116"/>
      <c r="D34" s="116"/>
      <c r="E34" s="116"/>
      <c r="F34" s="131"/>
      <c r="G34" s="138"/>
      <c r="H34" s="131"/>
      <c r="I34" s="132"/>
      <c r="J34" s="147"/>
      <c r="K34" s="148"/>
    </row>
    <row r="35" spans="1:12" s="73" customFormat="1" ht="17.25" customHeight="1">
      <c r="A35" s="87"/>
      <c r="B35" s="87"/>
      <c r="C35" s="88" t="s">
        <v>54</v>
      </c>
      <c r="D35" s="117" t="s">
        <v>293</v>
      </c>
      <c r="E35" s="117"/>
      <c r="F35" s="136"/>
      <c r="G35" s="139"/>
      <c r="H35" s="136"/>
      <c r="I35" s="136"/>
      <c r="J35" s="152"/>
      <c r="K35" s="153"/>
    </row>
    <row r="36" spans="1:12">
      <c r="A36" s="190"/>
      <c r="C36" s="492" t="s">
        <v>273</v>
      </c>
      <c r="D36" s="493"/>
      <c r="E36" s="493"/>
      <c r="F36" s="493"/>
      <c r="G36" s="493"/>
      <c r="H36" s="493"/>
      <c r="I36" s="493"/>
      <c r="J36" s="493"/>
      <c r="K36" s="494"/>
    </row>
    <row r="37" spans="1:12" ht="59.4" customHeight="1">
      <c r="A37" s="90" t="s">
        <v>19</v>
      </c>
      <c r="B37" s="124">
        <v>101126</v>
      </c>
      <c r="C37" s="83" t="s">
        <v>55</v>
      </c>
      <c r="D37" s="122" t="s">
        <v>303</v>
      </c>
      <c r="E37" s="81" t="s">
        <v>50</v>
      </c>
      <c r="F37" s="498" t="s">
        <v>304</v>
      </c>
      <c r="G37" s="506"/>
      <c r="H37" s="506"/>
      <c r="I37" s="506"/>
      <c r="J37" s="499"/>
      <c r="K37" s="157">
        <f>440.92</f>
        <v>440.92</v>
      </c>
    </row>
    <row r="38" spans="1:12" ht="33.6" customHeight="1">
      <c r="A38" s="90"/>
      <c r="B38" s="124"/>
      <c r="C38" s="72"/>
      <c r="D38" s="72"/>
      <c r="E38" s="72"/>
      <c r="F38" s="162"/>
      <c r="G38" s="160"/>
      <c r="H38" s="163" t="s">
        <v>269</v>
      </c>
      <c r="I38" s="140"/>
      <c r="J38" s="151"/>
      <c r="K38" s="157"/>
    </row>
    <row r="39" spans="1:12" ht="41.4" customHeight="1">
      <c r="A39" s="90" t="s">
        <v>19</v>
      </c>
      <c r="B39" s="91">
        <f>B32</f>
        <v>93591</v>
      </c>
      <c r="C39" s="161" t="s">
        <v>211</v>
      </c>
      <c r="D39" s="122" t="s">
        <v>212</v>
      </c>
      <c r="E39" s="123" t="s">
        <v>210</v>
      </c>
      <c r="F39" s="158"/>
      <c r="G39" s="160"/>
      <c r="H39" s="82">
        <v>1.25</v>
      </c>
      <c r="I39" s="82">
        <f>I32</f>
        <v>3</v>
      </c>
      <c r="J39" s="151"/>
      <c r="K39" s="157">
        <f>K37*H39*I39</f>
        <v>1653.4499999999998</v>
      </c>
    </row>
    <row r="40" spans="1:12" ht="27.6">
      <c r="A40" s="90" t="s">
        <v>19</v>
      </c>
      <c r="B40" s="91">
        <v>96385</v>
      </c>
      <c r="C40" s="161" t="s">
        <v>51</v>
      </c>
      <c r="D40" s="122" t="s">
        <v>213</v>
      </c>
      <c r="E40" s="123" t="s">
        <v>208</v>
      </c>
      <c r="F40" s="176">
        <f>F33</f>
        <v>3320</v>
      </c>
      <c r="G40" s="440">
        <v>8</v>
      </c>
      <c r="H40" s="82"/>
      <c r="I40" s="82"/>
      <c r="J40" s="151"/>
      <c r="K40" s="157">
        <f>F40*G40</f>
        <v>26560</v>
      </c>
    </row>
    <row r="41" spans="1:12" hidden="1">
      <c r="A41" s="190"/>
      <c r="C41" s="492" t="s">
        <v>279</v>
      </c>
      <c r="D41" s="493"/>
      <c r="E41" s="493"/>
      <c r="F41" s="493"/>
      <c r="G41" s="493"/>
      <c r="H41" s="493"/>
      <c r="I41" s="493"/>
      <c r="J41" s="493"/>
      <c r="K41" s="494"/>
    </row>
    <row r="42" spans="1:12" ht="79.2" hidden="1">
      <c r="A42" s="190"/>
      <c r="C42" s="161" t="s">
        <v>55</v>
      </c>
      <c r="D42" s="122" t="s">
        <v>280</v>
      </c>
      <c r="E42" s="123" t="s">
        <v>50</v>
      </c>
      <c r="F42" s="176"/>
      <c r="G42" s="195">
        <v>9</v>
      </c>
      <c r="H42" s="82"/>
      <c r="I42" s="82"/>
      <c r="J42" s="192">
        <f>J40</f>
        <v>0</v>
      </c>
      <c r="K42" s="157">
        <f>(F42*G42*J42)*0.7</f>
        <v>0</v>
      </c>
      <c r="L42" s="204" t="s">
        <v>298</v>
      </c>
    </row>
    <row r="43" spans="1:12" ht="79.2" hidden="1">
      <c r="A43" s="190"/>
      <c r="C43" s="161" t="s">
        <v>56</v>
      </c>
      <c r="D43" s="122" t="s">
        <v>281</v>
      </c>
      <c r="E43" s="81" t="s">
        <v>50</v>
      </c>
      <c r="F43" s="176"/>
      <c r="G43" s="195">
        <v>9</v>
      </c>
      <c r="H43" s="82"/>
      <c r="I43" s="82"/>
      <c r="J43" s="192">
        <f>J40</f>
        <v>0</v>
      </c>
      <c r="K43" s="157">
        <f>(F43*G43*J43)*0.7</f>
        <v>0</v>
      </c>
      <c r="L43" s="204" t="s">
        <v>298</v>
      </c>
    </row>
    <row r="44" spans="1:12" ht="27.6" hidden="1">
      <c r="A44" s="190"/>
      <c r="C44" s="83"/>
      <c r="D44" s="122"/>
      <c r="E44" s="81"/>
      <c r="F44" s="201"/>
      <c r="G44" s="191"/>
      <c r="H44" s="202" t="s">
        <v>269</v>
      </c>
      <c r="I44" s="82"/>
      <c r="J44" s="192"/>
      <c r="K44" s="183"/>
    </row>
    <row r="45" spans="1:12" ht="41.4" hidden="1">
      <c r="A45" s="190"/>
      <c r="C45" s="161" t="s">
        <v>57</v>
      </c>
      <c r="D45" s="122" t="s">
        <v>282</v>
      </c>
      <c r="E45" s="123" t="str">
        <f>E39</f>
        <v>M³ x Km</v>
      </c>
      <c r="F45" s="176">
        <f>F43</f>
        <v>0</v>
      </c>
      <c r="G45" s="176">
        <f>G43</f>
        <v>9</v>
      </c>
      <c r="H45" s="82">
        <v>1.25</v>
      </c>
      <c r="I45" s="82">
        <v>5</v>
      </c>
      <c r="J45" s="192"/>
      <c r="K45" s="183">
        <f>K43*H45*I45</f>
        <v>0</v>
      </c>
    </row>
    <row r="46" spans="1:12" ht="79.2" hidden="1">
      <c r="A46" s="190"/>
      <c r="C46" s="184" t="s">
        <v>275</v>
      </c>
      <c r="D46" s="185" t="s">
        <v>272</v>
      </c>
      <c r="E46" s="186" t="s">
        <v>52</v>
      </c>
      <c r="F46" s="176">
        <f>F45</f>
        <v>0</v>
      </c>
      <c r="G46" s="195">
        <v>9</v>
      </c>
      <c r="H46" s="82"/>
      <c r="I46" s="82"/>
      <c r="J46" s="192">
        <f>J42</f>
        <v>0</v>
      </c>
      <c r="K46" s="157">
        <f>(F46*G46*J46)*0.7</f>
        <v>0</v>
      </c>
      <c r="L46" s="204" t="s">
        <v>298</v>
      </c>
    </row>
    <row r="47" spans="1:12" ht="79.2" hidden="1">
      <c r="A47" s="190"/>
      <c r="C47" s="187"/>
      <c r="D47" s="189" t="s">
        <v>283</v>
      </c>
      <c r="E47" s="186" t="s">
        <v>52</v>
      </c>
      <c r="F47" s="176">
        <f>F46</f>
        <v>0</v>
      </c>
      <c r="G47" s="195">
        <v>9</v>
      </c>
      <c r="H47" s="82"/>
      <c r="I47" s="82"/>
      <c r="J47" s="192">
        <f>J43</f>
        <v>0</v>
      </c>
      <c r="K47" s="157">
        <f>(F47*G47*J47)*0.7</f>
        <v>0</v>
      </c>
      <c r="L47" s="204" t="s">
        <v>298</v>
      </c>
    </row>
    <row r="49" spans="1:12" ht="55.2">
      <c r="A49" s="190"/>
      <c r="B49" s="91"/>
      <c r="C49" s="161" t="s">
        <v>55</v>
      </c>
      <c r="D49" s="122" t="s">
        <v>305</v>
      </c>
      <c r="E49" s="123" t="s">
        <v>50</v>
      </c>
      <c r="F49" s="498" t="s">
        <v>304</v>
      </c>
      <c r="G49" s="506"/>
      <c r="H49" s="506"/>
      <c r="I49" s="506"/>
      <c r="J49" s="499"/>
      <c r="K49" s="157">
        <f>4317.2</f>
        <v>4317.2</v>
      </c>
    </row>
    <row r="50" spans="1:12" ht="69">
      <c r="A50" s="90" t="s">
        <v>19</v>
      </c>
      <c r="B50" s="124">
        <v>101126</v>
      </c>
      <c r="C50" s="161" t="s">
        <v>56</v>
      </c>
      <c r="D50" s="122" t="s">
        <v>270</v>
      </c>
      <c r="E50" s="81" t="s">
        <v>50</v>
      </c>
      <c r="F50" s="498" t="s">
        <v>304</v>
      </c>
      <c r="G50" s="506"/>
      <c r="H50" s="506"/>
      <c r="I50" s="506"/>
      <c r="J50" s="499"/>
      <c r="K50" s="157">
        <f>K49</f>
        <v>4317.2</v>
      </c>
    </row>
    <row r="51" spans="1:12" ht="27.6">
      <c r="A51" s="190"/>
      <c r="C51" s="72"/>
      <c r="D51" s="72"/>
      <c r="E51" s="72"/>
      <c r="F51" s="72"/>
      <c r="G51" s="72"/>
      <c r="H51" s="163" t="s">
        <v>269</v>
      </c>
      <c r="I51" s="82"/>
      <c r="J51" s="192"/>
      <c r="K51" s="183"/>
    </row>
    <row r="52" spans="1:12" ht="41.4">
      <c r="A52" s="190"/>
      <c r="B52" s="91"/>
      <c r="C52" s="161" t="s">
        <v>57</v>
      </c>
      <c r="D52" s="122" t="s">
        <v>277</v>
      </c>
      <c r="E52" s="123" t="str">
        <f>E39</f>
        <v>M³ x Km</v>
      </c>
      <c r="F52" s="176"/>
      <c r="G52" s="195">
        <f>G50</f>
        <v>0</v>
      </c>
      <c r="H52" s="82">
        <v>1.25</v>
      </c>
      <c r="I52" s="82">
        <f>I39</f>
        <v>3</v>
      </c>
      <c r="J52" s="192"/>
      <c r="K52" s="183">
        <f>K50*H52*I52</f>
        <v>16189.5</v>
      </c>
    </row>
    <row r="53" spans="1:12" ht="69">
      <c r="A53" s="190"/>
      <c r="B53" s="91"/>
      <c r="C53" s="184" t="s">
        <v>275</v>
      </c>
      <c r="D53" s="185" t="s">
        <v>272</v>
      </c>
      <c r="E53" s="186" t="s">
        <v>52</v>
      </c>
      <c r="F53" s="498" t="s">
        <v>304</v>
      </c>
      <c r="G53" s="506"/>
      <c r="H53" s="506"/>
      <c r="I53" s="506"/>
      <c r="J53" s="499"/>
      <c r="K53" s="157">
        <f>K50</f>
        <v>4317.2</v>
      </c>
    </row>
    <row r="54" spans="1:12" ht="41.4">
      <c r="A54" s="190"/>
      <c r="B54" s="91"/>
      <c r="C54" s="187"/>
      <c r="D54" s="84" t="s">
        <v>904</v>
      </c>
      <c r="E54" s="186" t="s">
        <v>52</v>
      </c>
      <c r="F54" s="498" t="s">
        <v>304</v>
      </c>
      <c r="G54" s="506"/>
      <c r="H54" s="506"/>
      <c r="I54" s="506"/>
      <c r="J54" s="499"/>
      <c r="K54" s="183">
        <f>K53</f>
        <v>4317.2</v>
      </c>
    </row>
    <row r="55" spans="1:12">
      <c r="A55" s="190"/>
      <c r="C55" s="495" t="s">
        <v>274</v>
      </c>
      <c r="D55" s="496"/>
      <c r="E55" s="496"/>
      <c r="F55" s="496"/>
      <c r="G55" s="496"/>
      <c r="H55" s="496"/>
      <c r="I55" s="496"/>
      <c r="J55" s="496"/>
      <c r="K55" s="496"/>
      <c r="L55" s="497"/>
    </row>
    <row r="56" spans="1:12" ht="55.2">
      <c r="A56" s="190"/>
      <c r="B56" s="91"/>
      <c r="C56" s="161" t="s">
        <v>55</v>
      </c>
      <c r="D56" s="122" t="s">
        <v>271</v>
      </c>
      <c r="E56" s="123" t="s">
        <v>50</v>
      </c>
      <c r="F56" s="176">
        <f>F40</f>
        <v>3320</v>
      </c>
      <c r="G56" s="195">
        <v>8</v>
      </c>
      <c r="H56" s="82"/>
      <c r="I56" s="82"/>
      <c r="J56" s="192">
        <v>0.1</v>
      </c>
      <c r="K56" s="157">
        <f>F56*G56*J56</f>
        <v>2656</v>
      </c>
    </row>
    <row r="57" spans="1:12" ht="69">
      <c r="A57" s="90" t="s">
        <v>19</v>
      </c>
      <c r="B57" s="124">
        <v>101126</v>
      </c>
      <c r="C57" s="161" t="s">
        <v>56</v>
      </c>
      <c r="D57" s="122" t="s">
        <v>270</v>
      </c>
      <c r="E57" s="81" t="s">
        <v>50</v>
      </c>
      <c r="F57" s="176">
        <f>F56</f>
        <v>3320</v>
      </c>
      <c r="G57" s="194">
        <f>G56</f>
        <v>8</v>
      </c>
      <c r="H57" s="82"/>
      <c r="I57" s="82"/>
      <c r="J57" s="192">
        <f>J56</f>
        <v>0.1</v>
      </c>
      <c r="K57" s="157">
        <f>F57*G57*J57</f>
        <v>2656</v>
      </c>
    </row>
    <row r="58" spans="1:12" ht="27.6">
      <c r="A58" s="190"/>
      <c r="C58" s="83"/>
      <c r="D58" s="122"/>
      <c r="E58" s="81"/>
      <c r="F58" s="72"/>
      <c r="G58" s="72"/>
      <c r="H58" s="163" t="s">
        <v>269</v>
      </c>
      <c r="I58" s="82"/>
      <c r="J58" s="192"/>
      <c r="K58" s="183"/>
    </row>
    <row r="59" spans="1:12" ht="41.4">
      <c r="A59" s="190"/>
      <c r="B59" s="91"/>
      <c r="C59" s="161" t="s">
        <v>57</v>
      </c>
      <c r="D59" s="122" t="s">
        <v>277</v>
      </c>
      <c r="E59" s="123" t="str">
        <f>E45</f>
        <v>M³ x Km</v>
      </c>
      <c r="F59" s="176"/>
      <c r="G59" s="195"/>
      <c r="H59" s="82">
        <v>1.25</v>
      </c>
      <c r="I59" s="82">
        <f>I52</f>
        <v>3</v>
      </c>
      <c r="J59" s="192"/>
      <c r="K59" s="183">
        <f>K57*H59*I59</f>
        <v>9960</v>
      </c>
    </row>
    <row r="60" spans="1:12" ht="69">
      <c r="A60" s="190"/>
      <c r="B60" s="91"/>
      <c r="C60" s="184" t="s">
        <v>275</v>
      </c>
      <c r="D60" s="185" t="s">
        <v>272</v>
      </c>
      <c r="E60" s="186" t="s">
        <v>52</v>
      </c>
      <c r="F60" s="176">
        <f>F57</f>
        <v>3320</v>
      </c>
      <c r="G60" s="176">
        <f>G57</f>
        <v>8</v>
      </c>
      <c r="H60" s="82"/>
      <c r="I60" s="82"/>
      <c r="J60" s="192">
        <f>J56</f>
        <v>0.1</v>
      </c>
      <c r="K60" s="157">
        <f>F60*G60*J60</f>
        <v>2656</v>
      </c>
    </row>
    <row r="61" spans="1:12" ht="27.6">
      <c r="A61" s="190"/>
      <c r="B61" s="91"/>
      <c r="C61" s="187"/>
      <c r="D61" s="84" t="s">
        <v>276</v>
      </c>
      <c r="E61" s="188"/>
      <c r="F61" s="176">
        <f>F60</f>
        <v>3320</v>
      </c>
      <c r="G61" s="191">
        <v>9</v>
      </c>
      <c r="H61" s="82"/>
      <c r="I61" s="82"/>
      <c r="J61" s="192">
        <f>J57</f>
        <v>0.1</v>
      </c>
      <c r="K61" s="183">
        <f>K60</f>
        <v>2656</v>
      </c>
    </row>
    <row r="62" spans="1:12">
      <c r="A62" s="190"/>
      <c r="C62" s="83"/>
      <c r="E62" s="81"/>
      <c r="F62" s="176"/>
      <c r="G62" s="176"/>
      <c r="H62" s="82"/>
      <c r="I62" s="82"/>
      <c r="J62" s="192"/>
      <c r="K62" s="183"/>
    </row>
    <row r="63" spans="1:12" ht="23.4" customHeight="1">
      <c r="A63" s="503" t="s">
        <v>307</v>
      </c>
      <c r="B63" s="504"/>
      <c r="C63" s="504"/>
      <c r="D63" s="504"/>
      <c r="E63" s="504"/>
      <c r="F63" s="504"/>
      <c r="G63" s="504"/>
      <c r="H63" s="504"/>
      <c r="I63" s="504"/>
      <c r="J63" s="504"/>
      <c r="K63" s="505"/>
    </row>
    <row r="64" spans="1:12" ht="23.4" customHeight="1">
      <c r="A64" s="116"/>
      <c r="B64" s="116"/>
      <c r="C64" s="116"/>
      <c r="D64" s="116"/>
      <c r="E64" s="116"/>
      <c r="F64" s="131"/>
      <c r="G64" s="131"/>
      <c r="H64" s="131"/>
      <c r="I64" s="132"/>
      <c r="J64" s="206"/>
      <c r="K64" s="207"/>
    </row>
    <row r="65" spans="1:12" s="73" customFormat="1" ht="17.25" customHeight="1">
      <c r="A65" s="87"/>
      <c r="B65" s="87"/>
      <c r="C65" s="88" t="s">
        <v>60</v>
      </c>
      <c r="D65" s="117" t="s">
        <v>308</v>
      </c>
      <c r="E65" s="117"/>
      <c r="F65" s="136"/>
      <c r="G65" s="136"/>
      <c r="H65" s="136"/>
      <c r="I65" s="136"/>
      <c r="J65" s="152"/>
      <c r="K65" s="153"/>
    </row>
    <row r="66" spans="1:12" ht="69.599999999999994" customHeight="1">
      <c r="A66" s="90" t="s">
        <v>19</v>
      </c>
      <c r="B66" s="91">
        <v>98525</v>
      </c>
      <c r="C66" s="83" t="s">
        <v>214</v>
      </c>
      <c r="D66" s="122" t="str">
        <f>D29</f>
        <v>LIMPEZA MECANIZADA DE CAMADA VEGETAL, VEGETAÇÃO E PEQUENAS ÁRVORES (DIÂMETRO DE TRONCO MENOR QUE 0,20 M), COM TRATOR DE ESTEIRAS.AF_05/2018 - LIMPEZA DE CAMADA VEGETAL - 1,50 M PARA CADA LADO DA VIA</v>
      </c>
      <c r="E66" s="85" t="s">
        <v>208</v>
      </c>
      <c r="F66" s="158">
        <v>11460</v>
      </c>
      <c r="G66" s="137">
        <v>3</v>
      </c>
      <c r="H66" s="82"/>
      <c r="I66" s="82"/>
      <c r="J66" s="146"/>
      <c r="K66" s="157">
        <f>F66*G66</f>
        <v>34380</v>
      </c>
      <c r="L66" s="72" t="str">
        <f>L29</f>
        <v>FOI CONSIDERADO 1,5m  DE LIMPEZA PARA CADA LADO DA VIA</v>
      </c>
    </row>
    <row r="67" spans="1:12" ht="69">
      <c r="A67" s="90" t="s">
        <v>19</v>
      </c>
      <c r="B67" s="91">
        <v>100974</v>
      </c>
      <c r="C67" s="83" t="s">
        <v>215</v>
      </c>
      <c r="D67" s="122" t="s">
        <v>292</v>
      </c>
      <c r="E67" s="81" t="s">
        <v>50</v>
      </c>
      <c r="F67" s="158">
        <f>F66</f>
        <v>11460</v>
      </c>
      <c r="G67" s="137">
        <f>G66</f>
        <v>3</v>
      </c>
      <c r="H67" s="82"/>
      <c r="I67" s="82">
        <f>I59</f>
        <v>3</v>
      </c>
      <c r="J67" s="146">
        <v>0.2</v>
      </c>
      <c r="K67" s="157">
        <f>F67*G67*J67</f>
        <v>6876</v>
      </c>
    </row>
    <row r="68" spans="1:12" ht="27.6">
      <c r="A68" s="90"/>
      <c r="B68" s="91"/>
      <c r="C68" s="83"/>
      <c r="D68" s="122"/>
      <c r="E68" s="81"/>
      <c r="F68" s="158"/>
      <c r="G68" s="137"/>
      <c r="H68" s="132" t="s">
        <v>269</v>
      </c>
      <c r="I68" s="82"/>
      <c r="J68" s="182"/>
      <c r="K68" s="183"/>
    </row>
    <row r="69" spans="1:12" ht="53.4" customHeight="1">
      <c r="A69" s="90" t="s">
        <v>19</v>
      </c>
      <c r="B69" s="91">
        <v>93591</v>
      </c>
      <c r="C69" s="83" t="s">
        <v>216</v>
      </c>
      <c r="D69" s="122" t="s">
        <v>212</v>
      </c>
      <c r="E69" s="81" t="s">
        <v>210</v>
      </c>
      <c r="F69" s="158">
        <f>F67</f>
        <v>11460</v>
      </c>
      <c r="G69" s="137">
        <f>G67</f>
        <v>3</v>
      </c>
      <c r="H69" s="82">
        <v>1.25</v>
      </c>
      <c r="I69" s="82">
        <f>I67</f>
        <v>3</v>
      </c>
      <c r="J69" s="146">
        <v>0.2</v>
      </c>
      <c r="K69" s="157">
        <f>F69*G69*J69*I69*H69</f>
        <v>25785</v>
      </c>
    </row>
    <row r="70" spans="1:12" ht="36.6" customHeight="1">
      <c r="A70" s="90" t="s">
        <v>19</v>
      </c>
      <c r="B70" s="91">
        <v>100577</v>
      </c>
      <c r="C70" s="83" t="s">
        <v>217</v>
      </c>
      <c r="D70" s="122" t="s">
        <v>213</v>
      </c>
      <c r="E70" s="81" t="s">
        <v>208</v>
      </c>
      <c r="F70" s="158">
        <f>F69</f>
        <v>11460</v>
      </c>
      <c r="G70" s="160">
        <v>8</v>
      </c>
      <c r="H70" s="82"/>
      <c r="I70" s="82"/>
      <c r="J70" s="151"/>
      <c r="K70" s="157">
        <f>F70*G70</f>
        <v>91680</v>
      </c>
    </row>
    <row r="71" spans="1:12" ht="59.4" customHeight="1">
      <c r="A71" s="116" t="s">
        <v>53</v>
      </c>
      <c r="B71" s="116"/>
      <c r="C71" s="116"/>
      <c r="D71" s="116"/>
      <c r="E71" s="116"/>
      <c r="F71" s="131"/>
      <c r="G71" s="138"/>
      <c r="H71" s="131"/>
      <c r="I71" s="132"/>
      <c r="J71" s="147"/>
      <c r="K71" s="148"/>
    </row>
    <row r="72" spans="1:12" s="73" customFormat="1" ht="17.25" customHeight="1">
      <c r="A72" s="87"/>
      <c r="B72" s="87"/>
      <c r="C72" s="88" t="s">
        <v>61</v>
      </c>
      <c r="D72" s="117" t="s">
        <v>293</v>
      </c>
      <c r="E72" s="117"/>
      <c r="F72" s="136"/>
      <c r="G72" s="139"/>
      <c r="H72" s="136"/>
      <c r="I72" s="136"/>
      <c r="J72" s="152"/>
      <c r="K72" s="153"/>
    </row>
    <row r="73" spans="1:12" ht="59.4" hidden="1" customHeight="1">
      <c r="A73" s="90" t="s">
        <v>19</v>
      </c>
      <c r="B73" s="124">
        <v>101126</v>
      </c>
      <c r="C73" s="83" t="s">
        <v>313</v>
      </c>
      <c r="D73" s="122" t="s">
        <v>303</v>
      </c>
      <c r="E73" s="81" t="s">
        <v>50</v>
      </c>
      <c r="F73" s="498" t="s">
        <v>304</v>
      </c>
      <c r="G73" s="506"/>
      <c r="H73" s="506"/>
      <c r="I73" s="506"/>
      <c r="J73" s="499"/>
      <c r="K73" s="157">
        <f>4204.18</f>
        <v>4204.18</v>
      </c>
    </row>
    <row r="74" spans="1:12" ht="33.6" hidden="1" customHeight="1">
      <c r="A74" s="90"/>
      <c r="B74" s="124"/>
      <c r="C74" s="72"/>
      <c r="D74" s="72"/>
      <c r="E74" s="72"/>
      <c r="F74" s="162"/>
      <c r="G74" s="160"/>
      <c r="H74" s="163" t="s">
        <v>269</v>
      </c>
      <c r="I74" s="140"/>
      <c r="J74" s="151"/>
      <c r="K74" s="157"/>
    </row>
    <row r="75" spans="1:12" ht="41.4" hidden="1" customHeight="1">
      <c r="A75" s="90" t="s">
        <v>19</v>
      </c>
      <c r="B75" s="91">
        <f>B69</f>
        <v>93591</v>
      </c>
      <c r="C75" s="161" t="s">
        <v>216</v>
      </c>
      <c r="D75" s="122" t="s">
        <v>212</v>
      </c>
      <c r="E75" s="123" t="s">
        <v>210</v>
      </c>
      <c r="F75" s="158"/>
      <c r="G75" s="160"/>
      <c r="H75" s="82">
        <v>1.25</v>
      </c>
      <c r="I75" s="82">
        <v>5</v>
      </c>
      <c r="J75" s="151">
        <v>0.2</v>
      </c>
      <c r="K75" s="157">
        <f>K73*H75*I75</f>
        <v>26276.125</v>
      </c>
    </row>
    <row r="76" spans="1:12" ht="57" hidden="1" customHeight="1">
      <c r="A76" s="90" t="s">
        <v>19</v>
      </c>
      <c r="B76" s="91" t="e">
        <f>'PLANILHA DESONERA RESUMO'!#REF!</f>
        <v>#REF!</v>
      </c>
      <c r="C76" s="161" t="s">
        <v>217</v>
      </c>
      <c r="D76" s="122" t="e">
        <f>'PLANILHA DESONERA RESUMO'!#REF!</f>
        <v>#REF!</v>
      </c>
      <c r="E76" s="123" t="s">
        <v>208</v>
      </c>
      <c r="F76" s="176">
        <f>F70</f>
        <v>11460</v>
      </c>
      <c r="G76" s="203">
        <f>G70</f>
        <v>8</v>
      </c>
      <c r="H76" s="82"/>
      <c r="I76" s="82"/>
      <c r="J76" s="151">
        <v>0.2</v>
      </c>
      <c r="K76" s="157">
        <f>F76*G76</f>
        <v>91680</v>
      </c>
    </row>
    <row r="77" spans="1:12" hidden="1">
      <c r="A77" s="190"/>
      <c r="C77" s="492" t="s">
        <v>279</v>
      </c>
      <c r="D77" s="493"/>
      <c r="E77" s="493"/>
      <c r="F77" s="493"/>
      <c r="G77" s="493"/>
      <c r="H77" s="493"/>
      <c r="I77" s="493"/>
      <c r="J77" s="493"/>
      <c r="K77" s="494"/>
    </row>
    <row r="78" spans="1:12" ht="79.2" hidden="1">
      <c r="A78" s="190"/>
      <c r="C78" s="161" t="s">
        <v>55</v>
      </c>
      <c r="D78" s="122" t="s">
        <v>280</v>
      </c>
      <c r="E78" s="123" t="s">
        <v>50</v>
      </c>
      <c r="F78" s="176"/>
      <c r="G78" s="195">
        <v>9</v>
      </c>
      <c r="H78" s="82"/>
      <c r="I78" s="82"/>
      <c r="J78" s="192">
        <f>J76</f>
        <v>0.2</v>
      </c>
      <c r="K78" s="157">
        <f>(F78*G78*J78)*0.7</f>
        <v>0</v>
      </c>
      <c r="L78" s="204" t="s">
        <v>298</v>
      </c>
    </row>
    <row r="79" spans="1:12" ht="79.2" hidden="1">
      <c r="A79" s="190"/>
      <c r="C79" s="161" t="s">
        <v>56</v>
      </c>
      <c r="D79" s="122" t="s">
        <v>281</v>
      </c>
      <c r="E79" s="81" t="s">
        <v>50</v>
      </c>
      <c r="F79" s="176"/>
      <c r="G79" s="195">
        <v>9</v>
      </c>
      <c r="H79" s="82"/>
      <c r="I79" s="82"/>
      <c r="J79" s="192">
        <f>J76</f>
        <v>0.2</v>
      </c>
      <c r="K79" s="157">
        <f>(F79*G79*J79)*0.7</f>
        <v>0</v>
      </c>
      <c r="L79" s="204" t="s">
        <v>298</v>
      </c>
    </row>
    <row r="80" spans="1:12" ht="27.6" hidden="1">
      <c r="A80" s="190"/>
      <c r="C80" s="83"/>
      <c r="D80" s="122"/>
      <c r="E80" s="81"/>
      <c r="F80" s="201"/>
      <c r="G80" s="191"/>
      <c r="H80" s="202" t="s">
        <v>269</v>
      </c>
      <c r="I80" s="82"/>
      <c r="J80" s="192"/>
      <c r="K80" s="183"/>
    </row>
    <row r="81" spans="1:12" ht="41.4" hidden="1">
      <c r="A81" s="190"/>
      <c r="C81" s="161" t="s">
        <v>57</v>
      </c>
      <c r="D81" s="122" t="s">
        <v>282</v>
      </c>
      <c r="E81" s="123" t="str">
        <f>E75</f>
        <v>M³ x Km</v>
      </c>
      <c r="F81" s="176">
        <f>F79</f>
        <v>0</v>
      </c>
      <c r="G81" s="176">
        <f>G79</f>
        <v>9</v>
      </c>
      <c r="H81" s="82">
        <v>1.25</v>
      </c>
      <c r="I81" s="82">
        <v>5</v>
      </c>
      <c r="J81" s="192"/>
      <c r="K81" s="183">
        <f>K79*H81*I81</f>
        <v>0</v>
      </c>
    </row>
    <row r="82" spans="1:12" ht="79.2" hidden="1">
      <c r="A82" s="190"/>
      <c r="C82" s="184" t="s">
        <v>275</v>
      </c>
      <c r="D82" s="185" t="s">
        <v>272</v>
      </c>
      <c r="E82" s="186" t="s">
        <v>52</v>
      </c>
      <c r="F82" s="176">
        <f>F81</f>
        <v>0</v>
      </c>
      <c r="G82" s="195">
        <v>9</v>
      </c>
      <c r="H82" s="82"/>
      <c r="I82" s="82"/>
      <c r="J82" s="192">
        <f>J78</f>
        <v>0.2</v>
      </c>
      <c r="K82" s="157">
        <f>(F82*G82*J82)*0.7</f>
        <v>0</v>
      </c>
      <c r="L82" s="204" t="s">
        <v>298</v>
      </c>
    </row>
    <row r="83" spans="1:12" ht="50.25" hidden="1" customHeight="1">
      <c r="A83" s="190"/>
      <c r="B83" s="4" t="e">
        <f>'PLANILHA DESONERA RESUMO'!#REF!</f>
        <v>#REF!</v>
      </c>
      <c r="C83" s="187"/>
      <c r="D83" s="189" t="s">
        <v>283</v>
      </c>
      <c r="E83" s="186" t="s">
        <v>52</v>
      </c>
      <c r="F83" s="176">
        <f>F82</f>
        <v>0</v>
      </c>
      <c r="G83" s="195">
        <v>9</v>
      </c>
      <c r="H83" s="82"/>
      <c r="I83" s="82"/>
      <c r="J83" s="192">
        <f>J79</f>
        <v>0.2</v>
      </c>
      <c r="K83" s="157">
        <f>K73</f>
        <v>4204.18</v>
      </c>
      <c r="L83" s="204"/>
    </row>
    <row r="84" spans="1:12">
      <c r="A84" s="190"/>
      <c r="C84" s="492" t="s">
        <v>273</v>
      </c>
      <c r="D84" s="493"/>
      <c r="E84" s="493"/>
      <c r="F84" s="493"/>
      <c r="G84" s="493"/>
      <c r="H84" s="493"/>
      <c r="I84" s="493"/>
      <c r="J84" s="493"/>
      <c r="K84" s="494"/>
    </row>
    <row r="85" spans="1:12" ht="55.2">
      <c r="A85" s="190"/>
      <c r="B85" s="91"/>
      <c r="C85" s="161"/>
      <c r="D85" s="122" t="s">
        <v>328</v>
      </c>
      <c r="E85" s="123" t="s">
        <v>50</v>
      </c>
      <c r="F85" s="498" t="s">
        <v>304</v>
      </c>
      <c r="G85" s="506"/>
      <c r="H85" s="506"/>
      <c r="I85" s="506"/>
      <c r="J85" s="499"/>
      <c r="K85" s="157">
        <f>4204.18</f>
        <v>4204.18</v>
      </c>
    </row>
    <row r="86" spans="1:12" ht="69">
      <c r="A86" s="190"/>
      <c r="B86" s="91"/>
      <c r="C86" s="161"/>
      <c r="D86" s="185" t="s">
        <v>272</v>
      </c>
      <c r="E86" s="186" t="s">
        <v>52</v>
      </c>
      <c r="F86" s="498" t="s">
        <v>304</v>
      </c>
      <c r="G86" s="506"/>
      <c r="H86" s="506"/>
      <c r="I86" s="506"/>
      <c r="J86" s="499"/>
      <c r="K86" s="157">
        <f>K85</f>
        <v>4204.18</v>
      </c>
    </row>
    <row r="87" spans="1:12" ht="69">
      <c r="A87" s="90" t="s">
        <v>19</v>
      </c>
      <c r="B87" s="124">
        <v>101126</v>
      </c>
      <c r="C87" s="161"/>
      <c r="D87" s="122" t="s">
        <v>270</v>
      </c>
      <c r="E87" s="81" t="s">
        <v>50</v>
      </c>
      <c r="F87" s="498" t="s">
        <v>304</v>
      </c>
      <c r="G87" s="506"/>
      <c r="H87" s="506"/>
      <c r="I87" s="506"/>
      <c r="J87" s="499"/>
      <c r="K87" s="157">
        <f>K85</f>
        <v>4204.18</v>
      </c>
    </row>
    <row r="88" spans="1:12" ht="27.6">
      <c r="A88" s="190"/>
      <c r="C88" s="209"/>
      <c r="D88" s="72"/>
      <c r="E88" s="72"/>
      <c r="F88" s="72"/>
      <c r="G88" s="72"/>
      <c r="H88" s="163" t="s">
        <v>269</v>
      </c>
      <c r="I88" s="82"/>
      <c r="J88" s="192"/>
      <c r="K88" s="183"/>
    </row>
    <row r="89" spans="1:12" ht="41.4">
      <c r="A89" s="190"/>
      <c r="B89" s="91"/>
      <c r="C89" s="161"/>
      <c r="D89" s="122" t="s">
        <v>277</v>
      </c>
      <c r="E89" s="123" t="str">
        <f>E75</f>
        <v>M³ x Km</v>
      </c>
      <c r="F89" s="176"/>
      <c r="G89" s="195">
        <f>G87</f>
        <v>0</v>
      </c>
      <c r="H89" s="82">
        <v>1.25</v>
      </c>
      <c r="I89" s="82">
        <f>I69</f>
        <v>3</v>
      </c>
      <c r="J89" s="192"/>
      <c r="K89" s="183">
        <f>K87*H89*I89</f>
        <v>15765.675000000001</v>
      </c>
    </row>
    <row r="90" spans="1:12" ht="55.2">
      <c r="A90" s="190"/>
      <c r="B90" s="91"/>
      <c r="C90" s="209"/>
      <c r="D90" s="122" t="s">
        <v>330</v>
      </c>
      <c r="E90" s="123" t="s">
        <v>50</v>
      </c>
      <c r="F90" s="498" t="s">
        <v>304</v>
      </c>
      <c r="G90" s="506"/>
      <c r="H90" s="506"/>
      <c r="I90" s="506"/>
      <c r="J90" s="499"/>
      <c r="K90" s="213">
        <v>14902.85</v>
      </c>
    </row>
    <row r="91" spans="1:12" ht="69">
      <c r="A91" s="90" t="s">
        <v>19</v>
      </c>
      <c r="B91" s="124">
        <v>101126</v>
      </c>
      <c r="C91" s="209"/>
      <c r="D91" s="122" t="s">
        <v>270</v>
      </c>
      <c r="E91" s="81" t="s">
        <v>50</v>
      </c>
      <c r="F91" s="498" t="s">
        <v>304</v>
      </c>
      <c r="G91" s="506"/>
      <c r="H91" s="506"/>
      <c r="I91" s="506"/>
      <c r="J91" s="499"/>
      <c r="K91" s="213">
        <f>K90</f>
        <v>14902.85</v>
      </c>
    </row>
    <row r="92" spans="1:12" ht="41.4">
      <c r="A92" s="190"/>
      <c r="B92" s="91"/>
      <c r="C92" s="209"/>
      <c r="D92" s="122" t="s">
        <v>277</v>
      </c>
      <c r="E92" s="123" t="str">
        <f>E78</f>
        <v>M³</v>
      </c>
      <c r="F92" s="210"/>
      <c r="G92" s="211"/>
      <c r="H92" s="82">
        <v>1.25</v>
      </c>
      <c r="I92" s="82">
        <f>I89</f>
        <v>3</v>
      </c>
      <c r="J92" s="212"/>
      <c r="K92" s="183">
        <f>K91*H92*I92</f>
        <v>55885.6875</v>
      </c>
    </row>
    <row r="93" spans="1:12" ht="69">
      <c r="A93" s="190"/>
      <c r="B93" s="91"/>
      <c r="C93" s="209"/>
      <c r="D93" s="185" t="s">
        <v>272</v>
      </c>
      <c r="E93" s="81" t="s">
        <v>50</v>
      </c>
      <c r="F93" s="498" t="s">
        <v>304</v>
      </c>
      <c r="G93" s="506"/>
      <c r="H93" s="506"/>
      <c r="I93" s="506"/>
      <c r="J93" s="499"/>
      <c r="K93" s="213">
        <f>K91</f>
        <v>14902.85</v>
      </c>
    </row>
    <row r="94" spans="1:12">
      <c r="A94" s="190"/>
      <c r="C94" s="495" t="s">
        <v>274</v>
      </c>
      <c r="D94" s="496"/>
      <c r="E94" s="496"/>
      <c r="F94" s="496"/>
      <c r="G94" s="496"/>
      <c r="H94" s="496"/>
      <c r="I94" s="496"/>
      <c r="J94" s="496"/>
      <c r="K94" s="496"/>
      <c r="L94" s="497"/>
    </row>
    <row r="95" spans="1:12" ht="55.2">
      <c r="A95" s="190"/>
      <c r="B95" s="91"/>
      <c r="C95" s="161" t="s">
        <v>314</v>
      </c>
      <c r="D95" s="122" t="s">
        <v>329</v>
      </c>
      <c r="E95" s="123" t="s">
        <v>50</v>
      </c>
      <c r="F95" s="176">
        <f>F76</f>
        <v>11460</v>
      </c>
      <c r="G95" s="195">
        <v>8</v>
      </c>
      <c r="H95" s="82"/>
      <c r="I95" s="82"/>
      <c r="J95" s="192">
        <f>J56</f>
        <v>0.1</v>
      </c>
      <c r="K95" s="157">
        <f>F95*G95*J95</f>
        <v>9168</v>
      </c>
    </row>
    <row r="96" spans="1:12" ht="69">
      <c r="A96" s="190"/>
      <c r="B96" s="91"/>
      <c r="C96" s="161" t="s">
        <v>315</v>
      </c>
      <c r="D96" s="122" t="s">
        <v>270</v>
      </c>
      <c r="E96" s="81" t="s">
        <v>50</v>
      </c>
      <c r="F96" s="176">
        <f>F95</f>
        <v>11460</v>
      </c>
      <c r="G96" s="194">
        <f>G95</f>
        <v>8</v>
      </c>
      <c r="H96" s="82"/>
      <c r="I96" s="82"/>
      <c r="J96" s="192">
        <f>J95</f>
        <v>0.1</v>
      </c>
      <c r="K96" s="157">
        <f>F96*G96*J96</f>
        <v>9168</v>
      </c>
    </row>
    <row r="97" spans="1:12" ht="27.6">
      <c r="A97" s="190"/>
      <c r="C97" s="83"/>
      <c r="D97" s="122"/>
      <c r="E97" s="81"/>
      <c r="F97" s="72"/>
      <c r="G97" s="72"/>
      <c r="H97" s="163" t="s">
        <v>269</v>
      </c>
      <c r="I97" s="82"/>
      <c r="J97" s="192"/>
      <c r="K97" s="183"/>
    </row>
    <row r="98" spans="1:12" ht="41.4">
      <c r="A98" s="190"/>
      <c r="B98" s="91"/>
      <c r="C98" s="161" t="s">
        <v>316</v>
      </c>
      <c r="D98" s="122" t="s">
        <v>277</v>
      </c>
      <c r="E98" s="123" t="str">
        <f>E81</f>
        <v>M³ x Km</v>
      </c>
      <c r="F98" s="176"/>
      <c r="G98" s="195"/>
      <c r="H98" s="82">
        <v>1.25</v>
      </c>
      <c r="I98" s="82">
        <f>I92</f>
        <v>3</v>
      </c>
      <c r="J98" s="192"/>
      <c r="K98" s="183">
        <f>K96*H98*I98</f>
        <v>34380</v>
      </c>
    </row>
    <row r="99" spans="1:12" ht="82.8">
      <c r="A99" s="190"/>
      <c r="B99" s="91"/>
      <c r="C99" s="161" t="s">
        <v>317</v>
      </c>
      <c r="D99" s="185" t="s">
        <v>278</v>
      </c>
      <c r="E99" s="186" t="s">
        <v>52</v>
      </c>
      <c r="F99" s="176">
        <f>F96</f>
        <v>11460</v>
      </c>
      <c r="G99" s="176">
        <f>G96</f>
        <v>8</v>
      </c>
      <c r="H99" s="82"/>
      <c r="I99" s="82"/>
      <c r="J99" s="192">
        <f>J95</f>
        <v>0.1</v>
      </c>
      <c r="K99" s="157">
        <f>F99*G99*J99</f>
        <v>9168</v>
      </c>
    </row>
    <row r="100" spans="1:12" ht="27.6">
      <c r="A100" s="190"/>
      <c r="B100" s="91"/>
      <c r="C100" s="161" t="s">
        <v>318</v>
      </c>
      <c r="D100" s="84" t="s">
        <v>276</v>
      </c>
      <c r="E100" s="188"/>
      <c r="F100" s="176">
        <f>F99</f>
        <v>11460</v>
      </c>
      <c r="G100" s="191">
        <f>G99</f>
        <v>8</v>
      </c>
      <c r="H100" s="82"/>
      <c r="I100" s="82"/>
      <c r="J100" s="192">
        <f>J96</f>
        <v>0.1</v>
      </c>
      <c r="K100" s="183">
        <f>K99</f>
        <v>9168</v>
      </c>
    </row>
    <row r="101" spans="1:12">
      <c r="A101" s="190"/>
      <c r="C101" s="83"/>
      <c r="E101" s="81"/>
      <c r="F101" s="176"/>
      <c r="G101" s="176"/>
      <c r="H101" s="82"/>
      <c r="I101" s="82"/>
      <c r="J101" s="192"/>
      <c r="K101" s="183"/>
    </row>
    <row r="102" spans="1:12">
      <c r="A102" s="190"/>
      <c r="C102" s="83"/>
      <c r="E102" s="81"/>
      <c r="F102" s="176"/>
      <c r="G102" s="176"/>
      <c r="H102" s="82"/>
      <c r="I102" s="82"/>
      <c r="J102" s="192"/>
      <c r="K102" s="183"/>
    </row>
    <row r="103" spans="1:12" ht="23.4" customHeight="1">
      <c r="A103" s="503" t="s">
        <v>309</v>
      </c>
      <c r="B103" s="504"/>
      <c r="C103" s="504"/>
      <c r="D103" s="504"/>
      <c r="E103" s="504"/>
      <c r="F103" s="504"/>
      <c r="G103" s="504"/>
      <c r="H103" s="504"/>
      <c r="I103" s="504"/>
      <c r="J103" s="504"/>
      <c r="K103" s="505"/>
    </row>
    <row r="104" spans="1:12" ht="23.4" customHeight="1">
      <c r="A104" s="116"/>
      <c r="B104" s="116"/>
      <c r="C104" s="116"/>
      <c r="D104" s="116"/>
      <c r="E104" s="116"/>
      <c r="F104" s="131"/>
      <c r="G104" s="131"/>
      <c r="H104" s="131"/>
      <c r="I104" s="132"/>
      <c r="J104" s="206"/>
      <c r="K104" s="207"/>
    </row>
    <row r="105" spans="1:12" s="73" customFormat="1" ht="17.25" customHeight="1">
      <c r="A105" s="87"/>
      <c r="B105" s="87"/>
      <c r="C105" s="88" t="s">
        <v>102</v>
      </c>
      <c r="D105" s="117" t="s">
        <v>308</v>
      </c>
      <c r="E105" s="117"/>
      <c r="F105" s="136"/>
      <c r="G105" s="136"/>
      <c r="H105" s="136"/>
      <c r="I105" s="136"/>
      <c r="J105" s="152"/>
      <c r="K105" s="153"/>
    </row>
    <row r="106" spans="1:12" ht="69.599999999999994" customHeight="1">
      <c r="A106" s="90" t="s">
        <v>19</v>
      </c>
      <c r="B106" s="91">
        <v>98525</v>
      </c>
      <c r="C106" s="83" t="s">
        <v>218</v>
      </c>
      <c r="D106" s="122" t="str">
        <f>D66</f>
        <v>LIMPEZA MECANIZADA DE CAMADA VEGETAL, VEGETAÇÃO E PEQUENAS ÁRVORES (DIÂMETRO DE TRONCO MENOR QUE 0,20 M), COM TRATOR DE ESTEIRAS.AF_05/2018 - LIMPEZA DE CAMADA VEGETAL - 1,50 M PARA CADA LADO DA VIA</v>
      </c>
      <c r="E106" s="85" t="s">
        <v>208</v>
      </c>
      <c r="F106" s="158">
        <v>2230</v>
      </c>
      <c r="G106" s="137">
        <v>3</v>
      </c>
      <c r="H106" s="82"/>
      <c r="I106" s="82"/>
      <c r="J106" s="146"/>
      <c r="K106" s="157">
        <f>F106*G106</f>
        <v>6690</v>
      </c>
      <c r="L106" s="72" t="str">
        <f>L66</f>
        <v>FOI CONSIDERADO 1,5m  DE LIMPEZA PARA CADA LADO DA VIA</v>
      </c>
    </row>
    <row r="107" spans="1:12" ht="69">
      <c r="A107" s="90" t="s">
        <v>19</v>
      </c>
      <c r="B107" s="91">
        <v>100974</v>
      </c>
      <c r="C107" s="83" t="s">
        <v>219</v>
      </c>
      <c r="D107" s="122" t="s">
        <v>292</v>
      </c>
      <c r="E107" s="81" t="s">
        <v>50</v>
      </c>
      <c r="F107" s="158">
        <f>F106</f>
        <v>2230</v>
      </c>
      <c r="G107" s="137">
        <v>3</v>
      </c>
      <c r="H107" s="82"/>
      <c r="I107" s="82">
        <f>I98</f>
        <v>3</v>
      </c>
      <c r="J107" s="146">
        <v>0.2</v>
      </c>
      <c r="K107" s="157">
        <f>F107*G107*J107</f>
        <v>1338</v>
      </c>
    </row>
    <row r="108" spans="1:12" ht="27.6">
      <c r="A108" s="90"/>
      <c r="B108" s="91"/>
      <c r="C108" s="83"/>
      <c r="D108" s="122"/>
      <c r="E108" s="81"/>
      <c r="F108" s="158"/>
      <c r="G108" s="137"/>
      <c r="H108" s="132" t="s">
        <v>269</v>
      </c>
      <c r="I108" s="82"/>
      <c r="J108" s="182"/>
      <c r="K108" s="183"/>
    </row>
    <row r="109" spans="1:12" ht="53.4" customHeight="1">
      <c r="A109" s="90" t="s">
        <v>19</v>
      </c>
      <c r="B109" s="91">
        <v>93591</v>
      </c>
      <c r="C109" s="83" t="s">
        <v>220</v>
      </c>
      <c r="D109" s="122" t="s">
        <v>212</v>
      </c>
      <c r="E109" s="81" t="s">
        <v>210</v>
      </c>
      <c r="F109" s="158">
        <f>F107</f>
        <v>2230</v>
      </c>
      <c r="G109" s="137">
        <v>3</v>
      </c>
      <c r="H109" s="82">
        <v>1.25</v>
      </c>
      <c r="I109" s="82">
        <f>I107</f>
        <v>3</v>
      </c>
      <c r="J109" s="146">
        <v>0.2</v>
      </c>
      <c r="K109" s="157">
        <f>F109*G109*J109*I109*H109</f>
        <v>5017.5</v>
      </c>
    </row>
    <row r="110" spans="1:12" ht="36.6" customHeight="1">
      <c r="A110" s="90" t="s">
        <v>19</v>
      </c>
      <c r="B110" s="91">
        <v>100577</v>
      </c>
      <c r="C110" s="83" t="s">
        <v>221</v>
      </c>
      <c r="D110" s="122" t="s">
        <v>213</v>
      </c>
      <c r="E110" s="81" t="s">
        <v>208</v>
      </c>
      <c r="F110" s="158">
        <f>F109</f>
        <v>2230</v>
      </c>
      <c r="G110" s="160">
        <f>G100</f>
        <v>8</v>
      </c>
      <c r="H110" s="82"/>
      <c r="I110" s="82"/>
      <c r="J110" s="151"/>
      <c r="K110" s="157">
        <f>F110*G110</f>
        <v>17840</v>
      </c>
    </row>
    <row r="111" spans="1:12" ht="68.400000000000006" customHeight="1">
      <c r="A111" s="116" t="s">
        <v>53</v>
      </c>
      <c r="B111" s="116"/>
      <c r="C111" s="116"/>
      <c r="D111" s="116"/>
      <c r="E111" s="116"/>
      <c r="F111" s="131"/>
      <c r="G111" s="138"/>
      <c r="H111" s="131"/>
      <c r="I111" s="132"/>
      <c r="J111" s="147"/>
      <c r="K111" s="148"/>
    </row>
    <row r="112" spans="1:12" s="73" customFormat="1" ht="17.25" customHeight="1">
      <c r="A112" s="87"/>
      <c r="B112" s="87"/>
      <c r="C112" s="88" t="s">
        <v>103</v>
      </c>
      <c r="D112" s="117" t="s">
        <v>293</v>
      </c>
      <c r="E112" s="117"/>
      <c r="F112" s="136"/>
      <c r="G112" s="139"/>
      <c r="H112" s="136"/>
      <c r="I112" s="136"/>
      <c r="J112" s="152"/>
      <c r="K112" s="153"/>
    </row>
    <row r="113" spans="1:12">
      <c r="A113" s="190"/>
      <c r="C113" s="492" t="s">
        <v>273</v>
      </c>
      <c r="D113" s="493"/>
      <c r="E113" s="493"/>
      <c r="F113" s="493"/>
      <c r="G113" s="493"/>
      <c r="H113" s="493"/>
      <c r="I113" s="493"/>
      <c r="J113" s="493"/>
      <c r="K113" s="494"/>
    </row>
    <row r="114" spans="1:12" ht="59.4" customHeight="1">
      <c r="A114" s="90" t="s">
        <v>19</v>
      </c>
      <c r="B114" s="124">
        <v>101126</v>
      </c>
      <c r="C114" s="83" t="s">
        <v>319</v>
      </c>
      <c r="D114" s="122" t="s">
        <v>303</v>
      </c>
      <c r="E114" s="81" t="s">
        <v>50</v>
      </c>
      <c r="F114" s="498" t="s">
        <v>304</v>
      </c>
      <c r="G114" s="506"/>
      <c r="H114" s="506"/>
      <c r="I114" s="506"/>
      <c r="J114" s="499"/>
      <c r="K114" s="157">
        <f>518.02</f>
        <v>518.02</v>
      </c>
    </row>
    <row r="115" spans="1:12" ht="33.6" customHeight="1">
      <c r="A115" s="90"/>
      <c r="B115" s="124"/>
      <c r="C115" s="72"/>
      <c r="D115" s="72"/>
      <c r="E115" s="72"/>
      <c r="F115" s="162"/>
      <c r="G115" s="160"/>
      <c r="H115" s="163" t="s">
        <v>269</v>
      </c>
      <c r="I115" s="140"/>
      <c r="J115" s="151"/>
      <c r="K115" s="157"/>
    </row>
    <row r="116" spans="1:12" ht="41.4" customHeight="1">
      <c r="A116" s="90" t="s">
        <v>19</v>
      </c>
      <c r="B116" s="91">
        <f>B109</f>
        <v>93591</v>
      </c>
      <c r="C116" s="161" t="s">
        <v>220</v>
      </c>
      <c r="D116" s="122" t="s">
        <v>212</v>
      </c>
      <c r="E116" s="123" t="s">
        <v>210</v>
      </c>
      <c r="F116" s="158"/>
      <c r="G116" s="160"/>
      <c r="H116" s="82">
        <v>1.25</v>
      </c>
      <c r="I116" s="82">
        <f>I109</f>
        <v>3</v>
      </c>
      <c r="J116" s="151">
        <v>0.2</v>
      </c>
      <c r="K116" s="157">
        <f>K114*H116*I116</f>
        <v>1942.5749999999998</v>
      </c>
    </row>
    <row r="117" spans="1:12" ht="27.6">
      <c r="A117" s="90" t="s">
        <v>19</v>
      </c>
      <c r="B117" s="91">
        <v>96385</v>
      </c>
      <c r="C117" s="161" t="s">
        <v>221</v>
      </c>
      <c r="D117" s="122" t="s">
        <v>213</v>
      </c>
      <c r="E117" s="123" t="s">
        <v>208</v>
      </c>
      <c r="F117" s="176">
        <f>F110</f>
        <v>2230</v>
      </c>
      <c r="G117" s="203">
        <f>G110</f>
        <v>8</v>
      </c>
      <c r="H117" s="82"/>
      <c r="I117" s="82"/>
      <c r="J117" s="151">
        <v>0.2</v>
      </c>
      <c r="K117" s="157">
        <f>F117*G117</f>
        <v>17840</v>
      </c>
    </row>
    <row r="118" spans="1:12">
      <c r="A118" s="190"/>
      <c r="C118" s="83"/>
      <c r="D118" s="122"/>
      <c r="E118" s="81"/>
      <c r="F118" s="176"/>
      <c r="G118" s="195"/>
      <c r="H118" s="82"/>
      <c r="I118" s="82"/>
      <c r="J118" s="192"/>
      <c r="K118" s="183"/>
    </row>
    <row r="119" spans="1:12" hidden="1">
      <c r="A119" s="190"/>
      <c r="C119" s="492" t="s">
        <v>279</v>
      </c>
      <c r="D119" s="493"/>
      <c r="E119" s="493"/>
      <c r="F119" s="493"/>
      <c r="G119" s="493"/>
      <c r="H119" s="493"/>
      <c r="I119" s="493"/>
      <c r="J119" s="493"/>
      <c r="K119" s="494"/>
    </row>
    <row r="120" spans="1:12" ht="79.2" hidden="1">
      <c r="A120" s="190"/>
      <c r="C120" s="161" t="s">
        <v>55</v>
      </c>
      <c r="D120" s="122" t="s">
        <v>280</v>
      </c>
      <c r="E120" s="123" t="s">
        <v>50</v>
      </c>
      <c r="F120" s="176"/>
      <c r="G120" s="195">
        <v>9</v>
      </c>
      <c r="H120" s="82"/>
      <c r="I120" s="82"/>
      <c r="J120" s="192">
        <f>J117</f>
        <v>0.2</v>
      </c>
      <c r="K120" s="157">
        <f>(F120*G120*J120)*0.7</f>
        <v>0</v>
      </c>
      <c r="L120" s="204" t="s">
        <v>298</v>
      </c>
    </row>
    <row r="121" spans="1:12" ht="79.2" hidden="1">
      <c r="A121" s="190"/>
      <c r="C121" s="161" t="s">
        <v>56</v>
      </c>
      <c r="D121" s="122" t="s">
        <v>281</v>
      </c>
      <c r="E121" s="81" t="s">
        <v>50</v>
      </c>
      <c r="F121" s="176"/>
      <c r="G121" s="195">
        <v>9</v>
      </c>
      <c r="H121" s="82"/>
      <c r="I121" s="82"/>
      <c r="J121" s="192">
        <f>J117</f>
        <v>0.2</v>
      </c>
      <c r="K121" s="157">
        <f>(F121*G121*J121)*0.7</f>
        <v>0</v>
      </c>
      <c r="L121" s="204" t="s">
        <v>298</v>
      </c>
    </row>
    <row r="122" spans="1:12" ht="27.6" hidden="1">
      <c r="A122" s="190"/>
      <c r="C122" s="83"/>
      <c r="D122" s="122"/>
      <c r="E122" s="81"/>
      <c r="F122" s="201"/>
      <c r="G122" s="191"/>
      <c r="H122" s="202" t="s">
        <v>269</v>
      </c>
      <c r="I122" s="82"/>
      <c r="J122" s="192"/>
      <c r="K122" s="183"/>
    </row>
    <row r="123" spans="1:12" ht="41.4" hidden="1">
      <c r="A123" s="190"/>
      <c r="C123" s="161" t="s">
        <v>57</v>
      </c>
      <c r="D123" s="122" t="s">
        <v>282</v>
      </c>
      <c r="E123" s="123" t="str">
        <f>E116</f>
        <v>M³ x Km</v>
      </c>
      <c r="F123" s="176">
        <f>F121</f>
        <v>0</v>
      </c>
      <c r="G123" s="176">
        <f>G121</f>
        <v>9</v>
      </c>
      <c r="H123" s="82">
        <v>1.25</v>
      </c>
      <c r="I123" s="82">
        <v>5</v>
      </c>
      <c r="J123" s="192"/>
      <c r="K123" s="183">
        <f>K121*H123*I123</f>
        <v>0</v>
      </c>
    </row>
    <row r="124" spans="1:12" ht="79.2" hidden="1">
      <c r="A124" s="190"/>
      <c r="C124" s="184" t="s">
        <v>275</v>
      </c>
      <c r="D124" s="185" t="s">
        <v>272</v>
      </c>
      <c r="E124" s="186" t="s">
        <v>52</v>
      </c>
      <c r="F124" s="176">
        <f>F123</f>
        <v>0</v>
      </c>
      <c r="G124" s="195">
        <v>9</v>
      </c>
      <c r="H124" s="82"/>
      <c r="I124" s="82"/>
      <c r="J124" s="192">
        <f>J120</f>
        <v>0.2</v>
      </c>
      <c r="K124" s="157">
        <f>(F124*G124*J124)*0.7</f>
        <v>0</v>
      </c>
      <c r="L124" s="204" t="s">
        <v>298</v>
      </c>
    </row>
    <row r="125" spans="1:12" ht="79.2" hidden="1">
      <c r="A125" s="190"/>
      <c r="C125" s="187"/>
      <c r="D125" s="189" t="s">
        <v>283</v>
      </c>
      <c r="E125" s="186" t="s">
        <v>52</v>
      </c>
      <c r="F125" s="176">
        <f>F124</f>
        <v>0</v>
      </c>
      <c r="G125" s="195">
        <v>9</v>
      </c>
      <c r="H125" s="82"/>
      <c r="I125" s="82"/>
      <c r="J125" s="192">
        <f>J121</f>
        <v>0.2</v>
      </c>
      <c r="K125" s="157">
        <f>(F125*G125*J125)*0.7</f>
        <v>0</v>
      </c>
      <c r="L125" s="204" t="s">
        <v>298</v>
      </c>
    </row>
    <row r="126" spans="1:12" ht="55.2">
      <c r="A126" s="190"/>
      <c r="B126" s="124"/>
      <c r="C126" s="161" t="s">
        <v>319</v>
      </c>
      <c r="D126" s="122" t="s">
        <v>305</v>
      </c>
      <c r="E126" s="123" t="s">
        <v>50</v>
      </c>
      <c r="F126" s="498" t="s">
        <v>304</v>
      </c>
      <c r="G126" s="506"/>
      <c r="H126" s="506"/>
      <c r="I126" s="506"/>
      <c r="J126" s="499"/>
      <c r="K126" s="157">
        <f>4046.54</f>
        <v>4046.54</v>
      </c>
    </row>
    <row r="127" spans="1:12" ht="69">
      <c r="A127" s="190"/>
      <c r="B127" s="124"/>
      <c r="C127" s="161" t="s">
        <v>222</v>
      </c>
      <c r="D127" s="122" t="s">
        <v>270</v>
      </c>
      <c r="E127" s="81" t="s">
        <v>50</v>
      </c>
      <c r="F127" s="498" t="s">
        <v>304</v>
      </c>
      <c r="G127" s="506"/>
      <c r="H127" s="506"/>
      <c r="I127" s="506"/>
      <c r="J127" s="499"/>
      <c r="K127" s="157">
        <f>K126</f>
        <v>4046.54</v>
      </c>
    </row>
    <row r="128" spans="1:12" ht="27.6">
      <c r="A128" s="190"/>
      <c r="B128" s="124"/>
      <c r="C128" s="161"/>
      <c r="D128" s="72"/>
      <c r="E128" s="72"/>
      <c r="F128" s="72"/>
      <c r="G128" s="72"/>
      <c r="H128" s="163" t="s">
        <v>269</v>
      </c>
      <c r="I128" s="82"/>
      <c r="J128" s="192"/>
      <c r="K128" s="183"/>
    </row>
    <row r="129" spans="1:13" ht="41.4">
      <c r="A129" s="190"/>
      <c r="B129" s="124"/>
      <c r="C129" s="161" t="s">
        <v>223</v>
      </c>
      <c r="D129" s="122" t="s">
        <v>277</v>
      </c>
      <c r="E129" s="123" t="str">
        <f>E116</f>
        <v>M³ x Km</v>
      </c>
      <c r="F129" s="176"/>
      <c r="G129" s="195">
        <f>G127</f>
        <v>0</v>
      </c>
      <c r="H129" s="82">
        <v>1.25</v>
      </c>
      <c r="I129" s="82">
        <f>I116</f>
        <v>3</v>
      </c>
      <c r="J129" s="192"/>
      <c r="K129" s="183">
        <f>K127*H129*I129</f>
        <v>15174.525000000001</v>
      </c>
    </row>
    <row r="130" spans="1:13" ht="69">
      <c r="A130" s="190"/>
      <c r="B130" s="124"/>
      <c r="C130" s="161" t="s">
        <v>320</v>
      </c>
      <c r="D130" s="185" t="s">
        <v>272</v>
      </c>
      <c r="E130" s="186" t="s">
        <v>52</v>
      </c>
      <c r="F130" s="498" t="s">
        <v>304</v>
      </c>
      <c r="G130" s="506"/>
      <c r="H130" s="506"/>
      <c r="I130" s="506"/>
      <c r="J130" s="499"/>
      <c r="K130" s="157">
        <f>K127</f>
        <v>4046.54</v>
      </c>
    </row>
    <row r="131" spans="1:13" ht="41.4">
      <c r="A131" s="190"/>
      <c r="B131" s="124"/>
      <c r="C131" s="161" t="s">
        <v>321</v>
      </c>
      <c r="D131" s="84" t="s">
        <v>904</v>
      </c>
      <c r="E131" s="186" t="s">
        <v>52</v>
      </c>
      <c r="F131" s="498" t="s">
        <v>304</v>
      </c>
      <c r="G131" s="506"/>
      <c r="H131" s="506"/>
      <c r="I131" s="506"/>
      <c r="J131" s="499"/>
      <c r="K131" s="183">
        <f>K130</f>
        <v>4046.54</v>
      </c>
    </row>
    <row r="132" spans="1:13">
      <c r="A132" s="190"/>
      <c r="B132" s="124"/>
      <c r="C132" s="495" t="s">
        <v>274</v>
      </c>
      <c r="D132" s="496"/>
      <c r="E132" s="496"/>
      <c r="F132" s="496"/>
      <c r="G132" s="496"/>
      <c r="H132" s="496"/>
      <c r="I132" s="496"/>
      <c r="J132" s="496"/>
      <c r="K132" s="496"/>
      <c r="L132" s="497"/>
    </row>
    <row r="133" spans="1:13" ht="55.2">
      <c r="A133" s="190"/>
      <c r="B133" s="124"/>
      <c r="C133" s="161" t="s">
        <v>322</v>
      </c>
      <c r="D133" s="122" t="s">
        <v>271</v>
      </c>
      <c r="E133" s="123" t="s">
        <v>50</v>
      </c>
      <c r="F133" s="176">
        <f>F117</f>
        <v>2230</v>
      </c>
      <c r="G133" s="195">
        <v>8</v>
      </c>
      <c r="H133" s="82"/>
      <c r="I133" s="82"/>
      <c r="J133" s="192">
        <f>J95</f>
        <v>0.1</v>
      </c>
      <c r="K133" s="157">
        <f>F133*G133*J133</f>
        <v>1784</v>
      </c>
    </row>
    <row r="134" spans="1:13" ht="69">
      <c r="A134" s="190"/>
      <c r="B134" s="124"/>
      <c r="C134" s="161" t="s">
        <v>323</v>
      </c>
      <c r="D134" s="122" t="s">
        <v>270</v>
      </c>
      <c r="E134" s="81" t="s">
        <v>50</v>
      </c>
      <c r="F134" s="176">
        <f>F133</f>
        <v>2230</v>
      </c>
      <c r="G134" s="194">
        <f>G133</f>
        <v>8</v>
      </c>
      <c r="H134" s="82"/>
      <c r="I134" s="82"/>
      <c r="J134" s="192">
        <f>J133</f>
        <v>0.1</v>
      </c>
      <c r="K134" s="157">
        <f>F134*G134*J134</f>
        <v>1784</v>
      </c>
    </row>
    <row r="135" spans="1:13" ht="27.6">
      <c r="A135" s="190"/>
      <c r="B135" s="124"/>
      <c r="C135" s="161" t="s">
        <v>324</v>
      </c>
      <c r="D135" s="122"/>
      <c r="E135" s="81"/>
      <c r="F135" s="72"/>
      <c r="G135" s="72"/>
      <c r="H135" s="163" t="s">
        <v>269</v>
      </c>
      <c r="I135" s="82"/>
      <c r="J135" s="192"/>
      <c r="K135" s="183"/>
    </row>
    <row r="136" spans="1:13" ht="41.4">
      <c r="A136" s="190"/>
      <c r="B136" s="124"/>
      <c r="C136" s="161" t="s">
        <v>325</v>
      </c>
      <c r="D136" s="122" t="s">
        <v>277</v>
      </c>
      <c r="E136" s="123" t="str">
        <f>E123</f>
        <v>M³ x Km</v>
      </c>
      <c r="F136" s="176"/>
      <c r="G136" s="195"/>
      <c r="H136" s="82">
        <v>1.25</v>
      </c>
      <c r="I136" s="82">
        <f>I129</f>
        <v>3</v>
      </c>
      <c r="J136" s="192"/>
      <c r="K136" s="183">
        <f>K134*H136*I136</f>
        <v>6690</v>
      </c>
    </row>
    <row r="137" spans="1:13" ht="69">
      <c r="A137" s="190"/>
      <c r="B137" s="124"/>
      <c r="C137" s="161" t="s">
        <v>326</v>
      </c>
      <c r="D137" s="185" t="s">
        <v>272</v>
      </c>
      <c r="E137" s="186" t="s">
        <v>52</v>
      </c>
      <c r="F137" s="176">
        <f>F134</f>
        <v>2230</v>
      </c>
      <c r="G137" s="176">
        <f>G134</f>
        <v>8</v>
      </c>
      <c r="H137" s="82"/>
      <c r="I137" s="82"/>
      <c r="J137" s="192">
        <f>J133</f>
        <v>0.1</v>
      </c>
      <c r="K137" s="157">
        <f>F137*G137*J137</f>
        <v>1784</v>
      </c>
    </row>
    <row r="138" spans="1:13" ht="27.6">
      <c r="A138" s="190"/>
      <c r="B138" s="124"/>
      <c r="C138" s="161" t="s">
        <v>327</v>
      </c>
      <c r="D138" s="84" t="s">
        <v>276</v>
      </c>
      <c r="E138" s="188"/>
      <c r="F138" s="176">
        <f>F137</f>
        <v>2230</v>
      </c>
      <c r="G138" s="191">
        <v>8</v>
      </c>
      <c r="H138" s="82"/>
      <c r="I138" s="82"/>
      <c r="J138" s="192">
        <f>J134</f>
        <v>0.1</v>
      </c>
      <c r="K138" s="183">
        <f>K137</f>
        <v>1784</v>
      </c>
    </row>
    <row r="139" spans="1:13">
      <c r="A139" s="190"/>
      <c r="B139" s="124"/>
      <c r="C139" s="83"/>
      <c r="E139" s="81"/>
      <c r="F139" s="176"/>
      <c r="G139" s="176"/>
      <c r="H139" s="82"/>
      <c r="I139" s="82"/>
      <c r="J139" s="192"/>
      <c r="K139" s="183"/>
    </row>
    <row r="140" spans="1:13" ht="27.6">
      <c r="A140" s="190"/>
      <c r="B140" s="124"/>
      <c r="C140" s="196"/>
      <c r="D140" s="197" t="s">
        <v>284</v>
      </c>
      <c r="E140" s="77" t="s">
        <v>16</v>
      </c>
      <c r="F140" s="130" t="s">
        <v>237</v>
      </c>
      <c r="G140" s="79" t="s">
        <v>238</v>
      </c>
      <c r="H140" s="79" t="s">
        <v>239</v>
      </c>
      <c r="I140" s="93" t="s">
        <v>240</v>
      </c>
      <c r="J140" s="154" t="s">
        <v>294</v>
      </c>
      <c r="K140" s="155" t="s">
        <v>63</v>
      </c>
    </row>
    <row r="141" spans="1:13">
      <c r="A141" s="190"/>
      <c r="B141" s="124"/>
      <c r="C141" s="193"/>
      <c r="D141" s="116"/>
      <c r="G141" s="116"/>
      <c r="H141" s="116"/>
      <c r="I141" s="82"/>
      <c r="J141" s="192"/>
      <c r="K141" s="198"/>
    </row>
    <row r="142" spans="1:13">
      <c r="A142" s="190"/>
      <c r="B142" s="124"/>
      <c r="C142" s="193"/>
      <c r="D142" s="116"/>
      <c r="G142" s="116"/>
      <c r="H142" s="116"/>
      <c r="I142" s="82"/>
      <c r="J142" s="192"/>
      <c r="K142" s="198"/>
    </row>
    <row r="143" spans="1:13" ht="82.8">
      <c r="A143" s="190"/>
      <c r="B143" s="124"/>
      <c r="C143" s="193"/>
      <c r="D143" s="84" t="s">
        <v>358</v>
      </c>
      <c r="E143" s="81" t="s">
        <v>52</v>
      </c>
      <c r="F143" s="464" t="s">
        <v>359</v>
      </c>
      <c r="G143" s="465"/>
      <c r="H143" s="465"/>
      <c r="I143" s="465"/>
      <c r="J143" s="466"/>
      <c r="K143" s="198">
        <f>'MEM. CALCULO DRENAGEM'!C20</f>
        <v>3402</v>
      </c>
      <c r="M143" s="110">
        <f>'PLANILHA DESONERA RESUMO'!I105</f>
        <v>4814075.59</v>
      </c>
    </row>
    <row r="144" spans="1:13" ht="82.8">
      <c r="A144" s="190"/>
      <c r="B144" s="124"/>
      <c r="C144" s="83"/>
      <c r="D144" s="84" t="s">
        <v>288</v>
      </c>
      <c r="E144" s="81" t="s">
        <v>52</v>
      </c>
      <c r="F144" s="464" t="s">
        <v>359</v>
      </c>
      <c r="G144" s="465"/>
      <c r="H144" s="465"/>
      <c r="I144" s="465"/>
      <c r="J144" s="466"/>
      <c r="K144" s="199">
        <f>'MEM. CALCULO DRENAGEM'!C32</f>
        <v>486</v>
      </c>
    </row>
    <row r="145" spans="1:15" ht="27.6" hidden="1">
      <c r="A145" s="190"/>
      <c r="C145" s="83"/>
      <c r="D145" s="84"/>
      <c r="E145" s="81"/>
      <c r="F145" s="158"/>
      <c r="G145" s="158"/>
      <c r="H145" s="163" t="s">
        <v>269</v>
      </c>
      <c r="I145" s="82"/>
      <c r="J145" s="192"/>
      <c r="K145" s="183"/>
    </row>
    <row r="146" spans="1:15" ht="41.4" hidden="1">
      <c r="A146" s="190"/>
      <c r="C146" s="83"/>
      <c r="D146" s="84" t="s">
        <v>286</v>
      </c>
      <c r="E146" s="81" t="s">
        <v>210</v>
      </c>
      <c r="F146" s="498" t="s">
        <v>295</v>
      </c>
      <c r="G146" s="499"/>
      <c r="H146" s="82">
        <v>1.25</v>
      </c>
      <c r="I146" s="82">
        <v>5</v>
      </c>
      <c r="J146" s="192"/>
      <c r="K146" s="183">
        <f>K144*H146*I146</f>
        <v>3037.5</v>
      </c>
    </row>
    <row r="147" spans="1:15" ht="41.4" hidden="1">
      <c r="A147" s="190"/>
      <c r="C147" s="83"/>
      <c r="D147" s="84" t="s">
        <v>285</v>
      </c>
      <c r="E147" s="81" t="s">
        <v>52</v>
      </c>
      <c r="F147" s="158">
        <v>11</v>
      </c>
      <c r="G147" s="158">
        <v>2</v>
      </c>
      <c r="H147" s="82">
        <v>29</v>
      </c>
      <c r="I147" s="82"/>
      <c r="J147" s="192">
        <v>0.1</v>
      </c>
      <c r="K147" s="183">
        <f>F147*G147*H147*J147</f>
        <v>63.800000000000004</v>
      </c>
    </row>
    <row r="148" spans="1:15" ht="27.6" hidden="1">
      <c r="A148" s="190"/>
      <c r="C148" s="83"/>
      <c r="D148" s="84"/>
      <c r="E148" s="81"/>
      <c r="F148" s="158"/>
      <c r="G148" s="158"/>
      <c r="H148" s="163" t="s">
        <v>269</v>
      </c>
      <c r="I148" s="82"/>
      <c r="J148" s="192"/>
      <c r="K148" s="183"/>
    </row>
    <row r="149" spans="1:15" ht="41.4" hidden="1">
      <c r="A149" s="190"/>
      <c r="C149" s="83"/>
      <c r="D149" s="84" t="s">
        <v>287</v>
      </c>
      <c r="E149" s="81" t="s">
        <v>210</v>
      </c>
      <c r="F149" s="498" t="s">
        <v>296</v>
      </c>
      <c r="G149" s="499"/>
      <c r="H149" s="82">
        <f>H146</f>
        <v>1.25</v>
      </c>
      <c r="I149" s="82">
        <f>I146</f>
        <v>5</v>
      </c>
      <c r="J149" s="192">
        <v>0.1</v>
      </c>
      <c r="K149" s="183">
        <f>K147*H149*I149</f>
        <v>398.75</v>
      </c>
    </row>
    <row r="150" spans="1:15" ht="69" hidden="1">
      <c r="A150" s="190"/>
      <c r="C150" s="83"/>
      <c r="D150" s="84" t="s">
        <v>270</v>
      </c>
      <c r="E150" s="81" t="s">
        <v>50</v>
      </c>
      <c r="F150" s="498" t="s">
        <v>296</v>
      </c>
      <c r="G150" s="499"/>
      <c r="H150" s="82"/>
      <c r="I150" s="82"/>
      <c r="J150" s="192"/>
      <c r="K150" s="183">
        <f>K147</f>
        <v>63.800000000000004</v>
      </c>
    </row>
    <row r="151" spans="1:15" hidden="1">
      <c r="A151" s="190"/>
      <c r="C151" s="83"/>
      <c r="D151" s="84"/>
      <c r="E151" s="81"/>
      <c r="F151" s="176"/>
      <c r="G151" s="176"/>
      <c r="H151" s="163"/>
      <c r="I151" s="82"/>
      <c r="J151" s="192"/>
      <c r="K151" s="183"/>
    </row>
    <row r="152" spans="1:15" hidden="1">
      <c r="A152" s="190"/>
      <c r="C152" s="83"/>
      <c r="D152" s="200" t="s">
        <v>297</v>
      </c>
      <c r="E152" s="81"/>
      <c r="F152" s="176"/>
      <c r="G152" s="176"/>
      <c r="H152" s="82"/>
      <c r="I152" s="82"/>
      <c r="J152" s="192"/>
      <c r="K152" s="183"/>
    </row>
    <row r="153" spans="1:15" ht="69" hidden="1">
      <c r="A153" s="190"/>
      <c r="C153" s="83"/>
      <c r="D153" s="84" t="s">
        <v>289</v>
      </c>
      <c r="E153" s="81" t="s">
        <v>45</v>
      </c>
      <c r="F153" s="176">
        <v>11</v>
      </c>
      <c r="G153" s="176"/>
      <c r="H153" s="82">
        <v>8</v>
      </c>
      <c r="I153" s="82"/>
      <c r="J153" s="192"/>
      <c r="K153" s="183">
        <f>F153*H153</f>
        <v>88</v>
      </c>
    </row>
    <row r="154" spans="1:15" ht="69" hidden="1">
      <c r="A154" s="190"/>
      <c r="C154" s="83"/>
      <c r="D154" s="84" t="s">
        <v>290</v>
      </c>
      <c r="E154" s="81" t="s">
        <v>45</v>
      </c>
      <c r="F154" s="176">
        <v>11</v>
      </c>
      <c r="G154" s="176"/>
      <c r="H154" s="82">
        <v>10</v>
      </c>
      <c r="I154" s="82"/>
      <c r="J154" s="192"/>
      <c r="K154" s="183">
        <f t="shared" ref="K154:K155" si="0">F154*H154</f>
        <v>110</v>
      </c>
    </row>
    <row r="155" spans="1:15" ht="69" hidden="1">
      <c r="A155" s="190"/>
      <c r="C155" s="83"/>
      <c r="D155" s="84" t="s">
        <v>291</v>
      </c>
      <c r="E155" s="81" t="s">
        <v>45</v>
      </c>
      <c r="F155" s="176">
        <v>11</v>
      </c>
      <c r="G155" s="176"/>
      <c r="H155" s="82">
        <v>11</v>
      </c>
      <c r="I155" s="82"/>
      <c r="J155" s="192"/>
      <c r="K155" s="183">
        <f t="shared" si="0"/>
        <v>121</v>
      </c>
    </row>
    <row r="156" spans="1:15" hidden="1">
      <c r="A156" s="190"/>
      <c r="C156" s="83"/>
      <c r="E156" s="81"/>
      <c r="F156" s="176"/>
      <c r="G156" s="176"/>
      <c r="H156" s="82"/>
      <c r="I156" s="82"/>
      <c r="J156" s="192"/>
      <c r="K156" s="183"/>
    </row>
    <row r="157" spans="1:15" hidden="1">
      <c r="A157" s="190"/>
      <c r="C157" s="83"/>
      <c r="E157" s="81"/>
      <c r="F157" s="176"/>
      <c r="G157" s="176"/>
      <c r="H157" s="82"/>
      <c r="I157" s="82"/>
      <c r="J157" s="192"/>
      <c r="K157" s="183"/>
    </row>
    <row r="158" spans="1:15" ht="16.5" hidden="1" customHeight="1">
      <c r="A158" s="121" t="s">
        <v>58</v>
      </c>
      <c r="B158" s="116"/>
      <c r="C158" s="116"/>
      <c r="D158" s="116"/>
      <c r="E158" s="116"/>
      <c r="F158" s="176"/>
      <c r="G158" s="176"/>
      <c r="H158" s="131"/>
      <c r="I158" s="132"/>
      <c r="J158" s="147"/>
      <c r="K158" s="148"/>
    </row>
    <row r="159" spans="1:15" hidden="1">
      <c r="A159" s="127"/>
      <c r="B159" s="128"/>
      <c r="C159" s="128"/>
      <c r="D159" s="128"/>
      <c r="E159" s="128"/>
      <c r="F159" s="176"/>
      <c r="G159" s="176"/>
      <c r="H159" s="141"/>
      <c r="I159" s="142"/>
      <c r="J159" s="143"/>
      <c r="K159" s="96"/>
    </row>
    <row r="160" spans="1:15" ht="146.4" customHeight="1">
      <c r="A160" s="703" t="s">
        <v>1034</v>
      </c>
      <c r="B160" s="703"/>
      <c r="C160" s="703"/>
      <c r="D160" s="703"/>
      <c r="E160" s="703"/>
      <c r="F160" s="703"/>
      <c r="G160" s="703"/>
      <c r="H160" s="703"/>
      <c r="I160" s="703"/>
      <c r="J160" s="703"/>
      <c r="M160" s="97"/>
      <c r="N160" s="110"/>
      <c r="O160" s="110"/>
    </row>
    <row r="161" spans="1:15" ht="41.4" customHeight="1">
      <c r="A161" s="703"/>
      <c r="B161" s="703"/>
      <c r="C161" s="703"/>
      <c r="D161" s="703"/>
      <c r="E161" s="703"/>
      <c r="F161" s="703"/>
      <c r="G161" s="703"/>
      <c r="H161" s="703"/>
      <c r="I161" s="703"/>
      <c r="J161" s="703"/>
      <c r="M161" s="97"/>
      <c r="N161" s="110"/>
      <c r="O161" s="110"/>
    </row>
    <row r="162" spans="1:15">
      <c r="M162" s="97"/>
      <c r="N162" s="97"/>
      <c r="O162" s="97"/>
    </row>
    <row r="163" spans="1:15">
      <c r="F163" s="28"/>
      <c r="I163" s="75" t="e">
        <f>#REF!/#REF!</f>
        <v>#REF!</v>
      </c>
      <c r="M163" s="97"/>
      <c r="N163" s="97"/>
      <c r="O163" s="97"/>
    </row>
    <row r="164" spans="1:15">
      <c r="F164" s="28"/>
      <c r="M164" s="97"/>
      <c r="N164" s="97"/>
      <c r="O164" s="97"/>
    </row>
    <row r="165" spans="1:15">
      <c r="F165" s="28"/>
      <c r="M165" s="110"/>
    </row>
    <row r="166" spans="1:15">
      <c r="F166" s="28"/>
      <c r="M166" s="110"/>
    </row>
    <row r="167" spans="1:15">
      <c r="D167" s="103"/>
      <c r="E167" s="104"/>
      <c r="F167" s="28"/>
      <c r="G167" s="105"/>
      <c r="H167" s="106"/>
      <c r="I167" s="105"/>
      <c r="J167" s="106"/>
      <c r="M167" s="98"/>
      <c r="N167" s="111"/>
      <c r="O167" s="111"/>
    </row>
    <row r="168" spans="1:15">
      <c r="D168" s="103"/>
      <c r="E168" s="104"/>
      <c r="F168" s="28"/>
      <c r="G168" s="105"/>
      <c r="H168" s="106"/>
      <c r="I168" s="105"/>
      <c r="J168" s="106"/>
      <c r="M168" s="98"/>
      <c r="N168" s="111"/>
      <c r="O168" s="111"/>
    </row>
    <row r="169" spans="1:15">
      <c r="D169" s="103"/>
      <c r="E169" s="104"/>
      <c r="F169" s="28"/>
      <c r="G169" s="105"/>
      <c r="H169" s="106"/>
      <c r="I169" s="105"/>
      <c r="J169" s="106"/>
      <c r="M169" s="98"/>
      <c r="N169" s="111"/>
      <c r="O169" s="111"/>
    </row>
    <row r="170" spans="1:15">
      <c r="D170" s="103"/>
      <c r="E170" s="104"/>
      <c r="F170" s="28"/>
      <c r="G170" s="105"/>
      <c r="H170" s="106"/>
      <c r="I170" s="105"/>
      <c r="J170" s="106"/>
      <c r="M170" s="98"/>
      <c r="N170" s="111"/>
      <c r="O170" s="111"/>
    </row>
    <row r="171" spans="1:15">
      <c r="D171" s="103"/>
      <c r="E171" s="104"/>
      <c r="F171" s="28"/>
      <c r="G171" s="105"/>
      <c r="H171" s="106"/>
      <c r="I171" s="105"/>
      <c r="J171" s="106"/>
      <c r="M171" s="98"/>
      <c r="N171" s="111"/>
      <c r="O171" s="111"/>
    </row>
    <row r="172" spans="1:15">
      <c r="D172" s="103"/>
      <c r="E172" s="104"/>
      <c r="F172" s="28"/>
      <c r="G172" s="105"/>
      <c r="H172" s="106"/>
      <c r="I172" s="105"/>
      <c r="J172" s="106"/>
      <c r="M172" s="98"/>
      <c r="N172" s="111"/>
      <c r="O172" s="111"/>
    </row>
    <row r="173" spans="1:15">
      <c r="D173" s="103"/>
      <c r="E173" s="104"/>
      <c r="F173" s="28"/>
      <c r="G173" s="105"/>
      <c r="H173" s="106"/>
      <c r="I173" s="105"/>
      <c r="J173" s="106"/>
      <c r="M173" s="98"/>
      <c r="N173" s="111"/>
      <c r="O173" s="111"/>
    </row>
    <row r="174" spans="1:15">
      <c r="D174" s="103"/>
      <c r="E174" s="104"/>
      <c r="F174" s="28"/>
      <c r="G174" s="105"/>
      <c r="H174" s="106"/>
      <c r="I174" s="105"/>
      <c r="J174" s="106"/>
      <c r="M174" s="98"/>
      <c r="N174" s="111"/>
      <c r="O174" s="111"/>
    </row>
    <row r="175" spans="1:15">
      <c r="D175" s="103"/>
      <c r="E175" s="104"/>
      <c r="F175" s="28"/>
      <c r="G175" s="105"/>
      <c r="H175" s="106"/>
      <c r="I175" s="105"/>
      <c r="J175" s="106"/>
      <c r="M175" s="98"/>
      <c r="N175" s="111"/>
      <c r="O175" s="111"/>
    </row>
    <row r="176" spans="1:15">
      <c r="D176" s="107"/>
      <c r="E176" s="106"/>
      <c r="F176" s="28"/>
      <c r="G176" s="108"/>
      <c r="N176" s="111"/>
      <c r="O176" s="111"/>
    </row>
    <row r="178" spans="8:16">
      <c r="H178" s="106"/>
      <c r="I178" s="105"/>
      <c r="J178" s="106"/>
      <c r="M178" s="111"/>
      <c r="N178" s="111"/>
      <c r="O178" s="111"/>
      <c r="P178" s="111"/>
    </row>
    <row r="179" spans="8:16">
      <c r="H179" s="106"/>
      <c r="I179" s="105"/>
      <c r="J179" s="106"/>
      <c r="M179" s="111"/>
      <c r="N179" s="111"/>
      <c r="O179" s="111"/>
      <c r="P179" s="111"/>
    </row>
    <row r="180" spans="8:16">
      <c r="H180" s="106"/>
      <c r="I180" s="105"/>
      <c r="J180" s="106"/>
      <c r="M180" s="111"/>
      <c r="N180" s="111"/>
      <c r="O180" s="111"/>
      <c r="P180" s="111"/>
    </row>
    <row r="181" spans="8:16">
      <c r="H181" s="106"/>
      <c r="I181" s="105"/>
      <c r="J181" s="106"/>
      <c r="M181" s="111"/>
      <c r="N181" s="111"/>
      <c r="O181" s="111"/>
      <c r="P181" s="111"/>
    </row>
    <row r="182" spans="8:16">
      <c r="H182" s="106"/>
      <c r="I182" s="105"/>
      <c r="J182" s="106"/>
      <c r="M182" s="111"/>
      <c r="N182" s="111"/>
      <c r="O182" s="111"/>
      <c r="P182" s="111"/>
    </row>
    <row r="183" spans="8:16">
      <c r="H183" s="106"/>
      <c r="I183" s="105"/>
      <c r="J183" s="106"/>
      <c r="M183" s="111"/>
      <c r="N183" s="111"/>
      <c r="O183" s="111"/>
      <c r="P183" s="111"/>
    </row>
    <row r="184" spans="8:16">
      <c r="M184" s="111"/>
      <c r="N184" s="111"/>
      <c r="O184" s="111"/>
      <c r="P184" s="111"/>
    </row>
    <row r="185" spans="8:16">
      <c r="M185" s="111"/>
      <c r="N185" s="111"/>
      <c r="O185" s="111"/>
      <c r="P185" s="111"/>
    </row>
  </sheetData>
  <mergeCells count="54">
    <mergeCell ref="A160:J161"/>
    <mergeCell ref="F10:J10"/>
    <mergeCell ref="F11:J11"/>
    <mergeCell ref="F143:J143"/>
    <mergeCell ref="F127:J127"/>
    <mergeCell ref="F130:J130"/>
    <mergeCell ref="F131:J131"/>
    <mergeCell ref="C132:L132"/>
    <mergeCell ref="A103:K103"/>
    <mergeCell ref="F114:J114"/>
    <mergeCell ref="C119:K119"/>
    <mergeCell ref="F126:J126"/>
    <mergeCell ref="C113:K113"/>
    <mergeCell ref="F85:J85"/>
    <mergeCell ref="F87:J87"/>
    <mergeCell ref="F90:J90"/>
    <mergeCell ref="F91:J91"/>
    <mergeCell ref="C94:L94"/>
    <mergeCell ref="F86:J86"/>
    <mergeCell ref="F93:J93"/>
    <mergeCell ref="F54:J54"/>
    <mergeCell ref="A63:K63"/>
    <mergeCell ref="F73:J73"/>
    <mergeCell ref="C77:K77"/>
    <mergeCell ref="C84:K84"/>
    <mergeCell ref="A26:K26"/>
    <mergeCell ref="F37:J37"/>
    <mergeCell ref="F49:J49"/>
    <mergeCell ref="F50:J50"/>
    <mergeCell ref="F53:J53"/>
    <mergeCell ref="A3:B3"/>
    <mergeCell ref="C3:E3"/>
    <mergeCell ref="F3:G3"/>
    <mergeCell ref="H3:J3"/>
    <mergeCell ref="A1:J1"/>
    <mergeCell ref="A2:B2"/>
    <mergeCell ref="C2:E2"/>
    <mergeCell ref="F2:G2"/>
    <mergeCell ref="H2:J2"/>
    <mergeCell ref="F144:J144"/>
    <mergeCell ref="H4:J5"/>
    <mergeCell ref="A18:B18"/>
    <mergeCell ref="A19:B19"/>
    <mergeCell ref="A4:B4"/>
    <mergeCell ref="C4:E4"/>
    <mergeCell ref="F4:G5"/>
    <mergeCell ref="A5:B6"/>
    <mergeCell ref="C5:E6"/>
    <mergeCell ref="C41:K41"/>
    <mergeCell ref="C36:K36"/>
    <mergeCell ref="C55:L55"/>
    <mergeCell ref="F146:G146"/>
    <mergeCell ref="F149:G149"/>
    <mergeCell ref="F150:G150"/>
  </mergeCells>
  <phoneticPr fontId="10" type="noConversion"/>
  <conditionalFormatting sqref="B14">
    <cfRule type="expression" dxfId="17" priority="51">
      <formula>AND($L14="",$L13="",$D14=2)</formula>
    </cfRule>
    <cfRule type="expression" dxfId="16" priority="52">
      <formula>AND($L14="",$L13="",$D14=5)</formula>
    </cfRule>
    <cfRule type="expression" dxfId="15" priority="53">
      <formula>AND($L14="",$L13="",$D14=8)</formula>
    </cfRule>
    <cfRule type="expression" dxfId="14" priority="54">
      <formula>AND($L14="",$L13="",$D14=11)</formula>
    </cfRule>
  </conditionalFormatting>
  <conditionalFormatting sqref="B15">
    <cfRule type="expression" dxfId="13" priority="47">
      <formula>AND($L15="",#REF!="",$D15=2)</formula>
    </cfRule>
    <cfRule type="expression" dxfId="12" priority="48">
      <formula>AND($L15="",#REF!="",$D15=5)</formula>
    </cfRule>
    <cfRule type="expression" dxfId="11" priority="49">
      <formula>AND($L15="",#REF!="",$D15=8)</formula>
    </cfRule>
    <cfRule type="expression" dxfId="10" priority="50">
      <formula>AND($L15="",#REF!="",$D15=11)</formula>
    </cfRule>
  </conditionalFormatting>
  <conditionalFormatting sqref="B23">
    <cfRule type="expression" dxfId="9" priority="38">
      <formula>AND($L23="",$L20="",$D23=2)</formula>
    </cfRule>
    <cfRule type="expression" dxfId="8" priority="39">
      <formula>AND($L23="",$L20="",$D23=5)</formula>
    </cfRule>
    <cfRule type="expression" dxfId="7" priority="40">
      <formula>AND($L23="",$L20="",$D23=8)</formula>
    </cfRule>
    <cfRule type="expression" dxfId="6" priority="41">
      <formula>AND($L23="",$L20="",$D23=11)</formula>
    </cfRule>
  </conditionalFormatting>
  <conditionalFormatting sqref="D11">
    <cfRule type="expression" dxfId="5" priority="43">
      <formula>AND(#REF!="",#REF!="",$D11=2)</formula>
    </cfRule>
    <cfRule type="expression" dxfId="4" priority="44">
      <formula>AND(#REF!="",#REF!="",$D11=5)</formula>
    </cfRule>
    <cfRule type="expression" dxfId="3" priority="45">
      <formula>AND(#REF!="",#REF!="",$D11=8)</formula>
    </cfRule>
    <cfRule type="expression" dxfId="2" priority="46">
      <formula>AND(#REF!="",#REF!="",$D11=11)</formula>
    </cfRule>
  </conditionalFormatting>
  <conditionalFormatting sqref="F8:H8">
    <cfRule type="cellIs" dxfId="1" priority="42" stopIfTrue="1" operator="equal">
      <formula>0</formula>
    </cfRule>
  </conditionalFormatting>
  <conditionalFormatting sqref="F140:H140">
    <cfRule type="cellIs" dxfId="0" priority="1" stopIfTrue="1" operator="equal">
      <formula>0</formula>
    </cfRule>
  </conditionalFormatting>
  <printOptions horizontalCentered="1" gridLines="1"/>
  <pageMargins left="0.23622047244094491" right="0.23622047244094491" top="1.5748031496062993" bottom="0.94488188976377963" header="0.31496062992125984" footer="0"/>
  <pageSetup paperSize="9" scale="55" fitToHeight="0" orientation="portrait" r:id="rId1"/>
  <headerFooter scaleWithDoc="0">
    <oddHeader>&amp;C&amp;G</oddHeader>
    <oddFooter>&amp;C&amp;G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FBAC-54D1-48AD-A21B-DAA5ED688F81}">
  <sheetPr>
    <tabColor rgb="FF00B050"/>
  </sheetPr>
  <dimension ref="A2:Q168"/>
  <sheetViews>
    <sheetView topLeftCell="A78" workbookViewId="0">
      <selection activeCell="D162" sqref="D162:H164"/>
    </sheetView>
  </sheetViews>
  <sheetFormatPr defaultRowHeight="13.2"/>
  <cols>
    <col min="2" max="2" width="14.44140625" customWidth="1"/>
    <col min="9" max="9" width="13.77734375" customWidth="1"/>
  </cols>
  <sheetData>
    <row r="2" spans="1:11" ht="13.8">
      <c r="A2" s="512" t="s">
        <v>236</v>
      </c>
      <c r="B2" s="513"/>
      <c r="C2" s="513"/>
      <c r="D2" s="513"/>
      <c r="E2" s="513"/>
      <c r="F2" s="513"/>
      <c r="G2" s="513"/>
      <c r="H2" s="513"/>
      <c r="I2" s="513"/>
      <c r="J2" s="513"/>
      <c r="K2" s="513"/>
    </row>
    <row r="3" spans="1:11" ht="13.8">
      <c r="A3" s="514" t="str">
        <f>'[1]PANILHA NÃO DESONERADA'!$A$2</f>
        <v>CONVÊNIO</v>
      </c>
      <c r="B3" s="514"/>
      <c r="C3" s="515"/>
      <c r="D3" s="516"/>
      <c r="E3" s="516"/>
      <c r="F3" s="516"/>
      <c r="G3" s="516"/>
      <c r="H3" s="516"/>
      <c r="I3" s="516"/>
      <c r="J3" s="516"/>
      <c r="K3" s="517"/>
    </row>
    <row r="4" spans="1:11" ht="13.8">
      <c r="A4" s="514" t="str">
        <f>'[1]PANILHA NÃO DESONERADA'!$A$3</f>
        <v>PROPONENTE</v>
      </c>
      <c r="B4" s="514"/>
      <c r="C4" s="515" t="s">
        <v>300</v>
      </c>
      <c r="D4" s="516"/>
      <c r="E4" s="516"/>
      <c r="F4" s="516"/>
      <c r="G4" s="516"/>
      <c r="H4" s="516"/>
      <c r="I4" s="516"/>
      <c r="J4" s="516"/>
      <c r="K4" s="517"/>
    </row>
    <row r="5" spans="1:11" ht="13.8">
      <c r="A5" s="518" t="str">
        <f>'[1]PANILHA NÃO DESONERADA'!$F$2</f>
        <v>MUNICÍPIO/UF</v>
      </c>
      <c r="B5" s="518"/>
      <c r="C5" s="515" t="s">
        <v>311</v>
      </c>
      <c r="D5" s="516"/>
      <c r="E5" s="516"/>
      <c r="F5" s="516"/>
      <c r="G5" s="516"/>
      <c r="H5" s="516"/>
      <c r="I5" s="516"/>
      <c r="J5" s="516"/>
      <c r="K5" s="517"/>
    </row>
    <row r="6" spans="1:11" ht="13.8">
      <c r="A6" s="514" t="str">
        <f>'[1]PANILHA NÃO DESONERADA'!$A$4</f>
        <v>OBJETO</v>
      </c>
      <c r="B6" s="514"/>
      <c r="C6" s="515" t="s">
        <v>1031</v>
      </c>
      <c r="D6" s="516"/>
      <c r="E6" s="516"/>
      <c r="F6" s="516"/>
      <c r="G6" s="516"/>
      <c r="H6" s="516"/>
      <c r="I6" s="516"/>
      <c r="J6" s="516"/>
      <c r="K6" s="517"/>
    </row>
    <row r="7" spans="1:11" ht="13.8">
      <c r="A7" s="514" t="str">
        <f>'[1]PANILHA NÃO DESONERADA'!$A$5</f>
        <v>ENDEREÇO OBRA</v>
      </c>
      <c r="B7" s="514"/>
      <c r="C7" s="515"/>
      <c r="D7" s="516"/>
      <c r="E7" s="516"/>
      <c r="F7" s="516"/>
      <c r="G7" s="516"/>
      <c r="H7" s="516"/>
      <c r="I7" s="516"/>
      <c r="J7" s="516"/>
      <c r="K7" s="517"/>
    </row>
    <row r="8" spans="1:11" ht="13.8">
      <c r="A8" s="519"/>
      <c r="B8" s="520"/>
      <c r="C8" s="520"/>
      <c r="D8" s="520"/>
      <c r="E8" s="520"/>
      <c r="F8" s="520"/>
      <c r="G8" s="520"/>
      <c r="H8" s="520"/>
      <c r="I8" s="520"/>
      <c r="J8" s="520"/>
      <c r="K8" s="521"/>
    </row>
    <row r="9" spans="1:11" ht="27.75" customHeight="1">
      <c r="A9" s="214">
        <v>5</v>
      </c>
      <c r="B9" s="510" t="str">
        <f>'PLANILHA DESONERA RESUMO'!D91</f>
        <v>DRENAGEM SUPERFICIAL E PROFUNDA</v>
      </c>
      <c r="C9" s="511"/>
      <c r="D9" s="511"/>
      <c r="E9" s="511"/>
      <c r="F9" s="511"/>
      <c r="G9" s="511"/>
      <c r="H9" s="511"/>
      <c r="I9" s="511"/>
      <c r="J9" s="511"/>
      <c r="K9" s="511"/>
    </row>
    <row r="10" spans="1:11" ht="9" customHeight="1">
      <c r="A10" s="215"/>
      <c r="B10" s="216"/>
      <c r="C10" s="216"/>
      <c r="D10" s="216"/>
      <c r="E10" s="216"/>
      <c r="F10" s="216"/>
      <c r="G10" s="216"/>
      <c r="H10" s="216"/>
      <c r="I10" s="216"/>
      <c r="J10" s="216"/>
      <c r="K10" s="216"/>
    </row>
    <row r="11" spans="1:11" ht="44.4" customHeight="1">
      <c r="A11" s="215" t="s">
        <v>59</v>
      </c>
      <c r="B11" s="522" t="str">
        <f>'PLANILHA DESONERA RESUMO'!D92</f>
        <v>ESCAVAÇÃO MECANIZADA DE VALA COM PROF. ATÉ 1,5 M (MÉDIA MONTANTE E JUSANTE/UMA COMPOSIÇÃO POR TRECHO), ESCAVADEIRA (0,8 M3), LARG. DE 1,5 M A 2,5 M, EM SOLO DE 1A CATEGORIA, EM LOCAIS COM ALTO NÍVEL DE INTERFERÊNCIA. AF_09/2024 - CANALETAS DE DRENAGEM SUPERFICIAL</v>
      </c>
      <c r="C11" s="523"/>
      <c r="D11" s="523"/>
      <c r="E11" s="523"/>
      <c r="F11" s="523"/>
      <c r="G11" s="523"/>
      <c r="H11" s="523"/>
      <c r="I11" s="523"/>
      <c r="J11" s="523"/>
      <c r="K11" s="523"/>
    </row>
    <row r="12" spans="1:11" ht="63" customHeight="1">
      <c r="A12" s="218"/>
      <c r="B12" s="219"/>
      <c r="C12" s="219"/>
      <c r="D12" s="219"/>
      <c r="E12" s="219"/>
      <c r="F12" s="219"/>
      <c r="G12" s="219"/>
      <c r="H12" s="219"/>
      <c r="I12" s="219"/>
      <c r="J12" s="219"/>
      <c r="K12" s="220"/>
    </row>
    <row r="13" spans="1:11" ht="54.75" customHeight="1">
      <c r="A13" s="218"/>
      <c r="B13" s="219"/>
      <c r="C13" s="219"/>
      <c r="D13" s="219"/>
      <c r="E13" s="219"/>
      <c r="F13" s="219"/>
      <c r="G13" s="219"/>
      <c r="H13" s="219"/>
      <c r="I13" s="219"/>
      <c r="J13" s="219"/>
      <c r="K13" s="221"/>
    </row>
    <row r="14" spans="1:11">
      <c r="A14" s="218"/>
      <c r="B14" s="219"/>
      <c r="C14" s="219"/>
      <c r="D14" s="219"/>
      <c r="E14" s="219"/>
      <c r="F14" s="219"/>
      <c r="G14" s="219"/>
      <c r="H14" s="219"/>
      <c r="I14" s="219"/>
      <c r="J14" s="219"/>
      <c r="K14" s="221"/>
    </row>
    <row r="15" spans="1:11">
      <c r="A15" s="218"/>
      <c r="B15" s="219"/>
      <c r="C15" s="219"/>
      <c r="D15" s="219"/>
      <c r="E15" s="219"/>
      <c r="F15" s="219"/>
      <c r="G15" s="219"/>
      <c r="H15" s="219"/>
      <c r="I15" s="219"/>
      <c r="J15" s="219"/>
      <c r="K15" s="221"/>
    </row>
    <row r="16" spans="1:11">
      <c r="A16" s="218"/>
      <c r="B16" s="222" t="s">
        <v>332</v>
      </c>
      <c r="C16" s="223" t="s">
        <v>333</v>
      </c>
      <c r="D16" s="224"/>
      <c r="E16" s="224" t="s">
        <v>334</v>
      </c>
      <c r="F16" s="224"/>
      <c r="G16" s="224" t="s">
        <v>335</v>
      </c>
      <c r="H16" s="224"/>
      <c r="I16" s="224" t="s">
        <v>336</v>
      </c>
      <c r="J16" s="225"/>
      <c r="K16" s="225"/>
    </row>
    <row r="17" spans="1:15" ht="32.4" customHeight="1">
      <c r="A17" s="218"/>
      <c r="B17" s="244" t="s">
        <v>355</v>
      </c>
      <c r="C17" s="228">
        <v>3320</v>
      </c>
      <c r="D17" s="224" t="s">
        <v>337</v>
      </c>
      <c r="E17" s="228">
        <f>(0.4+0.1)*0.4/2</f>
        <v>0.1</v>
      </c>
      <c r="F17" s="224" t="s">
        <v>337</v>
      </c>
      <c r="G17" s="228">
        <v>2</v>
      </c>
      <c r="H17" s="224" t="s">
        <v>338</v>
      </c>
      <c r="I17" s="228">
        <f>ROUND(C17*E17*G17,2)</f>
        <v>664</v>
      </c>
      <c r="J17" s="225"/>
      <c r="K17" s="225"/>
      <c r="O17" s="226"/>
    </row>
    <row r="18" spans="1:15" ht="26.4">
      <c r="A18" s="218"/>
      <c r="B18" s="244" t="s">
        <v>356</v>
      </c>
      <c r="C18" s="228">
        <v>11460</v>
      </c>
      <c r="D18" s="224" t="s">
        <v>337</v>
      </c>
      <c r="E18" s="228">
        <f t="shared" ref="E18:E19" si="0">(0.4+0.1)*0.4/2</f>
        <v>0.1</v>
      </c>
      <c r="F18" s="224" t="s">
        <v>337</v>
      </c>
      <c r="G18" s="228">
        <v>2</v>
      </c>
      <c r="H18" s="224" t="s">
        <v>338</v>
      </c>
      <c r="I18" s="228">
        <f t="shared" ref="I18:I19" si="1">ROUND(C18*E18*G18,2)</f>
        <v>2292</v>
      </c>
      <c r="J18" s="225"/>
      <c r="K18" s="225"/>
      <c r="O18" s="226"/>
    </row>
    <row r="19" spans="1:15" ht="31.2" customHeight="1">
      <c r="A19" s="218"/>
      <c r="B19" s="244" t="s">
        <v>357</v>
      </c>
      <c r="C19" s="228">
        <v>2230</v>
      </c>
      <c r="D19" s="224" t="s">
        <v>337</v>
      </c>
      <c r="E19" s="228">
        <f t="shared" si="0"/>
        <v>0.1</v>
      </c>
      <c r="F19" s="224" t="s">
        <v>337</v>
      </c>
      <c r="G19" s="228">
        <v>2</v>
      </c>
      <c r="H19" s="224" t="s">
        <v>338</v>
      </c>
      <c r="I19" s="228">
        <f t="shared" si="1"/>
        <v>446</v>
      </c>
      <c r="J19" s="225"/>
      <c r="K19" s="225"/>
      <c r="O19" s="226"/>
    </row>
    <row r="20" spans="1:15">
      <c r="A20" s="218"/>
      <c r="B20" s="229" t="s">
        <v>339</v>
      </c>
      <c r="C20" s="230">
        <f>ROUND(SUM(I17:I19),2)</f>
        <v>3402</v>
      </c>
      <c r="D20" s="231" t="s">
        <v>52</v>
      </c>
      <c r="E20" s="219"/>
      <c r="F20" s="219"/>
      <c r="G20" s="219"/>
      <c r="H20" s="219"/>
      <c r="I20" s="219"/>
      <c r="J20" s="219"/>
      <c r="K20" s="524"/>
      <c r="L20" s="524"/>
      <c r="M20" s="524"/>
      <c r="N20" s="524"/>
      <c r="O20" s="524"/>
    </row>
    <row r="21" spans="1:15">
      <c r="A21" s="218"/>
      <c r="B21" s="232"/>
      <c r="C21" s="219"/>
      <c r="D21" s="215"/>
      <c r="E21" s="219"/>
      <c r="F21" s="219"/>
      <c r="G21" s="215"/>
      <c r="H21" s="219"/>
      <c r="I21" s="215"/>
      <c r="J21" s="219"/>
      <c r="K21" s="525"/>
      <c r="L21" s="525"/>
      <c r="M21" s="525"/>
      <c r="N21" s="525"/>
      <c r="O21" s="525"/>
    </row>
    <row r="22" spans="1:15">
      <c r="A22" s="218"/>
      <c r="B22" s="232"/>
      <c r="C22" s="219"/>
      <c r="D22" s="215"/>
      <c r="E22" s="219"/>
      <c r="F22" s="219"/>
      <c r="G22" s="215"/>
      <c r="H22" s="219"/>
      <c r="I22" s="215"/>
      <c r="J22" s="219"/>
      <c r="K22" s="233"/>
      <c r="L22" s="233"/>
      <c r="M22" s="233"/>
      <c r="N22" s="233"/>
      <c r="O22" s="233"/>
    </row>
    <row r="23" spans="1:15" ht="55.5" customHeight="1">
      <c r="A23" s="215" t="s">
        <v>60</v>
      </c>
      <c r="B23" s="522" t="s">
        <v>493</v>
      </c>
      <c r="C23" s="523"/>
      <c r="D23" s="523"/>
      <c r="E23" s="523"/>
      <c r="F23" s="523"/>
      <c r="G23" s="523"/>
      <c r="H23" s="523"/>
      <c r="I23" s="523"/>
      <c r="J23" s="523"/>
      <c r="K23" s="523"/>
      <c r="L23" s="233"/>
      <c r="M23" s="233"/>
      <c r="N23" s="233"/>
      <c r="O23" s="233"/>
    </row>
    <row r="24" spans="1:15">
      <c r="A24" s="218"/>
      <c r="B24" s="232"/>
      <c r="C24" s="219"/>
      <c r="D24" s="215"/>
      <c r="E24" s="219"/>
      <c r="F24" s="219"/>
      <c r="G24" s="215"/>
      <c r="H24" s="219"/>
      <c r="I24" s="215"/>
      <c r="J24" s="219"/>
      <c r="K24" s="233"/>
      <c r="L24" s="233"/>
      <c r="M24" s="233"/>
      <c r="N24" s="233"/>
      <c r="O24" s="233"/>
    </row>
    <row r="25" spans="1:15">
      <c r="A25" s="218"/>
      <c r="B25" s="222" t="s">
        <v>332</v>
      </c>
      <c r="C25" s="223" t="s">
        <v>333</v>
      </c>
      <c r="D25" s="224"/>
      <c r="E25" s="224" t="s">
        <v>334</v>
      </c>
      <c r="F25" s="224"/>
      <c r="G25" s="334" t="s">
        <v>17</v>
      </c>
      <c r="H25" s="224"/>
      <c r="I25" s="224" t="s">
        <v>336</v>
      </c>
      <c r="J25" s="219"/>
      <c r="K25" s="233"/>
      <c r="L25" s="233"/>
      <c r="M25" s="233"/>
      <c r="N25" s="233"/>
      <c r="O25" s="233"/>
    </row>
    <row r="26" spans="1:15" ht="26.4">
      <c r="A26" s="218"/>
      <c r="B26" s="244" t="s">
        <v>355</v>
      </c>
      <c r="C26" s="228">
        <v>12</v>
      </c>
      <c r="D26" s="224" t="s">
        <v>337</v>
      </c>
      <c r="E26" s="335">
        <f>1.5*1.5</f>
        <v>2.25</v>
      </c>
      <c r="F26" s="224" t="s">
        <v>337</v>
      </c>
      <c r="G26" s="228">
        <v>4</v>
      </c>
      <c r="H26" s="224" t="s">
        <v>338</v>
      </c>
      <c r="I26" s="228">
        <f>ROUND(C26*E26*G26,2)</f>
        <v>108</v>
      </c>
      <c r="J26" s="219"/>
      <c r="K26" s="233"/>
      <c r="L26" s="233"/>
      <c r="M26" s="233"/>
      <c r="N26" s="233"/>
      <c r="O26" s="233"/>
    </row>
    <row r="27" spans="1:15" ht="26.4">
      <c r="A27" s="218"/>
      <c r="B27" s="244" t="s">
        <v>356</v>
      </c>
      <c r="C27" s="228">
        <v>12</v>
      </c>
      <c r="D27" s="224" t="s">
        <v>337</v>
      </c>
      <c r="E27" s="335">
        <f t="shared" ref="E27:E28" si="2">1.5*1.5</f>
        <v>2.25</v>
      </c>
      <c r="F27" s="224" t="s">
        <v>337</v>
      </c>
      <c r="G27" s="228">
        <v>9</v>
      </c>
      <c r="H27" s="224" t="s">
        <v>338</v>
      </c>
      <c r="I27" s="228">
        <f t="shared" ref="I27:I28" si="3">ROUND(C27*E27*G27,2)</f>
        <v>243</v>
      </c>
      <c r="J27" s="219"/>
      <c r="K27" s="233"/>
      <c r="L27" s="233"/>
      <c r="M27" s="233"/>
      <c r="N27" s="233"/>
      <c r="O27" s="233"/>
    </row>
    <row r="28" spans="1:15" ht="26.4">
      <c r="A28" s="218"/>
      <c r="B28" s="244" t="s">
        <v>357</v>
      </c>
      <c r="C28" s="228">
        <v>12</v>
      </c>
      <c r="D28" s="224" t="s">
        <v>337</v>
      </c>
      <c r="E28" s="335">
        <f t="shared" si="2"/>
        <v>2.25</v>
      </c>
      <c r="F28" s="224" t="s">
        <v>337</v>
      </c>
      <c r="G28" s="228">
        <v>5</v>
      </c>
      <c r="H28" s="224" t="s">
        <v>338</v>
      </c>
      <c r="I28" s="228">
        <f t="shared" si="3"/>
        <v>135</v>
      </c>
      <c r="J28" s="219"/>
      <c r="K28" s="233"/>
      <c r="L28" s="233"/>
      <c r="M28" s="233"/>
      <c r="N28" s="233"/>
      <c r="O28" s="233"/>
    </row>
    <row r="29" spans="1:15">
      <c r="A29" s="218"/>
      <c r="B29" s="244"/>
      <c r="C29" s="228"/>
      <c r="D29" s="224"/>
      <c r="E29" s="228"/>
      <c r="F29" s="224"/>
      <c r="G29" s="228"/>
      <c r="H29" s="224"/>
      <c r="I29" s="228"/>
      <c r="J29" s="219"/>
      <c r="K29" s="233"/>
      <c r="L29" s="233"/>
      <c r="M29" s="233"/>
      <c r="N29" s="233"/>
      <c r="O29" s="233"/>
    </row>
    <row r="30" spans="1:15">
      <c r="A30" s="218"/>
      <c r="B30" s="244"/>
      <c r="C30" s="228"/>
      <c r="D30" s="224"/>
      <c r="E30" s="228"/>
      <c r="F30" s="224"/>
      <c r="G30" s="228"/>
      <c r="H30" s="224"/>
      <c r="I30" s="228"/>
      <c r="J30" s="219"/>
      <c r="K30" s="233"/>
      <c r="L30" s="233"/>
      <c r="M30" s="233"/>
      <c r="N30" s="233"/>
      <c r="O30" s="233"/>
    </row>
    <row r="31" spans="1:15">
      <c r="A31" s="218"/>
      <c r="B31" s="219"/>
      <c r="C31" s="219"/>
      <c r="D31" s="219"/>
      <c r="E31" s="219"/>
      <c r="F31" s="219"/>
      <c r="G31" s="219"/>
      <c r="H31" s="219"/>
      <c r="I31" s="219"/>
      <c r="J31" s="219"/>
      <c r="K31" s="233"/>
      <c r="L31" s="233"/>
      <c r="M31" s="233"/>
      <c r="N31" s="233"/>
      <c r="O31" s="233"/>
    </row>
    <row r="32" spans="1:15">
      <c r="A32" s="218"/>
      <c r="B32" s="229" t="s">
        <v>339</v>
      </c>
      <c r="C32" s="230">
        <f>ROUND(SUM(I26:I30),2)</f>
        <v>486</v>
      </c>
      <c r="D32" s="231" t="s">
        <v>52</v>
      </c>
      <c r="E32" s="219"/>
      <c r="F32" s="219"/>
      <c r="G32" s="219"/>
      <c r="H32" s="219"/>
      <c r="I32" s="219"/>
      <c r="J32" s="219"/>
      <c r="K32" s="233"/>
      <c r="L32" s="233"/>
      <c r="M32" s="233"/>
      <c r="N32" s="233"/>
      <c r="O32" s="233"/>
    </row>
    <row r="33" spans="1:15">
      <c r="A33" s="218"/>
      <c r="B33" s="232"/>
      <c r="C33" s="219"/>
      <c r="D33" s="215"/>
      <c r="E33" s="219"/>
      <c r="F33" s="219"/>
      <c r="G33" s="215"/>
      <c r="H33" s="219"/>
      <c r="I33" s="215"/>
      <c r="J33" s="219"/>
      <c r="K33" s="233"/>
      <c r="L33" s="233"/>
      <c r="M33" s="233"/>
      <c r="N33" s="233"/>
      <c r="O33" s="233"/>
    </row>
    <row r="34" spans="1:15">
      <c r="A34" s="218"/>
      <c r="B34" s="232"/>
      <c r="C34" s="219"/>
      <c r="D34" s="215"/>
      <c r="E34" s="219"/>
      <c r="F34" s="219"/>
      <c r="G34" s="215"/>
      <c r="H34" s="219"/>
      <c r="I34" s="215"/>
      <c r="J34" s="219"/>
      <c r="K34" s="233"/>
      <c r="L34" s="233"/>
      <c r="M34" s="233"/>
      <c r="N34" s="233"/>
      <c r="O34" s="233"/>
    </row>
    <row r="35" spans="1:15" ht="24.75" customHeight="1">
      <c r="A35" s="215" t="s">
        <v>61</v>
      </c>
      <c r="B35" s="526" t="str">
        <f>'PLANILHA DESONERA RESUMO'!D94</f>
        <v>TRANSPORTE COM CAMINHÃO BASCULANTE DE 14 M³, EM VIA URBANA EM LEITO NATURAL (UNIDADE: M3XKM). AF_07/2020</v>
      </c>
      <c r="C35" s="526"/>
      <c r="D35" s="526"/>
      <c r="E35" s="526"/>
      <c r="F35" s="526"/>
      <c r="G35" s="526"/>
      <c r="H35" s="526"/>
      <c r="I35" s="526"/>
      <c r="J35" s="526"/>
      <c r="K35" s="526"/>
      <c r="L35" s="217"/>
      <c r="M35" s="217"/>
      <c r="N35" s="217"/>
    </row>
    <row r="36" spans="1:15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7"/>
      <c r="M36" s="217"/>
      <c r="N36" s="217"/>
    </row>
    <row r="37" spans="1:15">
      <c r="A37" s="234" t="s">
        <v>340</v>
      </c>
      <c r="B37" s="234" t="s">
        <v>341</v>
      </c>
      <c r="C37" s="235"/>
      <c r="D37" s="235"/>
      <c r="E37" s="235"/>
      <c r="F37" s="235"/>
      <c r="G37" s="235"/>
      <c r="H37" s="235"/>
      <c r="I37" s="235"/>
      <c r="J37" s="235"/>
      <c r="K37" s="235"/>
      <c r="L37" s="226"/>
      <c r="M37" s="226"/>
      <c r="N37" s="226"/>
      <c r="O37" s="226"/>
    </row>
    <row r="38" spans="1:15">
      <c r="A38" s="218"/>
      <c r="B38" s="222" t="s">
        <v>332</v>
      </c>
      <c r="C38" s="224" t="s">
        <v>336</v>
      </c>
      <c r="D38" s="224"/>
      <c r="E38" s="224" t="s">
        <v>342</v>
      </c>
      <c r="F38" s="224"/>
      <c r="G38" s="224" t="s">
        <v>343</v>
      </c>
      <c r="H38" s="224"/>
      <c r="I38" s="224" t="s">
        <v>344</v>
      </c>
      <c r="J38" s="224"/>
      <c r="K38" s="224"/>
      <c r="L38" s="226"/>
      <c r="M38" s="226"/>
      <c r="N38" s="226"/>
      <c r="O38" s="226"/>
    </row>
    <row r="39" spans="1:15" ht="26.4">
      <c r="A39" s="218"/>
      <c r="B39" s="244" t="s">
        <v>355</v>
      </c>
      <c r="C39" s="228">
        <f>I26</f>
        <v>108</v>
      </c>
      <c r="D39" s="224" t="s">
        <v>337</v>
      </c>
      <c r="E39" s="236">
        <v>5</v>
      </c>
      <c r="F39" s="224" t="s">
        <v>337</v>
      </c>
      <c r="G39" s="224">
        <v>1.6</v>
      </c>
      <c r="H39" s="224" t="s">
        <v>337</v>
      </c>
      <c r="I39" s="224">
        <v>1.25</v>
      </c>
      <c r="J39" s="224" t="s">
        <v>338</v>
      </c>
      <c r="K39" s="228">
        <f>ROUND(C39*E39*I39,2)</f>
        <v>675</v>
      </c>
      <c r="L39" s="226"/>
      <c r="M39" s="226"/>
      <c r="N39" s="226"/>
      <c r="O39" s="226"/>
    </row>
    <row r="40" spans="1:15" ht="26.4">
      <c r="A40" s="218"/>
      <c r="B40" s="244" t="s">
        <v>356</v>
      </c>
      <c r="C40" s="228">
        <f t="shared" ref="C40:C41" si="4">I27</f>
        <v>243</v>
      </c>
      <c r="D40" s="224"/>
      <c r="E40" s="236">
        <v>5</v>
      </c>
      <c r="F40" s="224" t="s">
        <v>337</v>
      </c>
      <c r="G40" s="224">
        <v>1.6</v>
      </c>
      <c r="H40" s="224" t="s">
        <v>337</v>
      </c>
      <c r="I40" s="224">
        <v>1.25</v>
      </c>
      <c r="J40" s="224" t="s">
        <v>338</v>
      </c>
      <c r="K40" s="228">
        <f t="shared" ref="K40:K41" si="5">ROUND(C40*E40*I40,2)</f>
        <v>1518.75</v>
      </c>
      <c r="L40" s="226"/>
      <c r="M40" s="226"/>
      <c r="N40" s="226"/>
      <c r="O40" s="226"/>
    </row>
    <row r="41" spans="1:15" ht="26.4">
      <c r="A41" s="218"/>
      <c r="B41" s="244" t="s">
        <v>357</v>
      </c>
      <c r="C41" s="228">
        <f t="shared" si="4"/>
        <v>135</v>
      </c>
      <c r="D41" s="224"/>
      <c r="E41" s="236">
        <v>5</v>
      </c>
      <c r="F41" s="224" t="s">
        <v>337</v>
      </c>
      <c r="G41" s="224">
        <v>1.6</v>
      </c>
      <c r="H41" s="224" t="s">
        <v>337</v>
      </c>
      <c r="I41" s="224">
        <v>1.25</v>
      </c>
      <c r="J41" s="224" t="s">
        <v>338</v>
      </c>
      <c r="K41" s="228">
        <f t="shared" si="5"/>
        <v>843.75</v>
      </c>
      <c r="L41" s="226"/>
      <c r="M41" s="226"/>
      <c r="N41" s="226"/>
      <c r="O41" s="226"/>
    </row>
    <row r="42" spans="1:15">
      <c r="A42" s="218"/>
      <c r="B42" s="227"/>
      <c r="C42" s="228"/>
      <c r="D42" s="224"/>
      <c r="E42" s="236"/>
      <c r="F42" s="224"/>
      <c r="G42" s="224"/>
      <c r="H42" s="224"/>
      <c r="I42" s="224"/>
      <c r="J42" s="224"/>
      <c r="K42" s="228"/>
      <c r="L42" s="226"/>
      <c r="M42" s="226"/>
      <c r="N42" s="226"/>
      <c r="O42" s="226"/>
    </row>
    <row r="43" spans="1:15">
      <c r="A43" s="218"/>
      <c r="B43" s="237" t="s">
        <v>339</v>
      </c>
      <c r="C43" s="230">
        <f>ROUND(SUM(K39:K42),2)</f>
        <v>3037.5</v>
      </c>
      <c r="D43" s="238" t="s">
        <v>345</v>
      </c>
      <c r="E43" s="219"/>
      <c r="F43" s="219"/>
      <c r="G43" s="219"/>
      <c r="H43" s="219"/>
      <c r="I43" s="219"/>
      <c r="J43" s="219"/>
      <c r="K43" s="524"/>
      <c r="L43" s="524"/>
      <c r="M43" s="524"/>
      <c r="N43" s="524"/>
      <c r="O43" s="524"/>
    </row>
    <row r="44" spans="1:15">
      <c r="A44" s="225"/>
      <c r="B44" s="225"/>
      <c r="C44" s="225"/>
      <c r="D44" s="225"/>
      <c r="E44" s="225"/>
      <c r="F44" s="225"/>
      <c r="G44" s="225"/>
      <c r="H44" s="225"/>
      <c r="I44" s="225"/>
      <c r="J44" s="225"/>
      <c r="K44" s="225"/>
    </row>
    <row r="45" spans="1:15" ht="39.75" customHeight="1">
      <c r="A45" s="215" t="s">
        <v>476</v>
      </c>
      <c r="B45" s="522" t="s">
        <v>285</v>
      </c>
      <c r="C45" s="523"/>
      <c r="D45" s="523"/>
      <c r="E45" s="523"/>
      <c r="F45" s="523"/>
      <c r="G45" s="523"/>
      <c r="H45" s="523"/>
      <c r="I45" s="523"/>
      <c r="J45" s="523"/>
      <c r="K45" s="523"/>
      <c r="L45" s="217"/>
      <c r="M45" s="217"/>
      <c r="N45" s="217"/>
    </row>
    <row r="46" spans="1:15">
      <c r="A46" s="218"/>
      <c r="B46" s="219"/>
      <c r="C46" s="219"/>
      <c r="D46" s="219"/>
      <c r="E46" s="219"/>
      <c r="F46" s="219"/>
      <c r="G46" s="219"/>
      <c r="H46" s="219"/>
      <c r="I46" s="219"/>
      <c r="J46" s="219"/>
      <c r="K46" s="221"/>
      <c r="L46" s="221"/>
      <c r="M46" s="221"/>
      <c r="N46" s="221"/>
      <c r="O46" s="221"/>
    </row>
    <row r="47" spans="1:15">
      <c r="A47" s="218"/>
      <c r="B47" s="527" t="s">
        <v>348</v>
      </c>
      <c r="C47" s="527"/>
      <c r="D47" s="527"/>
      <c r="E47" s="527"/>
      <c r="F47" s="527"/>
      <c r="G47" s="527"/>
      <c r="H47" s="527"/>
      <c r="I47" s="527"/>
      <c r="J47" s="225"/>
      <c r="K47" s="225"/>
      <c r="L47" s="226"/>
      <c r="M47" s="226"/>
      <c r="N47" s="226"/>
      <c r="O47" s="226"/>
    </row>
    <row r="48" spans="1:15">
      <c r="A48" s="218"/>
      <c r="B48" s="222" t="s">
        <v>332</v>
      </c>
      <c r="C48" s="223" t="s">
        <v>333</v>
      </c>
      <c r="D48" s="224"/>
      <c r="E48" s="334" t="s">
        <v>898</v>
      </c>
      <c r="F48" s="224"/>
      <c r="G48" s="334" t="s">
        <v>17</v>
      </c>
      <c r="H48" s="224"/>
      <c r="I48" s="224" t="s">
        <v>336</v>
      </c>
      <c r="J48" s="225"/>
      <c r="K48" s="225"/>
      <c r="L48" s="226"/>
      <c r="M48" s="226"/>
      <c r="N48" s="226"/>
      <c r="O48" s="226"/>
    </row>
    <row r="49" spans="1:17" ht="26.4">
      <c r="A49" s="218"/>
      <c r="B49" s="244" t="str">
        <f>B39</f>
        <v>VICINAL DO JABAROCA</v>
      </c>
      <c r="C49" s="239">
        <v>12</v>
      </c>
      <c r="D49" s="224" t="s">
        <v>337</v>
      </c>
      <c r="E49" s="239">
        <f>1.5*0.1</f>
        <v>0.15000000000000002</v>
      </c>
      <c r="F49" s="224" t="s">
        <v>337</v>
      </c>
      <c r="G49" s="239">
        <f>G26</f>
        <v>4</v>
      </c>
      <c r="H49" s="224" t="s">
        <v>338</v>
      </c>
      <c r="I49" s="239">
        <f>ROUND(C49*E49*G49,2)</f>
        <v>7.2</v>
      </c>
      <c r="J49" s="225"/>
      <c r="K49" s="225"/>
      <c r="L49" s="226"/>
      <c r="M49" s="226"/>
      <c r="N49" s="226"/>
      <c r="O49" s="226"/>
    </row>
    <row r="50" spans="1:17" ht="26.4">
      <c r="A50" s="218"/>
      <c r="B50" s="244" t="str">
        <f>B40</f>
        <v>VICINAL DO CIMENTO</v>
      </c>
      <c r="C50" s="239">
        <v>12</v>
      </c>
      <c r="D50" s="224" t="s">
        <v>337</v>
      </c>
      <c r="E50" s="239">
        <f t="shared" ref="E50:E51" si="6">1.5*0.1</f>
        <v>0.15000000000000002</v>
      </c>
      <c r="F50" s="224" t="s">
        <v>337</v>
      </c>
      <c r="G50" s="239">
        <f>G27</f>
        <v>9</v>
      </c>
      <c r="H50" s="224" t="s">
        <v>338</v>
      </c>
      <c r="I50" s="239">
        <f t="shared" ref="I50:I51" si="7">ROUND(C50*E50*G50,2)</f>
        <v>16.2</v>
      </c>
      <c r="J50" s="225"/>
      <c r="K50" s="225"/>
      <c r="L50" s="226"/>
      <c r="M50" s="226"/>
      <c r="N50" s="226"/>
      <c r="O50" s="226"/>
    </row>
    <row r="51" spans="1:17" ht="26.4">
      <c r="A51" s="218"/>
      <c r="B51" s="244" t="str">
        <f>B41</f>
        <v xml:space="preserve">VICINAL DO BASÍLIO </v>
      </c>
      <c r="C51" s="239">
        <v>12</v>
      </c>
      <c r="D51" s="224" t="s">
        <v>337</v>
      </c>
      <c r="E51" s="239">
        <f t="shared" si="6"/>
        <v>0.15000000000000002</v>
      </c>
      <c r="F51" s="224" t="s">
        <v>337</v>
      </c>
      <c r="G51" s="239">
        <f>G28</f>
        <v>5</v>
      </c>
      <c r="H51" s="224" t="s">
        <v>338</v>
      </c>
      <c r="I51" s="239">
        <f t="shared" si="7"/>
        <v>9</v>
      </c>
      <c r="J51" s="225"/>
      <c r="K51" s="225"/>
      <c r="L51" s="226"/>
      <c r="M51" s="226"/>
      <c r="N51" s="226"/>
      <c r="O51" s="226"/>
    </row>
    <row r="52" spans="1:17">
      <c r="A52" s="218"/>
      <c r="B52" s="227"/>
      <c r="C52" s="228"/>
      <c r="D52" s="224"/>
      <c r="E52" s="228"/>
      <c r="F52" s="224"/>
      <c r="G52" s="239"/>
      <c r="H52" s="224"/>
      <c r="I52" s="239"/>
      <c r="J52" s="219"/>
      <c r="K52" s="221"/>
      <c r="L52" s="226"/>
      <c r="M52" s="226"/>
      <c r="N52" s="226"/>
      <c r="O52" s="226"/>
    </row>
    <row r="53" spans="1:17">
      <c r="A53" s="218"/>
      <c r="B53" s="219"/>
      <c r="C53" s="219"/>
      <c r="D53" s="219"/>
      <c r="E53" s="219"/>
      <c r="F53" s="219"/>
      <c r="G53" s="219"/>
      <c r="H53" s="219"/>
      <c r="I53" s="219"/>
      <c r="J53" s="219"/>
      <c r="K53" s="220"/>
      <c r="L53" s="221"/>
      <c r="M53" s="221"/>
      <c r="N53" s="221"/>
      <c r="O53" s="221"/>
    </row>
    <row r="54" spans="1:17">
      <c r="A54" s="218"/>
      <c r="B54" s="234" t="s">
        <v>351</v>
      </c>
      <c r="C54" s="219"/>
      <c r="D54" s="219"/>
      <c r="E54" s="219"/>
      <c r="F54" s="219"/>
      <c r="G54" s="219"/>
      <c r="H54" s="219"/>
      <c r="I54" s="219"/>
      <c r="J54" s="219"/>
      <c r="K54" s="525"/>
      <c r="L54" s="525"/>
      <c r="M54" s="525"/>
      <c r="N54" s="525"/>
      <c r="O54" s="525"/>
    </row>
    <row r="55" spans="1:17">
      <c r="A55" s="218"/>
      <c r="B55" s="219"/>
      <c r="C55" s="219"/>
      <c r="D55" s="219"/>
      <c r="E55" s="219"/>
      <c r="F55" s="219"/>
      <c r="G55" s="219"/>
      <c r="H55" s="219"/>
      <c r="I55" s="219"/>
      <c r="J55" s="219"/>
      <c r="K55" s="233"/>
      <c r="L55" s="233"/>
      <c r="M55" s="233"/>
      <c r="N55" s="233"/>
      <c r="O55" s="233"/>
    </row>
    <row r="56" spans="1:17">
      <c r="A56" s="218"/>
      <c r="B56" s="229" t="s">
        <v>339</v>
      </c>
      <c r="C56" s="230">
        <f>SUM(I49:I52)</f>
        <v>32.4</v>
      </c>
      <c r="D56" s="231" t="s">
        <v>52</v>
      </c>
      <c r="E56" s="219"/>
      <c r="F56" s="219"/>
      <c r="G56" s="219"/>
      <c r="H56" s="219"/>
      <c r="I56" s="219"/>
      <c r="J56" s="219"/>
      <c r="K56" s="233"/>
      <c r="L56" s="233"/>
      <c r="M56" s="233"/>
      <c r="N56" s="233"/>
      <c r="O56" s="233"/>
    </row>
    <row r="57" spans="1:17">
      <c r="A57" s="218"/>
      <c r="B57" s="232"/>
      <c r="C57" s="219"/>
      <c r="D57" s="215"/>
      <c r="E57" s="219"/>
      <c r="F57" s="219"/>
      <c r="G57" s="215"/>
      <c r="H57" s="219"/>
      <c r="I57" s="215"/>
      <c r="J57" s="219"/>
      <c r="K57" s="233"/>
      <c r="L57" s="233"/>
      <c r="M57" s="233"/>
      <c r="N57" s="233"/>
      <c r="O57" s="233"/>
    </row>
    <row r="58" spans="1:17" ht="44.25" customHeight="1">
      <c r="A58" s="215" t="s">
        <v>481</v>
      </c>
      <c r="B58" s="522" t="str">
        <f>'PLANILHA DESONERA RESUMO'!D98</f>
        <v>TUBO DE CONCRETO PARA REDES COLETORAS DE ÁGUAS PLUVIAIS, DIÂMETRO DE 600 MM, JUNTA RÍGIDA, INSTALADO EM LOCAL COM BAIXO NÍVEL DE INTERFERÊNCIAS - FORNECIMENTO E ASSENTAMENTO. AF_03/2024</v>
      </c>
      <c r="C58" s="523"/>
      <c r="D58" s="523"/>
      <c r="E58" s="523"/>
      <c r="F58" s="523"/>
      <c r="G58" s="523"/>
      <c r="H58" s="523"/>
      <c r="I58" s="523"/>
      <c r="J58" s="523"/>
      <c r="K58" s="523"/>
      <c r="L58" s="217"/>
      <c r="M58" s="217"/>
      <c r="N58" s="217"/>
    </row>
    <row r="59" spans="1:17">
      <c r="A59" s="218"/>
      <c r="B59" s="219"/>
      <c r="C59" s="219"/>
      <c r="D59" s="219"/>
      <c r="E59" s="219"/>
      <c r="F59" s="219"/>
      <c r="G59" s="219"/>
      <c r="H59" s="219"/>
      <c r="I59" s="219"/>
      <c r="J59" s="219"/>
      <c r="K59" s="221"/>
      <c r="L59" s="221"/>
      <c r="M59" s="221"/>
      <c r="N59" s="221"/>
      <c r="O59" s="221"/>
    </row>
    <row r="60" spans="1:17">
      <c r="A60" s="218"/>
      <c r="B60" s="222" t="s">
        <v>332</v>
      </c>
      <c r="C60" s="224" t="s">
        <v>346</v>
      </c>
      <c r="D60" s="224"/>
      <c r="E60" s="224" t="s">
        <v>347</v>
      </c>
      <c r="F60" s="224"/>
      <c r="G60" s="224" t="s">
        <v>62</v>
      </c>
      <c r="H60" s="225"/>
      <c r="I60" s="225"/>
      <c r="J60" s="225"/>
      <c r="K60" s="225"/>
      <c r="L60" s="226"/>
      <c r="M60" s="226"/>
      <c r="N60" s="226"/>
      <c r="O60" s="226"/>
    </row>
    <row r="61" spans="1:17" ht="26.4">
      <c r="A61" s="218"/>
      <c r="B61" s="244" t="str">
        <f>B17</f>
        <v>VICINAL DO JABAROCA</v>
      </c>
      <c r="C61" s="228">
        <v>1</v>
      </c>
      <c r="D61" s="224" t="s">
        <v>337</v>
      </c>
      <c r="E61" s="228">
        <v>12</v>
      </c>
      <c r="F61" s="224" t="s">
        <v>338</v>
      </c>
      <c r="G61" s="228">
        <f>ROUND(C61*E61,2)</f>
        <v>12</v>
      </c>
      <c r="H61" s="225"/>
      <c r="I61" s="225"/>
      <c r="J61" s="225"/>
      <c r="K61" s="225"/>
      <c r="L61" s="226"/>
      <c r="M61" s="226"/>
      <c r="N61" s="226"/>
      <c r="O61" s="226"/>
      <c r="Q61" s="232"/>
    </row>
    <row r="62" spans="1:17" ht="26.4">
      <c r="A62" s="218"/>
      <c r="B62" s="244" t="str">
        <f>B18</f>
        <v>VICINAL DO CIMENTO</v>
      </c>
      <c r="C62" s="228">
        <v>1</v>
      </c>
      <c r="D62" s="224" t="s">
        <v>337</v>
      </c>
      <c r="E62" s="228">
        <v>12</v>
      </c>
      <c r="F62" s="224" t="s">
        <v>338</v>
      </c>
      <c r="G62" s="228">
        <f>ROUND(C62*E62,2)</f>
        <v>12</v>
      </c>
      <c r="H62" s="225"/>
      <c r="I62" s="225"/>
      <c r="J62" s="225"/>
      <c r="K62" s="225"/>
      <c r="L62" s="226"/>
      <c r="M62" s="226"/>
      <c r="N62" s="226"/>
      <c r="O62" s="226"/>
      <c r="Q62" s="232"/>
    </row>
    <row r="63" spans="1:17" ht="26.4">
      <c r="A63" s="218"/>
      <c r="B63" s="244" t="str">
        <f>B19</f>
        <v xml:space="preserve">VICINAL DO BASÍLIO </v>
      </c>
      <c r="C63" s="228">
        <v>1</v>
      </c>
      <c r="D63" s="224" t="s">
        <v>337</v>
      </c>
      <c r="E63" s="228">
        <v>12</v>
      </c>
      <c r="F63" s="224" t="s">
        <v>338</v>
      </c>
      <c r="G63" s="228">
        <f t="shared" ref="G63" si="8">ROUND(C63*E63,2)</f>
        <v>12</v>
      </c>
      <c r="H63" s="225"/>
      <c r="I63" s="225"/>
      <c r="J63" s="225"/>
      <c r="K63" s="225"/>
      <c r="L63" s="226"/>
      <c r="M63" s="226"/>
      <c r="N63" s="226"/>
      <c r="O63" s="226"/>
      <c r="Q63" s="232"/>
    </row>
    <row r="64" spans="1:17">
      <c r="A64" s="218"/>
      <c r="B64" s="227"/>
      <c r="C64" s="228"/>
      <c r="D64" s="224"/>
      <c r="E64" s="228"/>
      <c r="F64" s="224"/>
      <c r="G64" s="228"/>
      <c r="H64" s="225"/>
      <c r="I64" s="225"/>
      <c r="J64" s="225"/>
      <c r="K64" s="225"/>
      <c r="L64" s="226"/>
      <c r="M64" s="226"/>
      <c r="N64" s="226"/>
      <c r="O64" s="226"/>
      <c r="Q64" s="232"/>
    </row>
    <row r="65" spans="1:15">
      <c r="A65" s="218"/>
      <c r="B65" s="229" t="s">
        <v>339</v>
      </c>
      <c r="C65" s="230">
        <f>SUM(G61:G64)</f>
        <v>36</v>
      </c>
      <c r="D65" s="231" t="s">
        <v>45</v>
      </c>
      <c r="E65" s="219"/>
      <c r="F65" s="219"/>
      <c r="G65" s="219"/>
      <c r="H65" s="219"/>
      <c r="I65" s="219"/>
      <c r="J65" s="219"/>
      <c r="K65" s="524"/>
      <c r="L65" s="524"/>
      <c r="M65" s="524"/>
      <c r="N65" s="524"/>
      <c r="O65" s="524"/>
    </row>
    <row r="66" spans="1:15">
      <c r="A66" s="218"/>
      <c r="B66" s="232"/>
      <c r="C66" s="219"/>
      <c r="D66" s="215"/>
      <c r="E66" s="219"/>
      <c r="F66" s="219"/>
      <c r="G66" s="215"/>
      <c r="H66" s="219"/>
      <c r="I66" s="215"/>
      <c r="J66" s="219"/>
      <c r="K66" s="525"/>
      <c r="L66" s="525"/>
      <c r="M66" s="525"/>
      <c r="N66" s="525"/>
      <c r="O66" s="525"/>
    </row>
    <row r="67" spans="1:15" ht="35.25" customHeight="1">
      <c r="A67" s="215" t="s">
        <v>484</v>
      </c>
      <c r="B67" s="522" t="s">
        <v>483</v>
      </c>
      <c r="C67" s="523"/>
      <c r="D67" s="523"/>
      <c r="E67" s="523"/>
      <c r="F67" s="523"/>
      <c r="G67" s="523"/>
      <c r="H67" s="523"/>
      <c r="I67" s="523"/>
      <c r="J67" s="523"/>
      <c r="K67" s="523"/>
      <c r="L67" s="217"/>
      <c r="M67" s="217"/>
      <c r="N67" s="217"/>
    </row>
    <row r="68" spans="1:15">
      <c r="A68" s="218"/>
      <c r="B68" s="219"/>
      <c r="C68" s="219"/>
      <c r="D68" s="219"/>
      <c r="E68" s="219"/>
      <c r="F68" s="219"/>
      <c r="G68" s="219"/>
      <c r="H68" s="219"/>
      <c r="I68" s="219"/>
      <c r="J68" s="219"/>
      <c r="K68" s="221"/>
      <c r="L68" s="221"/>
      <c r="M68" s="221"/>
      <c r="N68" s="221"/>
      <c r="O68" s="221"/>
    </row>
    <row r="69" spans="1:15">
      <c r="A69" s="218"/>
      <c r="B69" s="222" t="s">
        <v>332</v>
      </c>
      <c r="C69" s="224" t="s">
        <v>346</v>
      </c>
      <c r="D69" s="224"/>
      <c r="E69" s="224" t="s">
        <v>347</v>
      </c>
      <c r="F69" s="224"/>
      <c r="G69" s="224" t="s">
        <v>62</v>
      </c>
      <c r="H69" s="225"/>
      <c r="I69" s="225"/>
      <c r="J69" s="225"/>
      <c r="K69" s="225"/>
      <c r="L69" s="226"/>
      <c r="M69" s="226"/>
      <c r="N69" s="226"/>
      <c r="O69" s="226"/>
    </row>
    <row r="70" spans="1:15" ht="26.4">
      <c r="A70" s="218"/>
      <c r="B70" s="244" t="str">
        <f>B61</f>
        <v>VICINAL DO JABAROCA</v>
      </c>
      <c r="C70" s="228">
        <v>2</v>
      </c>
      <c r="D70" s="224" t="s">
        <v>337</v>
      </c>
      <c r="E70" s="228">
        <v>12</v>
      </c>
      <c r="F70" s="224" t="s">
        <v>338</v>
      </c>
      <c r="G70" s="228">
        <f>ROUND(C70*E70,2)</f>
        <v>24</v>
      </c>
      <c r="H70" s="225"/>
      <c r="I70" s="225"/>
      <c r="J70" s="225"/>
      <c r="K70" s="225"/>
      <c r="L70" s="226"/>
      <c r="M70" s="226"/>
      <c r="N70" s="226"/>
      <c r="O70" s="226"/>
    </row>
    <row r="71" spans="1:15" ht="26.4">
      <c r="A71" s="218"/>
      <c r="B71" s="244" t="str">
        <f>B62</f>
        <v>VICINAL DO CIMENTO</v>
      </c>
      <c r="C71" s="228">
        <v>2</v>
      </c>
      <c r="D71" s="224" t="s">
        <v>337</v>
      </c>
      <c r="E71" s="228">
        <v>12</v>
      </c>
      <c r="F71" s="224" t="s">
        <v>338</v>
      </c>
      <c r="G71" s="228">
        <f>ROUND(C71*E71,2)</f>
        <v>24</v>
      </c>
      <c r="H71" s="225"/>
      <c r="I71" s="225"/>
      <c r="J71" s="225"/>
      <c r="K71" s="225"/>
      <c r="L71" s="226"/>
      <c r="M71" s="226"/>
      <c r="N71" s="226"/>
      <c r="O71" s="226"/>
    </row>
    <row r="72" spans="1:15" ht="26.4">
      <c r="A72" s="218"/>
      <c r="B72" s="244" t="str">
        <f>B63</f>
        <v xml:space="preserve">VICINAL DO BASÍLIO </v>
      </c>
      <c r="C72" s="228">
        <v>3</v>
      </c>
      <c r="D72" s="224" t="s">
        <v>337</v>
      </c>
      <c r="E72" s="228">
        <v>12</v>
      </c>
      <c r="F72" s="224" t="s">
        <v>338</v>
      </c>
      <c r="G72" s="228">
        <f>ROUND(C72*E72,2)</f>
        <v>36</v>
      </c>
      <c r="H72" s="225"/>
      <c r="I72" s="225"/>
      <c r="J72" s="225"/>
      <c r="K72" s="225"/>
      <c r="L72" s="226"/>
      <c r="M72" s="226"/>
      <c r="N72" s="226"/>
      <c r="O72" s="226"/>
    </row>
    <row r="73" spans="1:15">
      <c r="A73" s="218"/>
      <c r="B73" s="227"/>
      <c r="C73" s="228"/>
      <c r="D73" s="224"/>
      <c r="E73" s="228"/>
      <c r="F73" s="224"/>
      <c r="G73" s="228"/>
      <c r="H73" s="225"/>
      <c r="I73" s="225"/>
      <c r="J73" s="225"/>
      <c r="K73" s="225"/>
      <c r="L73" s="226"/>
      <c r="M73" s="226"/>
      <c r="N73" s="226"/>
      <c r="O73" s="226"/>
    </row>
    <row r="74" spans="1:15">
      <c r="A74" s="218"/>
      <c r="B74" s="229" t="s">
        <v>339</v>
      </c>
      <c r="C74" s="230">
        <f>SUM(G70:G73)</f>
        <v>84</v>
      </c>
      <c r="D74" s="231" t="s">
        <v>45</v>
      </c>
      <c r="E74" s="219"/>
      <c r="F74" s="219"/>
      <c r="G74" s="219"/>
      <c r="H74" s="219"/>
      <c r="I74" s="219"/>
      <c r="J74" s="219"/>
      <c r="K74" s="220"/>
      <c r="L74" s="220"/>
      <c r="M74" s="220"/>
      <c r="N74" s="220"/>
      <c r="O74" s="220"/>
    </row>
    <row r="75" spans="1:15">
      <c r="A75" s="218"/>
      <c r="B75" s="232"/>
      <c r="C75" s="219"/>
      <c r="D75" s="215"/>
      <c r="E75" s="219"/>
      <c r="F75" s="219"/>
      <c r="G75" s="215"/>
      <c r="H75" s="219"/>
      <c r="I75" s="215"/>
      <c r="J75" s="219"/>
      <c r="K75" s="525"/>
      <c r="L75" s="525"/>
      <c r="M75" s="525"/>
      <c r="N75" s="525"/>
      <c r="O75" s="525"/>
    </row>
    <row r="76" spans="1:15" ht="44.25" customHeight="1">
      <c r="A76" s="218" t="s">
        <v>887</v>
      </c>
      <c r="B76" s="522" t="s">
        <v>486</v>
      </c>
      <c r="C76" s="523"/>
      <c r="D76" s="523"/>
      <c r="E76" s="523"/>
      <c r="F76" s="523"/>
      <c r="G76" s="523"/>
      <c r="H76" s="523"/>
      <c r="I76" s="523"/>
      <c r="J76" s="523"/>
      <c r="K76" s="523"/>
      <c r="L76" s="217"/>
      <c r="M76" s="217"/>
      <c r="N76" s="217"/>
    </row>
    <row r="77" spans="1:15">
      <c r="A77" s="218"/>
      <c r="B77" s="219"/>
      <c r="C77" s="219"/>
      <c r="D77" s="219"/>
      <c r="E77" s="219"/>
      <c r="F77" s="219"/>
      <c r="G77" s="219"/>
      <c r="H77" s="219"/>
      <c r="I77" s="219"/>
      <c r="J77" s="219"/>
      <c r="K77" s="221"/>
      <c r="L77" s="221"/>
      <c r="M77" s="221"/>
      <c r="N77" s="221"/>
      <c r="O77" s="221"/>
    </row>
    <row r="78" spans="1:15">
      <c r="A78" s="218"/>
      <c r="B78" s="222" t="s">
        <v>332</v>
      </c>
      <c r="C78" s="224" t="s">
        <v>346</v>
      </c>
      <c r="D78" s="224"/>
      <c r="E78" s="224" t="s">
        <v>347</v>
      </c>
      <c r="F78" s="224"/>
      <c r="G78" s="224" t="s">
        <v>62</v>
      </c>
      <c r="H78" s="225"/>
      <c r="I78" s="225"/>
      <c r="J78" s="225"/>
      <c r="K78" s="225"/>
      <c r="L78" s="226"/>
      <c r="M78" s="226"/>
      <c r="N78" s="226"/>
      <c r="O78" s="226"/>
    </row>
    <row r="79" spans="1:15" ht="26.4">
      <c r="A79" s="218"/>
      <c r="B79" s="244" t="str">
        <f>B70</f>
        <v>VICINAL DO JABAROCA</v>
      </c>
      <c r="C79" s="228">
        <v>1</v>
      </c>
      <c r="D79" s="224" t="s">
        <v>337</v>
      </c>
      <c r="E79" s="228">
        <v>12</v>
      </c>
      <c r="F79" s="224" t="s">
        <v>338</v>
      </c>
      <c r="G79" s="228">
        <f t="shared" ref="G79" si="9">ROUND(C79*E79,2)</f>
        <v>12</v>
      </c>
      <c r="H79" s="225"/>
      <c r="I79" s="225"/>
      <c r="J79" s="225"/>
      <c r="K79" s="225"/>
      <c r="L79" s="226"/>
      <c r="M79" s="226"/>
      <c r="N79" s="226"/>
      <c r="O79" s="226"/>
    </row>
    <row r="80" spans="1:15" ht="26.4">
      <c r="A80" s="218"/>
      <c r="B80" s="244" t="str">
        <f>B71</f>
        <v>VICINAL DO CIMENTO</v>
      </c>
      <c r="C80" s="228">
        <v>6</v>
      </c>
      <c r="D80" s="224" t="s">
        <v>337</v>
      </c>
      <c r="E80" s="228">
        <v>12</v>
      </c>
      <c r="F80" s="224" t="s">
        <v>338</v>
      </c>
      <c r="G80" s="228">
        <f t="shared" ref="G80" si="10">ROUND(C80*E80,2)</f>
        <v>72</v>
      </c>
      <c r="H80" s="225"/>
      <c r="I80" s="225"/>
      <c r="J80" s="225"/>
      <c r="K80" s="225"/>
      <c r="L80" s="226"/>
      <c r="M80" s="226"/>
      <c r="N80" s="226"/>
      <c r="O80" s="226"/>
    </row>
    <row r="81" spans="1:15" ht="26.4">
      <c r="A81" s="218"/>
      <c r="B81" s="244" t="str">
        <f>B72</f>
        <v xml:space="preserve">VICINAL DO BASÍLIO </v>
      </c>
      <c r="C81" s="228">
        <v>1</v>
      </c>
      <c r="D81" s="224" t="s">
        <v>337</v>
      </c>
      <c r="E81" s="228">
        <v>12</v>
      </c>
      <c r="F81" s="224" t="s">
        <v>338</v>
      </c>
      <c r="G81" s="228">
        <f t="shared" ref="G81" si="11">ROUND(C81*E81,2)</f>
        <v>12</v>
      </c>
      <c r="H81" s="225"/>
      <c r="I81" s="225"/>
      <c r="J81" s="225"/>
      <c r="K81" s="225"/>
      <c r="L81" s="226"/>
      <c r="M81" s="226"/>
      <c r="N81" s="226"/>
      <c r="O81" s="226"/>
    </row>
    <row r="82" spans="1:15">
      <c r="A82" s="218"/>
      <c r="B82" s="227"/>
      <c r="C82" s="228"/>
      <c r="D82" s="224"/>
      <c r="E82" s="228"/>
      <c r="F82" s="224"/>
      <c r="G82" s="228"/>
      <c r="H82" s="225"/>
      <c r="I82" s="225"/>
      <c r="J82" s="225"/>
      <c r="K82" s="225"/>
      <c r="L82" s="226"/>
      <c r="M82" s="226"/>
      <c r="N82" s="226"/>
      <c r="O82" s="226"/>
    </row>
    <row r="83" spans="1:15">
      <c r="A83" s="218"/>
      <c r="B83" s="229" t="s">
        <v>339</v>
      </c>
      <c r="C83" s="230">
        <f>SUM(G79:G82)</f>
        <v>96</v>
      </c>
      <c r="D83" s="231" t="s">
        <v>45</v>
      </c>
      <c r="E83" s="219"/>
      <c r="F83" s="219"/>
      <c r="G83" s="219"/>
      <c r="H83" s="219"/>
      <c r="I83" s="219"/>
      <c r="J83" s="219"/>
      <c r="K83" s="524"/>
      <c r="L83" s="524"/>
      <c r="M83" s="524"/>
      <c r="N83" s="524"/>
      <c r="O83" s="524"/>
    </row>
    <row r="84" spans="1:15">
      <c r="A84" s="218"/>
      <c r="B84" s="232"/>
      <c r="C84" s="219"/>
      <c r="D84" s="215"/>
      <c r="E84" s="219"/>
      <c r="F84" s="219"/>
      <c r="G84" s="215"/>
      <c r="H84" s="219"/>
      <c r="I84" s="215"/>
      <c r="J84" s="219"/>
      <c r="K84" s="233"/>
      <c r="L84" s="233"/>
      <c r="M84" s="233"/>
      <c r="N84" s="233"/>
      <c r="O84" s="233"/>
    </row>
    <row r="85" spans="1:15">
      <c r="A85" s="218"/>
      <c r="B85" s="232"/>
      <c r="C85" s="219"/>
      <c r="D85" s="215"/>
      <c r="E85" s="219"/>
      <c r="F85" s="219"/>
      <c r="G85" s="215"/>
      <c r="H85" s="219"/>
      <c r="I85" s="215"/>
      <c r="J85" s="219"/>
      <c r="K85" s="233"/>
      <c r="L85" s="233"/>
      <c r="M85" s="233"/>
      <c r="N85" s="233"/>
      <c r="O85" s="233"/>
    </row>
    <row r="86" spans="1:15" hidden="1">
      <c r="A86" s="218"/>
      <c r="B86" s="232"/>
      <c r="C86" s="219"/>
      <c r="D86" s="215"/>
      <c r="E86" s="219"/>
      <c r="F86" s="219"/>
      <c r="G86" s="215"/>
      <c r="H86" s="219"/>
      <c r="I86" s="215"/>
      <c r="J86" s="219"/>
      <c r="K86" s="233"/>
      <c r="L86" s="233"/>
      <c r="M86" s="233"/>
      <c r="N86" s="233"/>
      <c r="O86" s="233"/>
    </row>
    <row r="87" spans="1:15" ht="52.5" hidden="1" customHeight="1">
      <c r="A87" s="215" t="s">
        <v>60</v>
      </c>
      <c r="B87" s="522" t="str">
        <f>'PLANILHA DESONERA RESUMO'!D93</f>
        <v>ESCAVAÇÃO MECANIZADA DE VALA COM PROF. ATÉ 1,5 M (MÉDIA MONTANTE E JUSANTE/UMA COMPOSIÇÃO POR TRECHO), ESCAVADEIRA (0,8 M3), LARG. DE 1,5 M A 2,5 M, EM SOLO DE 1A CATEGORIA, EM LOCAIS COM ALTO NÍVEL DE INTERFERÊNCIA. AF_09/2024 - ESCAVAÇÃO DRENAGEM PROFUNDA</v>
      </c>
      <c r="C87" s="523"/>
      <c r="D87" s="523"/>
      <c r="E87" s="523"/>
      <c r="F87" s="523"/>
      <c r="G87" s="523"/>
      <c r="H87" s="523"/>
      <c r="I87" s="523"/>
      <c r="J87" s="523"/>
      <c r="K87" s="523"/>
      <c r="L87" s="233"/>
      <c r="M87" s="233"/>
      <c r="N87" s="233"/>
      <c r="O87" s="233"/>
    </row>
    <row r="88" spans="1:15" hidden="1">
      <c r="A88" s="218"/>
      <c r="B88" s="219"/>
      <c r="C88" s="219"/>
      <c r="D88" s="219"/>
      <c r="E88" s="219"/>
      <c r="F88" s="219"/>
      <c r="G88" s="219"/>
      <c r="H88" s="219"/>
      <c r="I88" s="219"/>
      <c r="J88" s="219"/>
      <c r="K88" s="221"/>
      <c r="L88" s="233"/>
      <c r="M88" s="233"/>
      <c r="N88" s="233"/>
      <c r="O88" s="233"/>
    </row>
    <row r="89" spans="1:15" hidden="1">
      <c r="A89" s="218"/>
      <c r="B89" s="222" t="s">
        <v>332</v>
      </c>
      <c r="C89" s="224" t="s">
        <v>346</v>
      </c>
      <c r="D89" s="224"/>
      <c r="E89" s="224" t="s">
        <v>347</v>
      </c>
      <c r="F89" s="224"/>
      <c r="G89" s="224" t="s">
        <v>62</v>
      </c>
      <c r="H89" s="225"/>
      <c r="I89" s="225"/>
      <c r="J89" s="225"/>
      <c r="K89" s="225"/>
      <c r="L89" s="233"/>
      <c r="M89" s="233"/>
      <c r="N89" s="233"/>
      <c r="O89" s="233"/>
    </row>
    <row r="90" spans="1:15" ht="26.4" hidden="1">
      <c r="A90" s="218"/>
      <c r="B90" s="244" t="str">
        <f>B70</f>
        <v>VICINAL DO JABAROCA</v>
      </c>
      <c r="C90" s="228">
        <v>2</v>
      </c>
      <c r="D90" s="224" t="s">
        <v>337</v>
      </c>
      <c r="E90" s="228">
        <v>12</v>
      </c>
      <c r="F90" s="224" t="s">
        <v>338</v>
      </c>
      <c r="G90" s="228">
        <f>ROUND(C90*E90,2)</f>
        <v>24</v>
      </c>
      <c r="H90" s="225"/>
      <c r="I90" s="225"/>
      <c r="J90" s="225"/>
      <c r="K90" s="225"/>
      <c r="L90" s="233"/>
      <c r="M90" s="233"/>
      <c r="N90" s="233"/>
      <c r="O90" s="233"/>
    </row>
    <row r="91" spans="1:15" ht="26.4" hidden="1">
      <c r="A91" s="218"/>
      <c r="B91" s="244" t="str">
        <f>B71</f>
        <v>VICINAL DO CIMENTO</v>
      </c>
      <c r="C91" s="228"/>
      <c r="D91" s="224" t="s">
        <v>337</v>
      </c>
      <c r="E91" s="228">
        <v>12</v>
      </c>
      <c r="F91" s="224" t="s">
        <v>338</v>
      </c>
      <c r="G91" s="228">
        <f t="shared" ref="G91:G92" si="12">ROUND(C91*E91,2)</f>
        <v>0</v>
      </c>
      <c r="H91" s="225"/>
      <c r="I91" s="225"/>
      <c r="J91" s="225"/>
      <c r="K91" s="225"/>
      <c r="L91" s="233"/>
      <c r="M91" s="233"/>
      <c r="N91" s="233"/>
      <c r="O91" s="233"/>
    </row>
    <row r="92" spans="1:15" ht="26.4" hidden="1">
      <c r="A92" s="218"/>
      <c r="B92" s="244" t="str">
        <f>B72</f>
        <v xml:space="preserve">VICINAL DO BASÍLIO </v>
      </c>
      <c r="C92" s="228"/>
      <c r="D92" s="224" t="s">
        <v>337</v>
      </c>
      <c r="E92" s="228">
        <v>12</v>
      </c>
      <c r="F92" s="224" t="s">
        <v>338</v>
      </c>
      <c r="G92" s="228">
        <f t="shared" si="12"/>
        <v>0</v>
      </c>
      <c r="H92" s="225"/>
      <c r="I92" s="225"/>
      <c r="J92" s="225"/>
      <c r="K92" s="225"/>
      <c r="L92" s="233"/>
      <c r="M92" s="233"/>
      <c r="N92" s="233"/>
      <c r="O92" s="233"/>
    </row>
    <row r="93" spans="1:15" hidden="1">
      <c r="A93" s="218"/>
      <c r="B93" s="227"/>
      <c r="C93" s="228"/>
      <c r="D93" s="224"/>
      <c r="E93" s="228"/>
      <c r="F93" s="224"/>
      <c r="G93" s="228"/>
      <c r="H93" s="225"/>
      <c r="I93" s="225"/>
      <c r="J93" s="225"/>
      <c r="K93" s="225"/>
      <c r="L93" s="233"/>
      <c r="M93" s="233"/>
      <c r="N93" s="233"/>
      <c r="O93" s="233"/>
    </row>
    <row r="94" spans="1:15" hidden="1">
      <c r="A94" s="218"/>
      <c r="B94" s="219"/>
      <c r="C94" s="219"/>
      <c r="D94" s="219"/>
      <c r="E94" s="219"/>
      <c r="F94" s="219"/>
      <c r="G94" s="219"/>
      <c r="H94" s="219"/>
      <c r="I94" s="219"/>
      <c r="J94" s="219"/>
      <c r="K94" s="221"/>
      <c r="L94" s="233"/>
      <c r="M94" s="233"/>
      <c r="N94" s="233"/>
      <c r="O94" s="233"/>
    </row>
    <row r="95" spans="1:15" hidden="1">
      <c r="A95" s="218"/>
      <c r="B95" s="229" t="s">
        <v>339</v>
      </c>
      <c r="C95" s="230">
        <f>ROUND(SUM(G90:G93),2)</f>
        <v>24</v>
      </c>
      <c r="D95" s="231" t="s">
        <v>45</v>
      </c>
      <c r="E95" s="219"/>
      <c r="F95" s="219"/>
      <c r="G95" s="219"/>
      <c r="H95" s="219"/>
      <c r="I95" s="219"/>
      <c r="J95" s="219"/>
      <c r="K95" s="220"/>
      <c r="L95" s="233"/>
      <c r="M95" s="233"/>
      <c r="N95" s="233"/>
      <c r="O95" s="233"/>
    </row>
    <row r="96" spans="1:15" hidden="1">
      <c r="A96" s="218"/>
      <c r="B96" s="232"/>
      <c r="C96" s="219"/>
      <c r="D96" s="215"/>
      <c r="E96" s="219"/>
      <c r="F96" s="219"/>
      <c r="G96" s="215"/>
      <c r="H96" s="219"/>
      <c r="I96" s="215"/>
      <c r="J96" s="219"/>
      <c r="K96" s="233"/>
      <c r="L96" s="233"/>
      <c r="M96" s="233"/>
      <c r="N96" s="233"/>
      <c r="O96" s="233"/>
    </row>
    <row r="97" spans="1:15" ht="35.25" hidden="1" customHeight="1">
      <c r="A97" s="215" t="str">
        <f>'[1]PANILHA NÃO DESONERADA'!C46</f>
        <v>4.4.7</v>
      </c>
      <c r="B97" s="522" t="str">
        <f>'PLANILHA DESONERA RESUMO'!D95</f>
        <v>LASTRO COM MATERIAL GRANULAR (AREIA MÉDIA), APLICADO EM PISOS OU LAJES SOBRE SOLO, ESPESSURA DE *10 CM*. AF_01/2024</v>
      </c>
      <c r="C97" s="523"/>
      <c r="D97" s="523"/>
      <c r="E97" s="523"/>
      <c r="F97" s="523"/>
      <c r="G97" s="523"/>
      <c r="H97" s="523"/>
      <c r="I97" s="523"/>
      <c r="J97" s="523"/>
      <c r="K97" s="523"/>
      <c r="L97" s="217"/>
      <c r="M97" s="217"/>
      <c r="N97" s="217"/>
    </row>
    <row r="98" spans="1:15" hidden="1">
      <c r="A98" s="218"/>
      <c r="B98" s="219"/>
      <c r="C98" s="219"/>
      <c r="D98" s="219"/>
      <c r="E98" s="219"/>
      <c r="F98" s="219"/>
      <c r="G98" s="219"/>
      <c r="H98" s="219"/>
      <c r="I98" s="219"/>
      <c r="J98" s="219"/>
      <c r="K98" s="221"/>
      <c r="L98" s="221"/>
      <c r="M98" s="221"/>
      <c r="N98" s="221"/>
      <c r="O98" s="221"/>
    </row>
    <row r="99" spans="1:15" hidden="1">
      <c r="A99" s="218"/>
      <c r="B99" s="527" t="s">
        <v>348</v>
      </c>
      <c r="C99" s="527"/>
      <c r="D99" s="527"/>
      <c r="E99" s="527"/>
      <c r="F99" s="527"/>
      <c r="G99" s="527"/>
      <c r="H99" s="527"/>
      <c r="I99" s="527"/>
      <c r="J99" s="219"/>
      <c r="K99" s="221"/>
      <c r="L99" s="221"/>
      <c r="M99" s="221"/>
      <c r="N99" s="221"/>
      <c r="O99" s="221"/>
    </row>
    <row r="100" spans="1:15" hidden="1">
      <c r="A100" s="218"/>
      <c r="B100" s="222" t="s">
        <v>332</v>
      </c>
      <c r="C100" s="223" t="s">
        <v>333</v>
      </c>
      <c r="D100" s="224"/>
      <c r="E100" s="224" t="s">
        <v>349</v>
      </c>
      <c r="F100" s="224"/>
      <c r="G100" s="224" t="s">
        <v>350</v>
      </c>
      <c r="H100" s="224"/>
      <c r="I100" s="224" t="s">
        <v>336</v>
      </c>
      <c r="J100" s="225"/>
      <c r="K100" s="225"/>
      <c r="L100" s="226"/>
      <c r="M100" s="226"/>
      <c r="N100" s="226"/>
      <c r="O100" s="226"/>
    </row>
    <row r="101" spans="1:15" ht="26.4" hidden="1">
      <c r="A101" s="218"/>
      <c r="B101" s="244" t="str">
        <f>B90</f>
        <v>VICINAL DO JABAROCA</v>
      </c>
      <c r="C101" s="239">
        <f>G61+G70+G90</f>
        <v>60</v>
      </c>
      <c r="D101" s="224" t="s">
        <v>337</v>
      </c>
      <c r="E101" s="239">
        <v>1.5</v>
      </c>
      <c r="F101" s="224" t="s">
        <v>337</v>
      </c>
      <c r="G101" s="239">
        <v>1.2</v>
      </c>
      <c r="H101" s="224" t="s">
        <v>338</v>
      </c>
      <c r="I101" s="239">
        <f>ROUND(C101*E101*G101,2)</f>
        <v>108</v>
      </c>
      <c r="J101" s="225"/>
      <c r="K101" s="225"/>
      <c r="L101" s="226"/>
      <c r="M101" s="226"/>
      <c r="N101" s="226"/>
      <c r="O101" s="226"/>
    </row>
    <row r="102" spans="1:15" ht="26.4" hidden="1">
      <c r="A102" s="218"/>
      <c r="B102" s="244" t="str">
        <f>B91</f>
        <v>VICINAL DO CIMENTO</v>
      </c>
      <c r="C102" s="239"/>
      <c r="D102" s="224"/>
      <c r="E102" s="239"/>
      <c r="F102" s="224"/>
      <c r="G102" s="239"/>
      <c r="H102" s="224"/>
      <c r="I102" s="239"/>
      <c r="J102" s="225"/>
      <c r="K102" s="225"/>
      <c r="L102" s="226"/>
      <c r="M102" s="226"/>
      <c r="N102" s="226"/>
      <c r="O102" s="226"/>
    </row>
    <row r="103" spans="1:15" ht="26.4" hidden="1">
      <c r="A103" s="218"/>
      <c r="B103" s="244" t="str">
        <f>B92</f>
        <v xml:space="preserve">VICINAL DO BASÍLIO </v>
      </c>
      <c r="C103" s="239"/>
      <c r="D103" s="224"/>
      <c r="E103" s="239"/>
      <c r="F103" s="224"/>
      <c r="G103" s="239"/>
      <c r="H103" s="224"/>
      <c r="I103" s="239"/>
      <c r="J103" s="225"/>
      <c r="K103" s="225"/>
      <c r="L103" s="226"/>
      <c r="M103" s="226"/>
      <c r="N103" s="226"/>
      <c r="O103" s="226"/>
    </row>
    <row r="104" spans="1:15" hidden="1">
      <c r="A104" s="218"/>
      <c r="B104" s="227"/>
      <c r="C104" s="228"/>
      <c r="D104" s="224"/>
      <c r="E104" s="228"/>
      <c r="F104" s="224"/>
      <c r="G104" s="239"/>
      <c r="H104" s="224"/>
      <c r="I104" s="239"/>
      <c r="J104" s="225"/>
      <c r="K104" s="225"/>
      <c r="L104" s="226"/>
      <c r="M104" s="226"/>
      <c r="N104" s="226"/>
      <c r="O104" s="226"/>
    </row>
    <row r="105" spans="1:15" hidden="1">
      <c r="A105" s="218"/>
      <c r="B105" s="219"/>
      <c r="C105" s="219"/>
      <c r="D105" s="219"/>
      <c r="E105" s="219"/>
      <c r="F105" s="219"/>
      <c r="G105" s="219"/>
      <c r="H105" s="219"/>
      <c r="I105" s="219"/>
      <c r="J105" s="219"/>
      <c r="K105" s="221"/>
      <c r="L105" s="221"/>
      <c r="M105" s="221"/>
      <c r="N105" s="221"/>
      <c r="O105" s="221"/>
    </row>
    <row r="106" spans="1:15" hidden="1">
      <c r="A106" s="225"/>
      <c r="B106" s="234" t="s">
        <v>351</v>
      </c>
      <c r="C106" s="219"/>
      <c r="D106" s="219"/>
      <c r="E106" s="219"/>
      <c r="F106" s="219"/>
      <c r="G106" s="219"/>
      <c r="H106" s="219"/>
      <c r="I106" s="219"/>
      <c r="J106" s="219"/>
      <c r="K106" s="221"/>
      <c r="L106" s="221"/>
      <c r="M106" s="221"/>
      <c r="N106" s="221"/>
      <c r="O106" s="221"/>
    </row>
    <row r="107" spans="1:15" hidden="1">
      <c r="A107" s="218"/>
      <c r="B107" s="219"/>
      <c r="C107" s="219"/>
      <c r="D107" s="219"/>
      <c r="E107" s="219"/>
      <c r="F107" s="219"/>
      <c r="G107" s="219"/>
      <c r="H107" s="219"/>
      <c r="I107" s="219"/>
      <c r="J107" s="219"/>
      <c r="K107" s="221"/>
      <c r="L107" s="221"/>
      <c r="M107" s="221"/>
      <c r="N107" s="221"/>
      <c r="O107" s="221"/>
    </row>
    <row r="108" spans="1:15" hidden="1">
      <c r="A108" s="218"/>
      <c r="B108" s="229" t="s">
        <v>339</v>
      </c>
      <c r="C108" s="230">
        <f>SUM(I101:I104)</f>
        <v>108</v>
      </c>
      <c r="D108" s="231" t="s">
        <v>52</v>
      </c>
      <c r="E108" s="219"/>
      <c r="F108" s="219"/>
      <c r="G108" s="219"/>
      <c r="H108" s="219"/>
      <c r="I108" s="219"/>
      <c r="J108" s="219"/>
      <c r="K108" s="524"/>
      <c r="L108" s="524"/>
      <c r="M108" s="524"/>
      <c r="N108" s="524"/>
      <c r="O108" s="524"/>
    </row>
    <row r="109" spans="1:15" hidden="1">
      <c r="A109" s="218"/>
      <c r="B109" s="232"/>
      <c r="C109" s="219"/>
      <c r="D109" s="215"/>
      <c r="E109" s="219"/>
      <c r="F109" s="219"/>
      <c r="G109" s="215"/>
      <c r="H109" s="219"/>
      <c r="I109" s="215"/>
      <c r="J109" s="219"/>
      <c r="K109" s="525"/>
      <c r="L109" s="525"/>
      <c r="M109" s="525"/>
      <c r="N109" s="525"/>
      <c r="O109" s="525"/>
    </row>
    <row r="110" spans="1:15" ht="39" hidden="1" customHeight="1">
      <c r="A110" s="215" t="str">
        <f>'[1]PANILHA NÃO DESONERADA'!C47</f>
        <v>4.4.8</v>
      </c>
      <c r="B110" s="523" t="str">
        <f>'[1]PANILHA NÃO DESONERADA'!D47</f>
        <v>REATERRO MECANIZADO DE VALA COM RETROESCAVADEIRA (CAPACIDADE DA CAÇAMBA DA RETRO: 0,26 M³ / POTÊNCIA: 88 HP), LARGURA DE 0,8 A 1,5 M, PROFUNDIDADE DE 1,5 A 3,0 M, COM SOLO (SEM SUBSTITUIÇÃO) DE 1ª CATEGORIA EM LOCAIS COM BAIXO NÍVEL DE INTERFERÊNCIA. AF_04/2016</v>
      </c>
      <c r="C110" s="523"/>
      <c r="D110" s="523"/>
      <c r="E110" s="523"/>
      <c r="F110" s="523"/>
      <c r="G110" s="523"/>
      <c r="H110" s="523"/>
      <c r="I110" s="523"/>
      <c r="J110" s="523"/>
      <c r="K110" s="523"/>
      <c r="L110" s="217"/>
      <c r="M110" s="217"/>
      <c r="N110" s="217"/>
    </row>
    <row r="111" spans="1:15" hidden="1">
      <c r="A111" s="218"/>
      <c r="B111" s="215"/>
      <c r="C111" s="219"/>
      <c r="D111" s="219"/>
      <c r="E111" s="219"/>
      <c r="F111" s="219"/>
      <c r="G111" s="219"/>
      <c r="H111" s="219"/>
      <c r="I111" s="219"/>
      <c r="J111" s="219"/>
      <c r="K111" s="221"/>
      <c r="L111" s="221"/>
      <c r="M111" s="221"/>
      <c r="N111" s="221"/>
      <c r="O111" s="221"/>
    </row>
    <row r="112" spans="1:15" hidden="1">
      <c r="A112" s="218"/>
      <c r="B112" s="222" t="s">
        <v>332</v>
      </c>
      <c r="C112" s="223" t="s">
        <v>333</v>
      </c>
      <c r="D112" s="224"/>
      <c r="E112" s="224" t="s">
        <v>349</v>
      </c>
      <c r="F112" s="224"/>
      <c r="G112" s="224" t="s">
        <v>350</v>
      </c>
      <c r="H112" s="224"/>
      <c r="I112" s="224" t="s">
        <v>336</v>
      </c>
      <c r="J112" s="225"/>
      <c r="K112" s="225"/>
      <c r="L112" s="226"/>
      <c r="M112" s="226"/>
      <c r="N112" s="226"/>
      <c r="O112" s="226"/>
    </row>
    <row r="113" spans="1:15" ht="26.4" hidden="1">
      <c r="A113" s="218"/>
      <c r="B113" s="244" t="str">
        <f>B101</f>
        <v>VICINAL DO JABAROCA</v>
      </c>
      <c r="C113" s="228">
        <f>G61+G70+G79</f>
        <v>48</v>
      </c>
      <c r="D113" s="224" t="s">
        <v>337</v>
      </c>
      <c r="E113" s="529">
        <v>1.5</v>
      </c>
      <c r="F113" s="224" t="s">
        <v>337</v>
      </c>
      <c r="G113" s="239">
        <v>1.5</v>
      </c>
      <c r="H113" s="224" t="s">
        <v>338</v>
      </c>
      <c r="I113" s="239">
        <f>ROUND(C113*$E$113*G113,2)</f>
        <v>108</v>
      </c>
      <c r="J113" s="225"/>
      <c r="K113" s="225"/>
      <c r="L113" s="226"/>
      <c r="M113" s="226"/>
      <c r="N113" s="226"/>
      <c r="O113" s="226"/>
    </row>
    <row r="114" spans="1:15" ht="26.4" hidden="1">
      <c r="A114" s="218"/>
      <c r="B114" s="244" t="str">
        <f t="shared" ref="B114:B115" si="13">B102</f>
        <v>VICINAL DO CIMENTO</v>
      </c>
      <c r="C114" s="228">
        <f>G62+G71+G80</f>
        <v>108</v>
      </c>
      <c r="D114" s="224" t="s">
        <v>337</v>
      </c>
      <c r="E114" s="530"/>
      <c r="F114" s="224" t="s">
        <v>337</v>
      </c>
      <c r="G114" s="239">
        <v>1.5</v>
      </c>
      <c r="H114" s="224" t="s">
        <v>338</v>
      </c>
      <c r="I114" s="239">
        <f t="shared" ref="I114:I115" si="14">ROUND(C114*$E$113*G114,2)</f>
        <v>243</v>
      </c>
      <c r="J114" s="225"/>
      <c r="K114" s="225"/>
      <c r="L114" s="226"/>
      <c r="M114" s="226"/>
      <c r="N114" s="226"/>
      <c r="O114" s="226"/>
    </row>
    <row r="115" spans="1:15" ht="26.4" hidden="1">
      <c r="A115" s="218"/>
      <c r="B115" s="244" t="str">
        <f t="shared" si="13"/>
        <v xml:space="preserve">VICINAL DO BASÍLIO </v>
      </c>
      <c r="C115" s="228">
        <f>G63+G72+G81</f>
        <v>60</v>
      </c>
      <c r="D115" s="224" t="s">
        <v>337</v>
      </c>
      <c r="E115" s="530"/>
      <c r="F115" s="224" t="s">
        <v>337</v>
      </c>
      <c r="G115" s="239">
        <v>1.5</v>
      </c>
      <c r="H115" s="224" t="s">
        <v>338</v>
      </c>
      <c r="I115" s="239">
        <f t="shared" si="14"/>
        <v>135</v>
      </c>
      <c r="J115" s="225"/>
      <c r="K115" s="225"/>
      <c r="L115" s="226"/>
      <c r="M115" s="226"/>
      <c r="N115" s="226"/>
      <c r="O115" s="226"/>
    </row>
    <row r="116" spans="1:15" hidden="1">
      <c r="A116" s="218"/>
      <c r="B116" s="227"/>
      <c r="C116" s="228"/>
      <c r="D116" s="224"/>
      <c r="E116" s="531"/>
      <c r="F116" s="224"/>
      <c r="G116" s="228"/>
      <c r="H116" s="224"/>
      <c r="I116" s="228"/>
      <c r="J116" s="225"/>
      <c r="K116" s="225"/>
      <c r="L116" s="226"/>
      <c r="M116" s="226"/>
      <c r="N116" s="226"/>
      <c r="O116" s="226"/>
    </row>
    <row r="117" spans="1:15" hidden="1">
      <c r="A117" s="218"/>
      <c r="B117" s="219"/>
      <c r="C117" s="219"/>
      <c r="D117" s="219"/>
      <c r="E117" s="219"/>
      <c r="F117" s="219"/>
      <c r="G117" s="219"/>
      <c r="H117" s="219"/>
      <c r="I117" s="219"/>
      <c r="J117" s="219"/>
      <c r="K117" s="221"/>
      <c r="L117" s="221"/>
      <c r="M117" s="221"/>
      <c r="N117" s="221"/>
      <c r="O117" s="221"/>
    </row>
    <row r="118" spans="1:15" hidden="1">
      <c r="A118" s="218"/>
      <c r="B118" s="219"/>
      <c r="C118" s="219"/>
      <c r="D118" s="219"/>
      <c r="E118" s="219"/>
      <c r="F118" s="219"/>
      <c r="G118" s="219"/>
      <c r="H118" s="219"/>
      <c r="I118" s="219"/>
      <c r="J118" s="219"/>
      <c r="K118" s="221"/>
      <c r="L118" s="221"/>
      <c r="M118" s="221"/>
      <c r="N118" s="221"/>
      <c r="O118" s="221"/>
    </row>
    <row r="119" spans="1:15" hidden="1">
      <c r="A119" s="218"/>
      <c r="B119" s="229" t="s">
        <v>339</v>
      </c>
      <c r="C119" s="230">
        <f>SUM(I113:I116)</f>
        <v>486</v>
      </c>
      <c r="D119" s="231" t="s">
        <v>52</v>
      </c>
      <c r="E119" s="219"/>
      <c r="F119" s="219"/>
      <c r="G119" s="219"/>
      <c r="H119" s="219"/>
      <c r="I119" s="219"/>
      <c r="J119" s="219"/>
      <c r="K119" s="524"/>
      <c r="L119" s="524"/>
      <c r="M119" s="524"/>
      <c r="N119" s="524"/>
      <c r="O119" s="524"/>
    </row>
    <row r="120" spans="1:15" hidden="1">
      <c r="A120" s="218"/>
      <c r="B120" s="232"/>
      <c r="C120" s="219"/>
      <c r="D120" s="215"/>
      <c r="E120" s="219"/>
      <c r="F120" s="219"/>
      <c r="G120" s="215"/>
      <c r="H120" s="219"/>
      <c r="I120" s="215"/>
      <c r="J120" s="219"/>
      <c r="K120" s="525"/>
      <c r="L120" s="525"/>
      <c r="M120" s="525"/>
      <c r="N120" s="525"/>
      <c r="O120" s="525"/>
    </row>
    <row r="121" spans="1:15" hidden="1">
      <c r="A121" s="215"/>
      <c r="B121" s="523" t="s">
        <v>899</v>
      </c>
      <c r="C121" s="523"/>
      <c r="D121" s="523"/>
      <c r="E121" s="523"/>
      <c r="F121" s="523"/>
      <c r="G121" s="523"/>
      <c r="H121" s="523"/>
      <c r="I121" s="523"/>
      <c r="J121" s="523"/>
      <c r="K121" s="523"/>
      <c r="L121" s="217"/>
      <c r="M121" s="217"/>
      <c r="N121" s="217"/>
    </row>
    <row r="122" spans="1:15" hidden="1">
      <c r="A122" s="225"/>
      <c r="B122" s="225"/>
      <c r="C122" s="225"/>
      <c r="D122" s="225"/>
      <c r="E122" s="225"/>
      <c r="F122" s="225"/>
      <c r="G122" s="225"/>
      <c r="H122" s="225"/>
      <c r="I122" s="225"/>
      <c r="J122" s="225"/>
      <c r="K122" s="225"/>
    </row>
    <row r="123" spans="1:15" ht="79.2" hidden="1">
      <c r="A123" s="218"/>
      <c r="B123" s="222" t="s">
        <v>332</v>
      </c>
      <c r="C123" s="224"/>
      <c r="D123" s="240" t="s">
        <v>352</v>
      </c>
      <c r="E123" s="241" t="s">
        <v>353</v>
      </c>
      <c r="F123" s="241" t="s">
        <v>354</v>
      </c>
      <c r="G123" s="225"/>
      <c r="H123" s="225"/>
      <c r="I123" s="225"/>
      <c r="J123" s="225"/>
      <c r="K123" s="225"/>
      <c r="L123" s="226"/>
      <c r="M123" s="226"/>
      <c r="N123" s="226"/>
      <c r="O123" s="226"/>
    </row>
    <row r="124" spans="1:15" ht="26.4" hidden="1">
      <c r="A124" s="218"/>
      <c r="B124" s="244" t="str">
        <f>B113</f>
        <v>VICINAL DO JABAROCA</v>
      </c>
      <c r="C124" s="224" t="s">
        <v>338</v>
      </c>
      <c r="D124" s="239">
        <f>I113</f>
        <v>108</v>
      </c>
      <c r="E124" s="242">
        <f>3.14*(0.3)^2*C113</f>
        <v>13.564800000000002</v>
      </c>
      <c r="F124" s="243">
        <f>D124-E124</f>
        <v>94.435199999999995</v>
      </c>
      <c r="G124" s="225"/>
      <c r="H124" s="225"/>
      <c r="I124" s="225"/>
      <c r="J124" s="225"/>
      <c r="K124" s="225"/>
      <c r="L124" s="226"/>
      <c r="M124" s="226"/>
      <c r="N124" s="226"/>
      <c r="O124" s="226"/>
    </row>
    <row r="125" spans="1:15" ht="26.4" hidden="1">
      <c r="A125" s="218"/>
      <c r="B125" s="244" t="str">
        <f t="shared" ref="B125:B126" si="15">B114</f>
        <v>VICINAL DO CIMENTO</v>
      </c>
      <c r="C125" s="224" t="s">
        <v>338</v>
      </c>
      <c r="D125" s="239">
        <f>I114</f>
        <v>243</v>
      </c>
      <c r="E125" s="242">
        <f t="shared" ref="E125:E126" si="16">3.14*(0.3)^2*C114</f>
        <v>30.520800000000001</v>
      </c>
      <c r="F125" s="243">
        <f>D125-E125</f>
        <v>212.47919999999999</v>
      </c>
      <c r="G125" s="225"/>
      <c r="H125" s="225"/>
      <c r="I125" s="225"/>
      <c r="J125" s="225"/>
      <c r="K125" s="225"/>
      <c r="L125" s="226"/>
      <c r="M125" s="226"/>
      <c r="N125" s="226"/>
      <c r="O125" s="226"/>
    </row>
    <row r="126" spans="1:15" ht="26.4" hidden="1">
      <c r="A126" s="218"/>
      <c r="B126" s="244" t="str">
        <f t="shared" si="15"/>
        <v xml:space="preserve">VICINAL DO BASÍLIO </v>
      </c>
      <c r="C126" s="224"/>
      <c r="D126" s="239">
        <f>I115</f>
        <v>135</v>
      </c>
      <c r="E126" s="242">
        <f t="shared" si="16"/>
        <v>16.956</v>
      </c>
      <c r="F126" s="243">
        <f>D126-E126</f>
        <v>118.044</v>
      </c>
      <c r="G126" s="225"/>
      <c r="H126" s="225"/>
      <c r="I126" s="225"/>
      <c r="J126" s="225"/>
      <c r="K126" s="225"/>
      <c r="L126" s="226"/>
      <c r="M126" s="226"/>
      <c r="N126" s="226"/>
      <c r="O126" s="226"/>
    </row>
    <row r="127" spans="1:15" hidden="1">
      <c r="A127" s="218"/>
      <c r="B127" s="227"/>
      <c r="C127" s="224"/>
      <c r="D127" s="239"/>
      <c r="E127" s="242"/>
      <c r="F127" s="243"/>
      <c r="G127" s="225"/>
      <c r="H127" s="225"/>
      <c r="I127" s="225"/>
      <c r="J127" s="225"/>
      <c r="K127" s="225"/>
      <c r="L127" s="226"/>
      <c r="M127" s="226"/>
      <c r="N127" s="226"/>
      <c r="O127" s="226"/>
    </row>
    <row r="128" spans="1:15" hidden="1">
      <c r="A128" s="218"/>
      <c r="B128" s="219"/>
      <c r="C128" s="219"/>
      <c r="D128" s="219"/>
      <c r="E128" s="219"/>
      <c r="F128" s="219"/>
      <c r="G128" s="219"/>
      <c r="H128" s="219"/>
      <c r="I128" s="219"/>
      <c r="J128" s="219"/>
      <c r="K128" s="221"/>
      <c r="L128" s="221"/>
      <c r="M128" s="221"/>
      <c r="N128" s="221"/>
      <c r="O128" s="221"/>
    </row>
    <row r="129" spans="1:15" hidden="1">
      <c r="A129" s="218"/>
      <c r="B129" s="229" t="s">
        <v>339</v>
      </c>
      <c r="C129" s="230">
        <f>SUM(F124:F127)</f>
        <v>424.95839999999998</v>
      </c>
      <c r="D129" s="231" t="s">
        <v>52</v>
      </c>
      <c r="E129" s="219"/>
      <c r="F129" s="219"/>
      <c r="G129" s="219"/>
      <c r="H129" s="219"/>
      <c r="I129" s="219"/>
      <c r="J129" s="219"/>
      <c r="K129" s="524"/>
      <c r="L129" s="524"/>
      <c r="M129" s="524"/>
      <c r="N129" s="524"/>
      <c r="O129" s="524"/>
    </row>
    <row r="130" spans="1:15" hidden="1">
      <c r="A130" s="218"/>
      <c r="B130" s="232"/>
      <c r="C130" s="219"/>
      <c r="D130" s="215"/>
      <c r="E130" s="219"/>
      <c r="F130" s="219"/>
      <c r="G130" s="215"/>
      <c r="H130" s="219"/>
      <c r="I130" s="215"/>
      <c r="J130" s="219"/>
      <c r="K130" s="525"/>
      <c r="L130" s="525"/>
      <c r="M130" s="525"/>
      <c r="N130" s="525"/>
      <c r="O130" s="525"/>
    </row>
    <row r="131" spans="1:15" hidden="1">
      <c r="A131" s="225"/>
      <c r="B131" s="523" t="s">
        <v>900</v>
      </c>
      <c r="C131" s="523"/>
      <c r="D131" s="523"/>
      <c r="E131" s="523"/>
      <c r="F131" s="523"/>
      <c r="G131" s="523"/>
      <c r="H131" s="523"/>
      <c r="I131" s="523"/>
      <c r="J131" s="523"/>
      <c r="K131" s="523"/>
    </row>
    <row r="132" spans="1:15" hidden="1">
      <c r="A132" s="225"/>
      <c r="B132" s="216"/>
      <c r="C132" s="216"/>
      <c r="D132" s="216"/>
      <c r="E132" s="216"/>
      <c r="F132" s="216"/>
      <c r="G132" s="216"/>
      <c r="H132" s="216"/>
      <c r="I132" s="216"/>
      <c r="J132" s="216"/>
      <c r="K132" s="216"/>
    </row>
    <row r="133" spans="1:15" ht="79.2" hidden="1">
      <c r="A133" s="225"/>
      <c r="B133" s="222" t="s">
        <v>332</v>
      </c>
      <c r="C133" s="224"/>
      <c r="D133" s="240" t="s">
        <v>352</v>
      </c>
      <c r="E133" s="241" t="s">
        <v>353</v>
      </c>
      <c r="F133" s="241" t="s">
        <v>354</v>
      </c>
      <c r="G133" s="225"/>
      <c r="H133" s="225"/>
      <c r="I133" s="225"/>
      <c r="J133" s="225"/>
      <c r="K133" s="225"/>
    </row>
    <row r="134" spans="1:15" hidden="1">
      <c r="A134" s="225"/>
      <c r="B134" s="244">
        <f>B122</f>
        <v>0</v>
      </c>
      <c r="C134" s="224" t="s">
        <v>338</v>
      </c>
      <c r="D134" s="239">
        <f>I122</f>
        <v>0</v>
      </c>
      <c r="E134" s="242">
        <f>3.14*(0.4)^2*C122</f>
        <v>0</v>
      </c>
      <c r="F134" s="243">
        <f>D134-E134</f>
        <v>0</v>
      </c>
      <c r="G134" s="225"/>
      <c r="H134" s="225"/>
      <c r="I134" s="225"/>
      <c r="J134" s="225"/>
      <c r="K134" s="225"/>
    </row>
    <row r="135" spans="1:15" hidden="1">
      <c r="A135" s="225"/>
      <c r="B135" s="244" t="str">
        <f>B123</f>
        <v>Vicinal</v>
      </c>
      <c r="C135" s="224" t="s">
        <v>338</v>
      </c>
      <c r="D135" s="239">
        <f>I123</f>
        <v>0</v>
      </c>
      <c r="E135" s="242">
        <f>3.14*(0.4)^2*C123</f>
        <v>0</v>
      </c>
      <c r="F135" s="243">
        <f>D135-E135</f>
        <v>0</v>
      </c>
      <c r="G135" s="225"/>
      <c r="H135" s="225"/>
      <c r="I135" s="225"/>
      <c r="J135" s="225"/>
      <c r="K135" s="225"/>
    </row>
    <row r="136" spans="1:15" ht="26.4" hidden="1">
      <c r="A136" s="225"/>
      <c r="B136" s="244" t="str">
        <f>B124</f>
        <v>VICINAL DO JABAROCA</v>
      </c>
      <c r="C136" s="224"/>
      <c r="D136" s="239">
        <f>I124</f>
        <v>0</v>
      </c>
      <c r="E136" s="242" t="e">
        <f>3.14*(0.4)^2*C124</f>
        <v>#VALUE!</v>
      </c>
      <c r="F136" s="243" t="e">
        <f>D136-E136</f>
        <v>#VALUE!</v>
      </c>
      <c r="G136" s="225"/>
      <c r="H136" s="225"/>
      <c r="I136" s="225"/>
      <c r="J136" s="225"/>
      <c r="K136" s="225"/>
    </row>
    <row r="137" spans="1:15" hidden="1">
      <c r="A137" s="225"/>
      <c r="B137" s="227"/>
      <c r="C137" s="224"/>
      <c r="D137" s="239"/>
      <c r="E137" s="242"/>
      <c r="F137" s="243"/>
      <c r="G137" s="225"/>
      <c r="H137" s="225"/>
      <c r="I137" s="225"/>
      <c r="J137" s="225"/>
      <c r="K137" s="225"/>
    </row>
    <row r="138" spans="1:15" hidden="1">
      <c r="A138" s="225"/>
      <c r="B138" s="219"/>
      <c r="C138" s="219"/>
      <c r="D138" s="219"/>
      <c r="E138" s="219"/>
      <c r="F138" s="219"/>
      <c r="G138" s="225"/>
      <c r="H138" s="225"/>
      <c r="I138" s="225"/>
      <c r="J138" s="225"/>
      <c r="K138" s="225"/>
    </row>
    <row r="139" spans="1:15" hidden="1">
      <c r="A139" s="225"/>
      <c r="B139" s="229" t="s">
        <v>339</v>
      </c>
      <c r="C139" s="230" t="e">
        <f>SUM(F134:F137)</f>
        <v>#VALUE!</v>
      </c>
      <c r="D139" s="231" t="s">
        <v>52</v>
      </c>
      <c r="E139" s="219"/>
      <c r="F139" s="219"/>
      <c r="G139" s="225"/>
      <c r="H139" s="225"/>
      <c r="I139" s="225"/>
      <c r="J139" s="225"/>
      <c r="K139" s="225"/>
    </row>
    <row r="140" spans="1:15" hidden="1">
      <c r="A140" s="225"/>
      <c r="B140" s="225"/>
      <c r="C140" s="225"/>
      <c r="D140" s="225"/>
      <c r="E140" s="225"/>
      <c r="F140" s="225"/>
      <c r="G140" s="225"/>
      <c r="H140" s="225"/>
      <c r="I140" s="225"/>
      <c r="J140" s="225"/>
      <c r="K140" s="225"/>
    </row>
    <row r="141" spans="1:15" hidden="1">
      <c r="A141" s="225"/>
      <c r="B141" s="523" t="s">
        <v>901</v>
      </c>
      <c r="C141" s="523"/>
      <c r="D141" s="523"/>
      <c r="E141" s="523"/>
      <c r="F141" s="523"/>
      <c r="G141" s="523"/>
      <c r="H141" s="523"/>
      <c r="I141" s="523"/>
      <c r="J141" s="523"/>
      <c r="K141" s="523"/>
    </row>
    <row r="142" spans="1:15" hidden="1">
      <c r="A142" s="225"/>
      <c r="B142" s="225"/>
      <c r="C142" s="225"/>
      <c r="D142" s="225"/>
      <c r="E142" s="225"/>
      <c r="F142" s="225"/>
      <c r="G142" s="225"/>
      <c r="H142" s="225"/>
      <c r="I142" s="225"/>
      <c r="J142" s="225"/>
      <c r="K142" s="225"/>
    </row>
    <row r="143" spans="1:15" ht="79.2" hidden="1">
      <c r="A143" s="225"/>
      <c r="B143" s="222" t="s">
        <v>332</v>
      </c>
      <c r="C143" s="224"/>
      <c r="D143" s="240" t="s">
        <v>352</v>
      </c>
      <c r="E143" s="241" t="s">
        <v>353</v>
      </c>
      <c r="F143" s="241" t="s">
        <v>354</v>
      </c>
      <c r="G143" s="225"/>
      <c r="H143" s="225"/>
      <c r="I143" s="225"/>
      <c r="J143" s="225"/>
      <c r="K143" s="225"/>
    </row>
    <row r="144" spans="1:15" ht="39.6" hidden="1">
      <c r="A144" s="225"/>
      <c r="B144" s="244" t="str">
        <f>B131</f>
        <v>VOLUME DA TUBULAÇÃO DE 800mm</v>
      </c>
      <c r="C144" s="224" t="s">
        <v>338</v>
      </c>
      <c r="D144" s="239">
        <f>I131</f>
        <v>0</v>
      </c>
      <c r="E144" s="242">
        <f>3.14*(0.4)^2*C131</f>
        <v>0</v>
      </c>
      <c r="F144" s="243">
        <f>D144-E144</f>
        <v>0</v>
      </c>
      <c r="G144" s="225"/>
      <c r="H144" s="225"/>
      <c r="I144" s="225"/>
      <c r="J144" s="225"/>
      <c r="K144" s="225"/>
    </row>
    <row r="145" spans="1:11" hidden="1">
      <c r="A145" s="225"/>
      <c r="B145" s="244" t="str">
        <f t="shared" ref="B145:B146" si="17">B133</f>
        <v>Vicinal</v>
      </c>
      <c r="C145" s="224" t="s">
        <v>338</v>
      </c>
      <c r="D145" s="239">
        <f>I133</f>
        <v>0</v>
      </c>
      <c r="E145" s="242">
        <f>3.14*(0.4)^2*C133</f>
        <v>0</v>
      </c>
      <c r="F145" s="243">
        <f>D145-E145</f>
        <v>0</v>
      </c>
      <c r="G145" s="225"/>
      <c r="H145" s="225"/>
      <c r="I145" s="225"/>
      <c r="J145" s="225"/>
      <c r="K145" s="225"/>
    </row>
    <row r="146" spans="1:11" hidden="1">
      <c r="A146" s="225"/>
      <c r="B146" s="244">
        <f t="shared" si="17"/>
        <v>0</v>
      </c>
      <c r="C146" s="224"/>
      <c r="D146" s="239">
        <f>I134</f>
        <v>0</v>
      </c>
      <c r="E146" s="242" t="e">
        <f>3.14*(0.4)^2*C134</f>
        <v>#VALUE!</v>
      </c>
      <c r="F146" s="243" t="e">
        <f>D146-E146</f>
        <v>#VALUE!</v>
      </c>
      <c r="G146" s="225"/>
      <c r="H146" s="225"/>
      <c r="I146" s="225"/>
      <c r="J146" s="225"/>
      <c r="K146" s="225"/>
    </row>
    <row r="147" spans="1:11" hidden="1">
      <c r="A147" s="225"/>
      <c r="B147" s="227"/>
      <c r="C147" s="224"/>
      <c r="D147" s="239"/>
      <c r="E147" s="242"/>
      <c r="F147" s="243"/>
      <c r="G147" s="225"/>
      <c r="H147" s="225"/>
      <c r="I147" s="225"/>
      <c r="J147" s="225"/>
      <c r="K147" s="225"/>
    </row>
    <row r="148" spans="1:11" hidden="1">
      <c r="A148" s="225"/>
      <c r="B148" s="219"/>
      <c r="C148" s="219"/>
      <c r="D148" s="219"/>
      <c r="E148" s="219"/>
      <c r="F148" s="219"/>
      <c r="G148" s="225"/>
      <c r="H148" s="225"/>
      <c r="I148" s="225"/>
      <c r="J148" s="225"/>
      <c r="K148" s="225"/>
    </row>
    <row r="149" spans="1:11" hidden="1">
      <c r="A149" s="225"/>
      <c r="B149" s="229" t="s">
        <v>339</v>
      </c>
      <c r="C149" s="230" t="e">
        <f>SUM(F144:F147)</f>
        <v>#VALUE!</v>
      </c>
      <c r="D149" s="231" t="s">
        <v>52</v>
      </c>
      <c r="E149" s="219"/>
      <c r="F149" s="219"/>
      <c r="G149" s="225"/>
      <c r="H149" s="225"/>
      <c r="I149" s="225"/>
      <c r="J149" s="225"/>
      <c r="K149" s="225"/>
    </row>
    <row r="150" spans="1:11" hidden="1">
      <c r="A150" s="225"/>
      <c r="B150" s="225"/>
      <c r="C150" s="225"/>
      <c r="D150" s="225"/>
      <c r="E150" s="225"/>
      <c r="F150" s="225"/>
      <c r="G150" s="225"/>
      <c r="H150" s="225"/>
      <c r="I150" s="225"/>
      <c r="J150" s="225"/>
      <c r="K150" s="225"/>
    </row>
    <row r="151" spans="1:11" hidden="1">
      <c r="A151" s="225"/>
      <c r="B151" s="225"/>
      <c r="C151" s="225"/>
      <c r="D151" s="225"/>
      <c r="E151" s="225"/>
      <c r="F151" s="225"/>
      <c r="G151" s="225"/>
      <c r="H151" s="225"/>
      <c r="I151" s="225"/>
      <c r="J151" s="225"/>
      <c r="K151" s="225"/>
    </row>
    <row r="152" spans="1:11" hidden="1">
      <c r="A152" s="225"/>
      <c r="B152" s="225"/>
      <c r="C152" s="225"/>
      <c r="D152" s="225"/>
      <c r="E152" s="225"/>
      <c r="F152" s="225"/>
      <c r="G152" s="225"/>
      <c r="H152" s="225"/>
      <c r="I152" s="225"/>
      <c r="J152" s="225"/>
      <c r="K152" s="225"/>
    </row>
    <row r="153" spans="1:11" hidden="1">
      <c r="A153" s="225"/>
      <c r="B153" s="225"/>
      <c r="C153" s="225"/>
      <c r="D153" s="225"/>
      <c r="E153" s="225"/>
      <c r="F153" s="225"/>
      <c r="G153" s="225"/>
      <c r="H153" s="225"/>
      <c r="I153" s="225"/>
      <c r="J153" s="225"/>
      <c r="K153" s="225"/>
    </row>
    <row r="154" spans="1:11" hidden="1">
      <c r="A154" s="225"/>
      <c r="B154" s="225"/>
      <c r="C154" s="225"/>
      <c r="D154" s="225"/>
      <c r="E154" s="225"/>
      <c r="F154" s="225"/>
      <c r="G154" s="225"/>
      <c r="H154" s="225"/>
      <c r="I154" s="225"/>
      <c r="J154" s="225"/>
      <c r="K154" s="225"/>
    </row>
    <row r="155" spans="1:11" hidden="1">
      <c r="A155" s="225"/>
      <c r="B155" s="225"/>
      <c r="C155" s="225"/>
      <c r="D155" s="225"/>
      <c r="E155" s="225"/>
      <c r="F155" s="225"/>
      <c r="G155" s="225"/>
      <c r="H155" s="225"/>
      <c r="I155" s="225"/>
      <c r="J155" s="225"/>
      <c r="K155" s="225"/>
    </row>
    <row r="156" spans="1:11" hidden="1">
      <c r="A156" s="225"/>
      <c r="B156" s="225"/>
      <c r="C156" s="225"/>
      <c r="D156" s="225"/>
      <c r="E156" s="225"/>
      <c r="F156" s="225"/>
      <c r="G156" s="225"/>
      <c r="H156" s="225"/>
      <c r="I156" s="225"/>
      <c r="J156" s="225"/>
      <c r="K156" s="225"/>
    </row>
    <row r="157" spans="1:11" hidden="1">
      <c r="A157" s="225"/>
      <c r="B157" s="225"/>
      <c r="C157" s="225"/>
      <c r="D157" s="225"/>
      <c r="E157" s="225"/>
      <c r="F157" s="225"/>
      <c r="G157" s="225"/>
      <c r="H157" s="225"/>
      <c r="I157" s="225"/>
      <c r="J157" s="225"/>
      <c r="K157" s="225"/>
    </row>
    <row r="158" spans="1:11" hidden="1">
      <c r="A158" s="225"/>
      <c r="B158" s="225"/>
      <c r="C158" s="225"/>
      <c r="D158" s="225"/>
      <c r="E158" s="225"/>
      <c r="F158" s="225"/>
      <c r="G158" s="225"/>
      <c r="H158" s="225"/>
      <c r="I158" s="225"/>
      <c r="J158" s="225"/>
      <c r="K158" s="225"/>
    </row>
    <row r="159" spans="1:11" hidden="1">
      <c r="A159" s="225"/>
      <c r="B159" s="225"/>
      <c r="C159" s="225"/>
      <c r="D159" s="225"/>
      <c r="E159" s="225"/>
      <c r="F159" s="225"/>
      <c r="G159" s="225"/>
      <c r="H159" s="225"/>
      <c r="I159" s="225"/>
      <c r="J159" s="225"/>
      <c r="K159" s="225"/>
    </row>
    <row r="160" spans="1:11" hidden="1">
      <c r="A160" s="225"/>
      <c r="B160" s="225"/>
      <c r="C160" s="225"/>
      <c r="D160" s="225"/>
      <c r="E160" s="225"/>
      <c r="F160" s="225"/>
      <c r="G160" s="225"/>
      <c r="H160" s="225"/>
      <c r="I160" s="225"/>
      <c r="J160" s="225"/>
      <c r="K160" s="225"/>
    </row>
    <row r="161" spans="1:11" hidden="1">
      <c r="A161" s="225"/>
      <c r="B161" s="225"/>
      <c r="C161" s="225"/>
      <c r="D161" s="225"/>
      <c r="E161" s="225"/>
      <c r="F161" s="225"/>
      <c r="G161" s="225"/>
      <c r="H161" s="225"/>
      <c r="I161" s="225"/>
      <c r="J161" s="225"/>
      <c r="K161" s="225"/>
    </row>
    <row r="162" spans="1:11">
      <c r="A162" s="225"/>
      <c r="B162" s="225"/>
      <c r="C162" s="225"/>
      <c r="D162" s="706" t="s">
        <v>1034</v>
      </c>
      <c r="E162" s="705"/>
      <c r="F162" s="705"/>
      <c r="G162" s="705"/>
      <c r="H162" s="705"/>
      <c r="I162" s="225"/>
      <c r="J162" s="225"/>
      <c r="K162" s="225"/>
    </row>
    <row r="163" spans="1:11">
      <c r="A163" s="225"/>
      <c r="B163" s="225"/>
      <c r="C163" s="225"/>
      <c r="D163" s="705"/>
      <c r="E163" s="705"/>
      <c r="F163" s="705"/>
      <c r="G163" s="705"/>
      <c r="H163" s="705"/>
      <c r="I163" s="225"/>
      <c r="J163" s="225"/>
      <c r="K163" s="225"/>
    </row>
    <row r="164" spans="1:11" ht="42.6" customHeight="1">
      <c r="A164" s="225"/>
      <c r="B164" s="225"/>
      <c r="C164" s="225"/>
      <c r="D164" s="705"/>
      <c r="E164" s="705"/>
      <c r="F164" s="705"/>
      <c r="G164" s="705"/>
      <c r="H164" s="705"/>
      <c r="I164" s="225"/>
      <c r="J164" s="225"/>
      <c r="K164" s="225"/>
    </row>
    <row r="165" spans="1:11" ht="13.8">
      <c r="A165" s="225"/>
      <c r="B165" s="225"/>
      <c r="C165" s="225"/>
      <c r="D165" s="225"/>
      <c r="E165" s="3"/>
      <c r="F165" s="3"/>
      <c r="G165" s="225"/>
      <c r="H165" s="225"/>
      <c r="I165" s="225"/>
      <c r="J165" s="225"/>
      <c r="K165" s="225"/>
    </row>
    <row r="166" spans="1:11" ht="13.8">
      <c r="A166" s="225"/>
      <c r="B166" s="225"/>
      <c r="C166" s="225"/>
      <c r="D166" s="225"/>
      <c r="E166" s="4"/>
      <c r="F166" s="5"/>
      <c r="G166" s="225"/>
      <c r="H166" s="225"/>
      <c r="I166" s="225"/>
      <c r="J166" s="225"/>
      <c r="K166" s="225"/>
    </row>
    <row r="167" spans="1:11" ht="13.8">
      <c r="A167" s="225"/>
      <c r="B167" s="225"/>
      <c r="C167" s="225"/>
      <c r="D167" s="225"/>
      <c r="E167" s="6"/>
      <c r="F167" s="5"/>
      <c r="G167" s="225"/>
      <c r="H167" s="225"/>
      <c r="I167" s="225"/>
      <c r="J167" s="225"/>
      <c r="K167" s="225"/>
    </row>
    <row r="168" spans="1:11" ht="59.4" customHeight="1">
      <c r="A168" s="225"/>
      <c r="B168" s="225"/>
      <c r="C168" s="225"/>
      <c r="D168" s="704"/>
      <c r="E168" s="704"/>
      <c r="F168" s="704"/>
      <c r="G168" s="704"/>
      <c r="H168" s="704"/>
      <c r="I168" s="225"/>
      <c r="J168" s="225"/>
      <c r="K168" s="225"/>
    </row>
  </sheetData>
  <mergeCells count="45">
    <mergeCell ref="D168:H168"/>
    <mergeCell ref="D162:H164"/>
    <mergeCell ref="B67:K67"/>
    <mergeCell ref="K66:O66"/>
    <mergeCell ref="K65:O65"/>
    <mergeCell ref="K130:O130"/>
    <mergeCell ref="B110:K110"/>
    <mergeCell ref="E113:E116"/>
    <mergeCell ref="K119:O119"/>
    <mergeCell ref="K120:O120"/>
    <mergeCell ref="B121:K121"/>
    <mergeCell ref="K129:O129"/>
    <mergeCell ref="B131:K131"/>
    <mergeCell ref="B141:K141"/>
    <mergeCell ref="K109:O109"/>
    <mergeCell ref="K75:O75"/>
    <mergeCell ref="B87:K87"/>
    <mergeCell ref="B97:K97"/>
    <mergeCell ref="B99:I99"/>
    <mergeCell ref="K108:O108"/>
    <mergeCell ref="K83:O83"/>
    <mergeCell ref="B76:K76"/>
    <mergeCell ref="B11:K11"/>
    <mergeCell ref="K20:O20"/>
    <mergeCell ref="K21:O21"/>
    <mergeCell ref="B58:K58"/>
    <mergeCell ref="K43:O43"/>
    <mergeCell ref="B23:K23"/>
    <mergeCell ref="B35:K35"/>
    <mergeCell ref="B47:I47"/>
    <mergeCell ref="B45:K45"/>
    <mergeCell ref="K54:O54"/>
    <mergeCell ref="B9:K9"/>
    <mergeCell ref="A2:K2"/>
    <mergeCell ref="A3:B3"/>
    <mergeCell ref="C3:K3"/>
    <mergeCell ref="A4:B4"/>
    <mergeCell ref="C4:K4"/>
    <mergeCell ref="A5:B5"/>
    <mergeCell ref="C5:K5"/>
    <mergeCell ref="A6:B6"/>
    <mergeCell ref="C6:K6"/>
    <mergeCell ref="A7:B7"/>
    <mergeCell ref="C7:K7"/>
    <mergeCell ref="A8:K8"/>
  </mergeCells>
  <printOptions horizontalCentered="1"/>
  <pageMargins left="0.74803149606299213" right="0.74803149606299213" top="1.3779527559055118" bottom="0.98425196850393704" header="3.937007874015748E-2" footer="0"/>
  <pageSetup paperSize="9" fitToHeight="0" orientation="landscape" r:id="rId1"/>
  <headerFooter scaleWithDoc="0">
    <oddHeader>&amp;C&amp;G</oddHeader>
    <oddFooter>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T144"/>
  <sheetViews>
    <sheetView topLeftCell="A97" zoomScale="90" zoomScaleNormal="90" workbookViewId="0">
      <selection activeCell="A118" sqref="A118:J118"/>
    </sheetView>
  </sheetViews>
  <sheetFormatPr defaultColWidth="9.109375" defaultRowHeight="13.8"/>
  <cols>
    <col min="1" max="1" width="9.5546875" style="12" customWidth="1"/>
    <col min="2" max="2" width="10.6640625" style="4" customWidth="1"/>
    <col min="3" max="3" width="9" style="12" customWidth="1"/>
    <col min="4" max="4" width="58.5546875" style="306" customWidth="1"/>
    <col min="5" max="5" width="10.5546875" style="4" customWidth="1"/>
    <col min="6" max="6" width="13.33203125" style="302" customWidth="1"/>
    <col min="7" max="7" width="15" style="268" customWidth="1"/>
    <col min="8" max="8" width="17.33203125" style="268" customWidth="1"/>
    <col min="9" max="9" width="21.5546875" style="75" customWidth="1"/>
    <col min="10" max="10" width="13.33203125" style="109" customWidth="1"/>
    <col min="11" max="12" width="20.109375" style="76" hidden="1" customWidth="1"/>
    <col min="13" max="13" width="19.88671875" style="72" hidden="1" customWidth="1"/>
    <col min="14" max="14" width="20.44140625" style="72" hidden="1" customWidth="1"/>
    <col min="15" max="15" width="15.88671875" style="72" hidden="1" customWidth="1"/>
    <col min="16" max="16" width="21.6640625" style="72" hidden="1" customWidth="1"/>
    <col min="17" max="17" width="11.33203125" style="72" hidden="1" customWidth="1"/>
    <col min="18" max="18" width="16.6640625" style="72" bestFit="1" customWidth="1"/>
    <col min="19" max="20" width="14.88671875" style="72" bestFit="1" customWidth="1"/>
    <col min="21" max="16384" width="9.109375" style="72"/>
  </cols>
  <sheetData>
    <row r="1" spans="1:20" s="9" customFormat="1" ht="28.5" customHeight="1">
      <c r="A1" s="532" t="s">
        <v>1029</v>
      </c>
      <c r="B1" s="533"/>
      <c r="C1" s="533"/>
      <c r="D1" s="533"/>
      <c r="E1" s="533"/>
      <c r="F1" s="533"/>
      <c r="G1" s="533"/>
      <c r="H1" s="533"/>
      <c r="I1" s="533"/>
      <c r="J1" s="534"/>
      <c r="K1" s="92"/>
      <c r="L1" s="92"/>
    </row>
    <row r="2" spans="1:20" s="9" customFormat="1" ht="18" customHeight="1">
      <c r="A2" s="462" t="s">
        <v>6</v>
      </c>
      <c r="B2" s="463"/>
      <c r="C2" s="500"/>
      <c r="D2" s="500"/>
      <c r="E2" s="500"/>
      <c r="F2" s="463" t="s">
        <v>7</v>
      </c>
      <c r="G2" s="463"/>
      <c r="H2" s="535" t="s">
        <v>311</v>
      </c>
      <c r="I2" s="535"/>
      <c r="J2" s="536"/>
      <c r="K2" s="92"/>
      <c r="L2" s="92"/>
    </row>
    <row r="3" spans="1:20" s="9" customFormat="1" ht="16.5" customHeight="1">
      <c r="A3" s="455" t="s">
        <v>8</v>
      </c>
      <c r="B3" s="456"/>
      <c r="C3" s="500" t="s">
        <v>300</v>
      </c>
      <c r="D3" s="500"/>
      <c r="E3" s="500"/>
      <c r="F3" s="456" t="s">
        <v>9</v>
      </c>
      <c r="G3" s="456"/>
      <c r="H3" s="270">
        <f>BDI!I24</f>
        <v>0.2467</v>
      </c>
      <c r="I3" s="318" t="s">
        <v>312</v>
      </c>
      <c r="J3" s="208">
        <f>'BDI DIFER.'!I24</f>
        <v>0.13</v>
      </c>
      <c r="K3" s="92"/>
      <c r="L3" s="92"/>
    </row>
    <row r="4" spans="1:20" s="9" customFormat="1" ht="18" customHeight="1">
      <c r="A4" s="455" t="s">
        <v>10</v>
      </c>
      <c r="B4" s="456"/>
      <c r="C4" s="476" t="s">
        <v>1031</v>
      </c>
      <c r="D4" s="477"/>
      <c r="E4" s="478"/>
      <c r="F4" s="479" t="s">
        <v>11</v>
      </c>
      <c r="G4" s="480"/>
      <c r="H4" s="551" t="s">
        <v>495</v>
      </c>
      <c r="I4" s="468"/>
      <c r="J4" s="469"/>
      <c r="K4" s="92"/>
      <c r="L4" s="92"/>
    </row>
    <row r="5" spans="1:20" s="9" customFormat="1" ht="26.4" customHeight="1">
      <c r="A5" s="537" t="s">
        <v>12</v>
      </c>
      <c r="B5" s="459"/>
      <c r="C5" s="486" t="s">
        <v>301</v>
      </c>
      <c r="D5" s="487"/>
      <c r="E5" s="488"/>
      <c r="F5" s="481"/>
      <c r="G5" s="482"/>
      <c r="H5" s="470"/>
      <c r="I5" s="471"/>
      <c r="J5" s="472"/>
      <c r="K5" s="92"/>
      <c r="L5" s="92"/>
    </row>
    <row r="6" spans="1:20" s="9" customFormat="1" ht="6.75" customHeight="1" thickBot="1">
      <c r="A6" s="538"/>
      <c r="B6" s="539"/>
      <c r="C6" s="540"/>
      <c r="D6" s="541"/>
      <c r="E6" s="542"/>
      <c r="F6" s="294"/>
      <c r="G6" s="266"/>
      <c r="H6" s="267"/>
      <c r="I6" s="181"/>
      <c r="J6" s="287"/>
      <c r="K6" s="92"/>
      <c r="L6" s="92"/>
    </row>
    <row r="7" spans="1:20" s="9" customFormat="1" ht="6.9" customHeight="1">
      <c r="A7" s="245"/>
      <c r="B7" s="4"/>
      <c r="C7" s="4"/>
      <c r="D7" s="305"/>
      <c r="E7" s="12"/>
      <c r="F7" s="75"/>
      <c r="G7" s="268"/>
      <c r="H7" s="268"/>
      <c r="I7" s="58"/>
      <c r="J7" s="109"/>
      <c r="K7" s="92"/>
      <c r="L7" s="92"/>
    </row>
    <row r="8" spans="1:20" s="9" customFormat="1" ht="6.9" customHeight="1" thickBot="1">
      <c r="A8" s="245"/>
      <c r="B8" s="4"/>
      <c r="C8" s="4"/>
      <c r="D8" s="305"/>
      <c r="E8" s="12"/>
      <c r="F8" s="75"/>
      <c r="G8" s="268"/>
      <c r="H8" s="268"/>
      <c r="I8" s="58"/>
      <c r="J8" s="109"/>
      <c r="K8" s="92"/>
      <c r="L8" s="92"/>
    </row>
    <row r="9" spans="1:20" customFormat="1" ht="30" customHeight="1">
      <c r="A9" s="271" t="s">
        <v>247</v>
      </c>
      <c r="B9" s="247" t="s">
        <v>360</v>
      </c>
      <c r="C9" s="248" t="s">
        <v>361</v>
      </c>
      <c r="D9" s="309" t="s">
        <v>362</v>
      </c>
      <c r="E9" s="249" t="s">
        <v>363</v>
      </c>
      <c r="F9" s="295" t="s">
        <v>346</v>
      </c>
      <c r="G9" s="250" t="s">
        <v>364</v>
      </c>
      <c r="H9" s="250" t="s">
        <v>365</v>
      </c>
      <c r="I9" s="250" t="s">
        <v>62</v>
      </c>
      <c r="J9" s="288" t="s">
        <v>366</v>
      </c>
      <c r="M9" s="336" t="s">
        <v>346</v>
      </c>
      <c r="N9" s="336" t="s">
        <v>364</v>
      </c>
      <c r="O9" s="336" t="s">
        <v>365</v>
      </c>
      <c r="P9" s="336" t="s">
        <v>62</v>
      </c>
      <c r="Q9" s="336" t="s">
        <v>366</v>
      </c>
    </row>
    <row r="10" spans="1:20" customFormat="1" ht="24" customHeight="1">
      <c r="A10" s="272" t="s">
        <v>367</v>
      </c>
      <c r="B10" s="251"/>
      <c r="C10" s="251"/>
      <c r="D10" s="310" t="s">
        <v>368</v>
      </c>
      <c r="E10" s="252"/>
      <c r="F10" s="296"/>
      <c r="G10" s="253"/>
      <c r="H10" s="253"/>
      <c r="I10" s="253">
        <f>SUM(I11:I13)</f>
        <v>54480.11</v>
      </c>
      <c r="J10" s="289">
        <f t="shared" ref="J10:J18" si="0">I10/$I$105</f>
        <v>1.1316837258053939E-2</v>
      </c>
      <c r="K10" s="329"/>
      <c r="L10" s="330"/>
      <c r="M10" s="338"/>
      <c r="N10" s="337"/>
      <c r="O10" s="337"/>
      <c r="P10" s="339">
        <v>6601211.7300000004</v>
      </c>
      <c r="Q10" s="340">
        <v>1</v>
      </c>
      <c r="T10" s="72"/>
    </row>
    <row r="11" spans="1:20" customFormat="1" ht="24" customHeight="1">
      <c r="A11" s="277" t="s">
        <v>369</v>
      </c>
      <c r="B11" s="278" t="s">
        <v>370</v>
      </c>
      <c r="C11" s="279" t="s">
        <v>27</v>
      </c>
      <c r="D11" s="311" t="s">
        <v>371</v>
      </c>
      <c r="E11" s="280" t="s">
        <v>372</v>
      </c>
      <c r="F11" s="297">
        <v>1</v>
      </c>
      <c r="G11" s="281">
        <v>14713.3</v>
      </c>
      <c r="H11" s="281">
        <f t="shared" ref="H11:H13" si="1">TRUNC(G11*(1+$H$3),2)</f>
        <v>18343.07</v>
      </c>
      <c r="I11" s="281">
        <f>TRUNC((F11*H11),2)</f>
        <v>18343.07</v>
      </c>
      <c r="J11" s="290">
        <f t="shared" si="0"/>
        <v>3.8102995387324194E-3</v>
      </c>
      <c r="K11" s="327">
        <v>1</v>
      </c>
      <c r="L11" s="331" t="b">
        <f>K11=F11</f>
        <v>1</v>
      </c>
      <c r="M11" s="341">
        <v>1</v>
      </c>
      <c r="N11" s="342">
        <v>14713.3</v>
      </c>
      <c r="O11" s="342">
        <v>18343.07</v>
      </c>
      <c r="P11" s="342">
        <v>18343.07</v>
      </c>
      <c r="Q11" s="343">
        <v>2.7787428657435292E-3</v>
      </c>
      <c r="R11" t="b">
        <f t="shared" ref="R11:R27" si="2">M11=F11</f>
        <v>1</v>
      </c>
      <c r="S11" t="b">
        <f>N11=G11</f>
        <v>1</v>
      </c>
      <c r="T11" t="b">
        <f t="shared" ref="T11:T73" si="3">P11=I11</f>
        <v>1</v>
      </c>
    </row>
    <row r="12" spans="1:20" customFormat="1" ht="39" customHeight="1">
      <c r="A12" s="282" t="s">
        <v>489</v>
      </c>
      <c r="B12" s="283" t="s">
        <v>373</v>
      </c>
      <c r="C12" s="284" t="s">
        <v>19</v>
      </c>
      <c r="D12" s="312" t="s">
        <v>374</v>
      </c>
      <c r="E12" s="285" t="s">
        <v>172</v>
      </c>
      <c r="F12" s="298">
        <v>12</v>
      </c>
      <c r="G12" s="286">
        <v>400</v>
      </c>
      <c r="H12" s="281">
        <f t="shared" si="1"/>
        <v>498.68</v>
      </c>
      <c r="I12" s="281">
        <f t="shared" ref="I12:I18" si="4">TRUNC((F12*H12),2)</f>
        <v>5984.16</v>
      </c>
      <c r="J12" s="290">
        <f t="shared" si="0"/>
        <v>1.2430548478363215E-3</v>
      </c>
      <c r="K12" s="328">
        <v>12</v>
      </c>
      <c r="L12" s="331" t="b">
        <f t="shared" ref="L12:L75" si="5">K12=F12</f>
        <v>1</v>
      </c>
      <c r="M12" s="344">
        <v>12</v>
      </c>
      <c r="N12" s="345">
        <v>400</v>
      </c>
      <c r="O12" s="345">
        <v>498.68</v>
      </c>
      <c r="P12" s="345">
        <v>5984.16</v>
      </c>
      <c r="Q12" s="346">
        <v>9.0652447531780651E-4</v>
      </c>
      <c r="R12" t="b">
        <f t="shared" si="2"/>
        <v>1</v>
      </c>
      <c r="S12" t="b">
        <f t="shared" ref="S12:S27" si="6">N12=G12</f>
        <v>1</v>
      </c>
      <c r="T12" t="b">
        <f t="shared" si="3"/>
        <v>1</v>
      </c>
    </row>
    <row r="13" spans="1:20" customFormat="1" ht="39" customHeight="1">
      <c r="A13" s="277" t="s">
        <v>490</v>
      </c>
      <c r="B13" s="278" t="s">
        <v>376</v>
      </c>
      <c r="C13" s="279" t="s">
        <v>19</v>
      </c>
      <c r="D13" s="311" t="s">
        <v>377</v>
      </c>
      <c r="E13" s="280" t="s">
        <v>172</v>
      </c>
      <c r="F13" s="297">
        <v>36</v>
      </c>
      <c r="G13" s="281">
        <v>671.84</v>
      </c>
      <c r="H13" s="281">
        <f t="shared" si="1"/>
        <v>837.58</v>
      </c>
      <c r="I13" s="281">
        <f t="shared" si="4"/>
        <v>30152.880000000001</v>
      </c>
      <c r="J13" s="290">
        <f t="shared" si="0"/>
        <v>6.263482871485199E-3</v>
      </c>
      <c r="K13" s="327">
        <v>36</v>
      </c>
      <c r="L13" s="331" t="b">
        <f>K13=F13</f>
        <v>1</v>
      </c>
      <c r="M13" s="341">
        <v>36</v>
      </c>
      <c r="N13" s="342">
        <v>671.84</v>
      </c>
      <c r="O13" s="342">
        <v>837.58</v>
      </c>
      <c r="P13" s="342">
        <v>30152.880000000001</v>
      </c>
      <c r="Q13" s="343">
        <v>4.5677795582539206E-3</v>
      </c>
      <c r="R13" t="b">
        <f t="shared" si="2"/>
        <v>1</v>
      </c>
      <c r="S13" t="b">
        <f t="shared" si="6"/>
        <v>1</v>
      </c>
      <c r="T13" t="b">
        <f t="shared" si="3"/>
        <v>1</v>
      </c>
    </row>
    <row r="14" spans="1:20" customFormat="1" ht="24" customHeight="1">
      <c r="A14" s="272">
        <v>2</v>
      </c>
      <c r="B14" s="251"/>
      <c r="C14" s="251"/>
      <c r="D14" s="310" t="s">
        <v>375</v>
      </c>
      <c r="E14" s="252"/>
      <c r="F14" s="296"/>
      <c r="G14" s="253"/>
      <c r="H14" s="253"/>
      <c r="I14" s="253">
        <f>SUM(I15:I16)</f>
        <v>139567.20000000001</v>
      </c>
      <c r="J14" s="289">
        <f t="shared" si="0"/>
        <v>2.8991484946749666E-2</v>
      </c>
      <c r="K14" s="327"/>
      <c r="L14" s="331"/>
      <c r="M14" s="72"/>
      <c r="N14" s="72"/>
      <c r="O14" s="72"/>
      <c r="P14" s="72"/>
      <c r="Q14" s="72"/>
      <c r="R14" t="b">
        <f t="shared" si="2"/>
        <v>1</v>
      </c>
      <c r="S14" t="b">
        <f t="shared" si="6"/>
        <v>1</v>
      </c>
    </row>
    <row r="15" spans="1:20" customFormat="1" ht="39" customHeight="1">
      <c r="A15" s="273" t="s">
        <v>28</v>
      </c>
      <c r="B15" s="255" t="s">
        <v>378</v>
      </c>
      <c r="C15" s="254" t="s">
        <v>19</v>
      </c>
      <c r="D15" s="313" t="s">
        <v>21</v>
      </c>
      <c r="E15" s="256" t="s">
        <v>22</v>
      </c>
      <c r="F15" s="299">
        <f>'MEMÓRIA DE CÁLCULO'!K10</f>
        <v>720</v>
      </c>
      <c r="G15" s="257">
        <v>124.1</v>
      </c>
      <c r="H15" s="281">
        <f t="shared" ref="H15:H16" si="7">TRUNC(G15*(1+$H$3),2)</f>
        <v>154.71</v>
      </c>
      <c r="I15" s="281">
        <f t="shared" si="4"/>
        <v>111391.2</v>
      </c>
      <c r="J15" s="290">
        <f t="shared" si="0"/>
        <v>2.3138647891484395E-2</v>
      </c>
      <c r="K15" s="327">
        <v>2640</v>
      </c>
      <c r="L15" s="331" t="b">
        <f t="shared" si="5"/>
        <v>0</v>
      </c>
      <c r="M15" s="341">
        <v>2640</v>
      </c>
      <c r="N15" s="342">
        <v>124.1</v>
      </c>
      <c r="O15" s="342">
        <v>154.71</v>
      </c>
      <c r="P15" s="342">
        <v>408434.4</v>
      </c>
      <c r="Q15" s="343">
        <v>6.1872640464449999E-2</v>
      </c>
      <c r="R15" t="b">
        <f t="shared" si="2"/>
        <v>0</v>
      </c>
      <c r="S15" t="b">
        <f t="shared" si="6"/>
        <v>1</v>
      </c>
      <c r="T15" t="b">
        <f t="shared" si="3"/>
        <v>0</v>
      </c>
    </row>
    <row r="16" spans="1:20" customFormat="1" ht="26.1" customHeight="1">
      <c r="A16" s="273" t="s">
        <v>31</v>
      </c>
      <c r="B16" s="255" t="s">
        <v>379</v>
      </c>
      <c r="C16" s="254" t="s">
        <v>19</v>
      </c>
      <c r="D16" s="313" t="s">
        <v>24</v>
      </c>
      <c r="E16" s="256" t="s">
        <v>22</v>
      </c>
      <c r="F16" s="299">
        <f>'MEMÓRIA DE CÁLCULO'!K11</f>
        <v>960</v>
      </c>
      <c r="G16" s="257">
        <v>23.55</v>
      </c>
      <c r="H16" s="281">
        <f t="shared" si="7"/>
        <v>29.35</v>
      </c>
      <c r="I16" s="281">
        <f t="shared" si="4"/>
        <v>28176</v>
      </c>
      <c r="J16" s="290">
        <f t="shared" si="0"/>
        <v>5.8528370552652668E-3</v>
      </c>
      <c r="K16" s="327">
        <v>2640</v>
      </c>
      <c r="L16" s="331" t="b">
        <f t="shared" si="5"/>
        <v>0</v>
      </c>
      <c r="M16" s="341">
        <v>2640</v>
      </c>
      <c r="N16" s="342">
        <v>23.55</v>
      </c>
      <c r="O16" s="342">
        <v>29.35</v>
      </c>
      <c r="P16" s="342">
        <v>77484</v>
      </c>
      <c r="Q16" s="343">
        <v>1.1737844985014591E-2</v>
      </c>
      <c r="R16" t="b">
        <f t="shared" si="2"/>
        <v>0</v>
      </c>
      <c r="S16" t="b">
        <f t="shared" si="6"/>
        <v>1</v>
      </c>
      <c r="T16" t="b">
        <f t="shared" si="3"/>
        <v>0</v>
      </c>
    </row>
    <row r="17" spans="1:20" customFormat="1" ht="24" customHeight="1">
      <c r="A17" s="272">
        <v>3</v>
      </c>
      <c r="B17" s="251"/>
      <c r="C17" s="251"/>
      <c r="D17" s="310" t="s">
        <v>34</v>
      </c>
      <c r="E17" s="252"/>
      <c r="F17" s="296"/>
      <c r="G17" s="253"/>
      <c r="H17" s="253"/>
      <c r="I17" s="253">
        <f>SUM(I18:I18)</f>
        <v>9862.2000000000007</v>
      </c>
      <c r="J17" s="289">
        <f t="shared" si="0"/>
        <v>2.0486176038627597E-3</v>
      </c>
      <c r="K17" s="329"/>
      <c r="L17" s="331" t="b">
        <f t="shared" si="5"/>
        <v>1</v>
      </c>
      <c r="M17" s="338"/>
      <c r="N17" s="337"/>
      <c r="O17" s="337"/>
      <c r="P17" s="339">
        <v>9862.2000000000007</v>
      </c>
      <c r="Q17" s="340">
        <v>1.4939984359507888E-3</v>
      </c>
      <c r="R17" t="b">
        <f t="shared" si="2"/>
        <v>1</v>
      </c>
      <c r="S17" t="b">
        <f t="shared" si="6"/>
        <v>1</v>
      </c>
      <c r="T17" t="b">
        <f t="shared" si="3"/>
        <v>1</v>
      </c>
    </row>
    <row r="18" spans="1:20" customFormat="1" ht="24" customHeight="1">
      <c r="A18" s="274"/>
      <c r="B18" s="258" t="s">
        <v>380</v>
      </c>
      <c r="C18" s="351" t="s">
        <v>381</v>
      </c>
      <c r="D18" s="352" t="s">
        <v>382</v>
      </c>
      <c r="E18" s="351" t="s">
        <v>383</v>
      </c>
      <c r="F18" s="353">
        <v>2</v>
      </c>
      <c r="G18" s="354">
        <v>3955.33</v>
      </c>
      <c r="H18" s="281">
        <f>TRUNC(G18*(1+$H$3),2)</f>
        <v>4931.1000000000004</v>
      </c>
      <c r="I18" s="281">
        <f t="shared" si="4"/>
        <v>9862.2000000000007</v>
      </c>
      <c r="J18" s="290">
        <f t="shared" si="0"/>
        <v>2.0486176038627597E-3</v>
      </c>
      <c r="K18" s="327">
        <v>2</v>
      </c>
      <c r="L18" s="331" t="b">
        <f t="shared" si="5"/>
        <v>1</v>
      </c>
      <c r="M18" s="341">
        <v>2</v>
      </c>
      <c r="N18" s="342">
        <v>3955.33</v>
      </c>
      <c r="O18" s="342">
        <v>4931.1000000000004</v>
      </c>
      <c r="P18" s="342">
        <v>9862.2000000000007</v>
      </c>
      <c r="Q18" s="343">
        <v>1.4939984359507888E-3</v>
      </c>
      <c r="R18" t="b">
        <f t="shared" si="2"/>
        <v>1</v>
      </c>
      <c r="S18" t="b">
        <f t="shared" si="6"/>
        <v>1</v>
      </c>
      <c r="T18" t="b">
        <f t="shared" si="3"/>
        <v>1</v>
      </c>
    </row>
    <row r="19" spans="1:20" customFormat="1" ht="26.1" customHeight="1">
      <c r="A19" s="275">
        <v>4</v>
      </c>
      <c r="B19" s="259"/>
      <c r="C19" s="259"/>
      <c r="D19" s="314" t="s">
        <v>1033</v>
      </c>
      <c r="E19" s="260"/>
      <c r="F19" s="300"/>
      <c r="G19" s="261"/>
      <c r="H19" s="261"/>
      <c r="I19" s="261">
        <f>I20+I22+I45+I68</f>
        <v>4270286.29</v>
      </c>
      <c r="J19" s="291">
        <f t="shared" ref="J19:J50" si="8">I19/$I$105</f>
        <v>0.88704180276487932</v>
      </c>
      <c r="K19" s="329"/>
      <c r="L19" s="331" t="b">
        <f t="shared" si="5"/>
        <v>1</v>
      </c>
      <c r="M19" s="338"/>
      <c r="N19" s="337"/>
      <c r="O19" s="337"/>
      <c r="P19" s="339">
        <v>0</v>
      </c>
      <c r="Q19" s="340">
        <v>0</v>
      </c>
      <c r="R19" t="b">
        <f t="shared" si="2"/>
        <v>1</v>
      </c>
      <c r="S19" t="b">
        <f t="shared" si="6"/>
        <v>1</v>
      </c>
    </row>
    <row r="20" spans="1:20" customFormat="1" ht="24" customHeight="1">
      <c r="A20" s="272" t="s">
        <v>41</v>
      </c>
      <c r="B20" s="251"/>
      <c r="C20" s="251"/>
      <c r="D20" s="310" t="s">
        <v>44</v>
      </c>
      <c r="E20" s="252"/>
      <c r="F20" s="296"/>
      <c r="G20" s="253"/>
      <c r="H20" s="253"/>
      <c r="I20" s="253">
        <f>I21</f>
        <v>8845.2000000000007</v>
      </c>
      <c r="J20" s="289">
        <f t="shared" si="8"/>
        <v>1.8373620926047821E-3</v>
      </c>
      <c r="K20" s="329"/>
      <c r="L20" s="331" t="b">
        <f t="shared" si="5"/>
        <v>1</v>
      </c>
      <c r="M20" s="338"/>
      <c r="N20" s="337"/>
      <c r="O20" s="337"/>
      <c r="P20" s="339">
        <v>6050951.0199999996</v>
      </c>
      <c r="Q20" s="340">
        <v>0.91664246921526937</v>
      </c>
      <c r="R20" t="b">
        <f t="shared" si="2"/>
        <v>1</v>
      </c>
      <c r="S20" t="b">
        <f t="shared" si="6"/>
        <v>1</v>
      </c>
    </row>
    <row r="21" spans="1:20" customFormat="1" ht="24" customHeight="1">
      <c r="A21" s="273" t="s">
        <v>43</v>
      </c>
      <c r="B21" s="255" t="s">
        <v>384</v>
      </c>
      <c r="C21" s="254" t="s">
        <v>19</v>
      </c>
      <c r="D21" s="313" t="s">
        <v>385</v>
      </c>
      <c r="E21" s="256" t="s">
        <v>45</v>
      </c>
      <c r="F21" s="299">
        <f>'MEMÓRIA DE CÁLCULO'!F23</f>
        <v>17010</v>
      </c>
      <c r="G21" s="257">
        <v>0.42</v>
      </c>
      <c r="H21" s="281">
        <f>TRUNC(G21*(1+$H$3),2)</f>
        <v>0.52</v>
      </c>
      <c r="I21" s="281">
        <f t="shared" ref="I21" si="9">TRUNC((F21*H21),2)</f>
        <v>8845.2000000000007</v>
      </c>
      <c r="J21" s="290">
        <f t="shared" si="8"/>
        <v>1.8373620926047821E-3</v>
      </c>
      <c r="K21" s="327">
        <v>17010</v>
      </c>
      <c r="L21" s="331" t="b">
        <f t="shared" si="5"/>
        <v>1</v>
      </c>
      <c r="M21" s="341">
        <v>17010</v>
      </c>
      <c r="N21" s="342">
        <v>0.42</v>
      </c>
      <c r="O21" s="342">
        <v>0.52</v>
      </c>
      <c r="P21" s="342">
        <v>8845.2000000000007</v>
      </c>
      <c r="Q21" s="343">
        <v>1.3399358120573417E-3</v>
      </c>
      <c r="R21" t="b">
        <f t="shared" si="2"/>
        <v>1</v>
      </c>
      <c r="S21" t="b">
        <f t="shared" si="6"/>
        <v>1</v>
      </c>
      <c r="T21" t="b">
        <f t="shared" si="3"/>
        <v>1</v>
      </c>
    </row>
    <row r="22" spans="1:20" customFormat="1" ht="24" customHeight="1">
      <c r="A22" s="272" t="s">
        <v>47</v>
      </c>
      <c r="B22" s="251"/>
      <c r="C22" s="251"/>
      <c r="D22" s="310" t="s">
        <v>306</v>
      </c>
      <c r="E22" s="252"/>
      <c r="F22" s="296"/>
      <c r="G22" s="253"/>
      <c r="H22" s="253"/>
      <c r="I22" s="253">
        <f>I23+I28</f>
        <v>978698.16</v>
      </c>
      <c r="J22" s="289">
        <f t="shared" si="8"/>
        <v>0.20329929219079837</v>
      </c>
      <c r="K22" s="329"/>
      <c r="L22" s="331" t="b">
        <f t="shared" si="5"/>
        <v>1</v>
      </c>
      <c r="M22" s="338"/>
      <c r="N22" s="337"/>
      <c r="O22" s="337"/>
      <c r="P22" s="339">
        <v>0</v>
      </c>
      <c r="Q22" s="340">
        <v>0</v>
      </c>
      <c r="R22" t="b">
        <f t="shared" si="2"/>
        <v>1</v>
      </c>
      <c r="S22" t="b">
        <f t="shared" si="6"/>
        <v>1</v>
      </c>
    </row>
    <row r="23" spans="1:20" customFormat="1" ht="24" customHeight="1">
      <c r="A23" s="272" t="s">
        <v>48</v>
      </c>
      <c r="B23" s="251"/>
      <c r="C23" s="251"/>
      <c r="D23" s="310" t="s">
        <v>308</v>
      </c>
      <c r="E23" s="252"/>
      <c r="F23" s="296"/>
      <c r="G23" s="253"/>
      <c r="H23" s="253"/>
      <c r="I23" s="253">
        <f>SUM(I24:I27)</f>
        <v>74909.16</v>
      </c>
      <c r="J23" s="289">
        <f t="shared" si="8"/>
        <v>1.5560445323211056E-2</v>
      </c>
      <c r="K23" s="329"/>
      <c r="L23" s="331" t="b">
        <f t="shared" si="5"/>
        <v>1</v>
      </c>
      <c r="M23" s="338"/>
      <c r="N23" s="337"/>
      <c r="O23" s="337"/>
      <c r="P23" s="339">
        <v>6042105.8200000003</v>
      </c>
      <c r="Q23" s="340">
        <v>0.91530253340321199</v>
      </c>
      <c r="R23" t="b">
        <f t="shared" si="2"/>
        <v>1</v>
      </c>
      <c r="S23" t="b">
        <f t="shared" si="6"/>
        <v>1</v>
      </c>
    </row>
    <row r="24" spans="1:20" customFormat="1" ht="47.25" customHeight="1">
      <c r="A24" s="273" t="s">
        <v>386</v>
      </c>
      <c r="B24" s="255" t="s">
        <v>387</v>
      </c>
      <c r="C24" s="254" t="s">
        <v>19</v>
      </c>
      <c r="D24" s="313" t="s">
        <v>388</v>
      </c>
      <c r="E24" s="256" t="s">
        <v>172</v>
      </c>
      <c r="F24" s="299">
        <f>'MEMÓRIA DE CÁLCULO'!K29</f>
        <v>9960</v>
      </c>
      <c r="G24" s="257">
        <v>0.66</v>
      </c>
      <c r="H24" s="281">
        <f t="shared" ref="H24:H27" si="10">TRUNC(G24*(1+$H$3),2)</f>
        <v>0.82</v>
      </c>
      <c r="I24" s="281">
        <f t="shared" ref="I24:I27" si="11">TRUNC((F24*H24),2)</f>
        <v>8167.2</v>
      </c>
      <c r="J24" s="290">
        <f t="shared" si="8"/>
        <v>1.6965250850994634E-3</v>
      </c>
      <c r="K24" s="327">
        <v>13280</v>
      </c>
      <c r="L24" s="331" t="b">
        <f t="shared" si="5"/>
        <v>0</v>
      </c>
      <c r="M24" s="341">
        <v>9960</v>
      </c>
      <c r="N24" s="342">
        <v>0.66</v>
      </c>
      <c r="O24" s="342">
        <v>0.82</v>
      </c>
      <c r="P24" s="342">
        <v>8167.2</v>
      </c>
      <c r="Q24" s="343">
        <v>1.2372273961283771E-3</v>
      </c>
      <c r="R24" t="b">
        <f t="shared" si="2"/>
        <v>1</v>
      </c>
      <c r="S24" t="b">
        <f t="shared" si="6"/>
        <v>1</v>
      </c>
      <c r="T24" t="b">
        <f t="shared" si="3"/>
        <v>1</v>
      </c>
    </row>
    <row r="25" spans="1:20" customFormat="1" ht="51.9" customHeight="1">
      <c r="A25" s="273" t="s">
        <v>389</v>
      </c>
      <c r="B25" s="255" t="s">
        <v>390</v>
      </c>
      <c r="C25" s="254" t="s">
        <v>19</v>
      </c>
      <c r="D25" s="313" t="s">
        <v>270</v>
      </c>
      <c r="E25" s="256" t="s">
        <v>391</v>
      </c>
      <c r="F25" s="299">
        <f>'MEMÓRIA DE CÁLCULO'!K30</f>
        <v>1992</v>
      </c>
      <c r="G25" s="257">
        <v>9.25</v>
      </c>
      <c r="H25" s="281">
        <f t="shared" si="10"/>
        <v>11.53</v>
      </c>
      <c r="I25" s="281">
        <f t="shared" si="11"/>
        <v>22967.759999999998</v>
      </c>
      <c r="J25" s="290">
        <f t="shared" si="8"/>
        <v>4.7709595685845882E-3</v>
      </c>
      <c r="K25" s="327">
        <v>2656</v>
      </c>
      <c r="L25" s="331" t="b">
        <f t="shared" si="5"/>
        <v>0</v>
      </c>
      <c r="M25" s="341">
        <v>1992</v>
      </c>
      <c r="N25" s="342">
        <v>9.25</v>
      </c>
      <c r="O25" s="342">
        <v>11.53</v>
      </c>
      <c r="P25" s="342">
        <v>22967.759999999998</v>
      </c>
      <c r="Q25" s="343">
        <v>3.4793248481366315E-3</v>
      </c>
      <c r="R25" t="b">
        <f t="shared" si="2"/>
        <v>1</v>
      </c>
      <c r="S25" t="b">
        <f t="shared" si="6"/>
        <v>1</v>
      </c>
      <c r="T25" t="b">
        <f t="shared" si="3"/>
        <v>1</v>
      </c>
    </row>
    <row r="26" spans="1:20" customFormat="1" ht="39" customHeight="1">
      <c r="A26" s="273" t="s">
        <v>392</v>
      </c>
      <c r="B26" s="255" t="s">
        <v>393</v>
      </c>
      <c r="C26" s="254" t="s">
        <v>19</v>
      </c>
      <c r="D26" s="313" t="s">
        <v>394</v>
      </c>
      <c r="E26" s="256" t="s">
        <v>395</v>
      </c>
      <c r="F26" s="299">
        <f>'MEMÓRIA DE CÁLCULO'!K32</f>
        <v>7470</v>
      </c>
      <c r="G26" s="257">
        <v>2.91</v>
      </c>
      <c r="H26" s="281">
        <f t="shared" si="10"/>
        <v>3.62</v>
      </c>
      <c r="I26" s="281">
        <f t="shared" si="11"/>
        <v>27041.4</v>
      </c>
      <c r="J26" s="290">
        <f t="shared" si="8"/>
        <v>5.6171531781037121E-3</v>
      </c>
      <c r="K26" s="327">
        <v>16600</v>
      </c>
      <c r="L26" s="331" t="b">
        <f t="shared" si="5"/>
        <v>0</v>
      </c>
      <c r="M26" s="341">
        <v>12450</v>
      </c>
      <c r="N26" s="342">
        <v>2.91</v>
      </c>
      <c r="O26" s="342">
        <v>3.62</v>
      </c>
      <c r="P26" s="342">
        <v>45069</v>
      </c>
      <c r="Q26" s="343">
        <v>6.8273828871718376E-3</v>
      </c>
      <c r="R26" t="b">
        <f t="shared" si="2"/>
        <v>0</v>
      </c>
      <c r="S26" t="b">
        <f t="shared" si="6"/>
        <v>1</v>
      </c>
      <c r="T26" t="b">
        <f t="shared" si="3"/>
        <v>0</v>
      </c>
    </row>
    <row r="27" spans="1:20" customFormat="1" ht="39" customHeight="1">
      <c r="A27" s="273" t="s">
        <v>396</v>
      </c>
      <c r="B27" s="255" t="s">
        <v>397</v>
      </c>
      <c r="C27" s="254" t="s">
        <v>19</v>
      </c>
      <c r="D27" s="313" t="s">
        <v>398</v>
      </c>
      <c r="E27" s="256" t="s">
        <v>172</v>
      </c>
      <c r="F27" s="299">
        <f>'MEMÓRIA DE CÁLCULO'!K33</f>
        <v>26560</v>
      </c>
      <c r="G27" s="257">
        <v>0.51</v>
      </c>
      <c r="H27" s="281">
        <f t="shared" si="10"/>
        <v>0.63</v>
      </c>
      <c r="I27" s="281">
        <f t="shared" si="11"/>
        <v>16732.8</v>
      </c>
      <c r="J27" s="290">
        <f t="shared" si="8"/>
        <v>3.475807491423291E-3</v>
      </c>
      <c r="K27" s="327">
        <v>29880</v>
      </c>
      <c r="L27" s="331" t="b">
        <f t="shared" si="5"/>
        <v>0</v>
      </c>
      <c r="M27" s="341">
        <v>26560</v>
      </c>
      <c r="N27" s="342">
        <v>0.51</v>
      </c>
      <c r="O27" s="342">
        <v>0.63</v>
      </c>
      <c r="P27" s="342">
        <v>16732.8</v>
      </c>
      <c r="Q27" s="343">
        <v>2.5348073481654557E-3</v>
      </c>
      <c r="R27" t="b">
        <f t="shared" si="2"/>
        <v>1</v>
      </c>
      <c r="S27" t="b">
        <f t="shared" si="6"/>
        <v>1</v>
      </c>
      <c r="T27" t="b">
        <f t="shared" si="3"/>
        <v>1</v>
      </c>
    </row>
    <row r="28" spans="1:20" customFormat="1" ht="24" customHeight="1">
      <c r="A28" s="272" t="s">
        <v>49</v>
      </c>
      <c r="B28" s="251"/>
      <c r="C28" s="251"/>
      <c r="D28" s="310" t="s">
        <v>1032</v>
      </c>
      <c r="E28" s="252"/>
      <c r="F28" s="296"/>
      <c r="G28" s="253"/>
      <c r="H28" s="253"/>
      <c r="I28" s="253">
        <f>I29+I39</f>
        <v>903789</v>
      </c>
      <c r="J28" s="289">
        <f t="shared" si="8"/>
        <v>0.18773884686758732</v>
      </c>
      <c r="K28" s="329"/>
      <c r="L28" s="331" t="b">
        <f t="shared" si="5"/>
        <v>1</v>
      </c>
      <c r="M28" s="72"/>
      <c r="N28" s="72"/>
      <c r="O28" s="72"/>
      <c r="P28" s="72"/>
      <c r="Q28" s="72"/>
      <c r="R28" t="b">
        <f>M29=F28</f>
        <v>1</v>
      </c>
      <c r="S28" t="b">
        <f t="shared" ref="S28:S91" si="12">N28=G28</f>
        <v>1</v>
      </c>
    </row>
    <row r="29" spans="1:20" customFormat="1" ht="24" customHeight="1">
      <c r="A29" s="272" t="s">
        <v>399</v>
      </c>
      <c r="B29" s="251"/>
      <c r="C29" s="251"/>
      <c r="D29" s="310" t="s">
        <v>273</v>
      </c>
      <c r="E29" s="252"/>
      <c r="F29" s="296"/>
      <c r="G29" s="253"/>
      <c r="H29" s="253"/>
      <c r="I29" s="253">
        <f>SUM(I30:I38)</f>
        <v>631695.07999999996</v>
      </c>
      <c r="J29" s="289">
        <f t="shared" si="8"/>
        <v>0.13121835504872079</v>
      </c>
      <c r="K29" s="327">
        <v>440.92</v>
      </c>
      <c r="L29" s="331" t="b">
        <f t="shared" si="5"/>
        <v>0</v>
      </c>
      <c r="M29" s="338"/>
      <c r="N29" s="337"/>
      <c r="O29" s="337"/>
      <c r="P29" s="339">
        <v>863806.25</v>
      </c>
      <c r="Q29" s="340">
        <v>0.13085571033486604</v>
      </c>
      <c r="R29" t="b">
        <f>M30=F29</f>
        <v>0</v>
      </c>
      <c r="S29" t="b">
        <f t="shared" si="12"/>
        <v>1</v>
      </c>
    </row>
    <row r="30" spans="1:20" customFormat="1" ht="39" customHeight="1">
      <c r="A30" s="273" t="s">
        <v>400</v>
      </c>
      <c r="B30" s="255" t="s">
        <v>401</v>
      </c>
      <c r="C30" s="254" t="s">
        <v>19</v>
      </c>
      <c r="D30" s="313" t="s">
        <v>402</v>
      </c>
      <c r="E30" s="256" t="s">
        <v>391</v>
      </c>
      <c r="F30" s="299">
        <f>'MEMÓRIA DE CÁLCULO'!K37</f>
        <v>440.92</v>
      </c>
      <c r="G30" s="257">
        <v>16.09</v>
      </c>
      <c r="H30" s="281">
        <f t="shared" ref="H30:H37" si="13">TRUNC(G30*(1+$H$3),2)</f>
        <v>20.05</v>
      </c>
      <c r="I30" s="281">
        <f t="shared" ref="I30:I38" si="14">TRUNC((F30*H30),2)</f>
        <v>8840.44</v>
      </c>
      <c r="J30" s="290">
        <f t="shared" si="8"/>
        <v>1.8363733254134467E-3</v>
      </c>
      <c r="K30" s="327">
        <v>440.92</v>
      </c>
      <c r="L30" s="331" t="b">
        <f t="shared" si="5"/>
        <v>1</v>
      </c>
      <c r="M30" s="341">
        <v>440.92</v>
      </c>
      <c r="N30" s="342">
        <v>16.09</v>
      </c>
      <c r="O30" s="342">
        <v>20.05</v>
      </c>
      <c r="P30" s="342">
        <v>8840.44</v>
      </c>
      <c r="Q30" s="343">
        <v>1.3392147323230913E-3</v>
      </c>
      <c r="R30" t="b">
        <f>M30=F30</f>
        <v>1</v>
      </c>
      <c r="S30" t="b">
        <f t="shared" si="12"/>
        <v>1</v>
      </c>
      <c r="T30" t="b">
        <f t="shared" si="3"/>
        <v>1</v>
      </c>
    </row>
    <row r="31" spans="1:20" customFormat="1" ht="51.9" customHeight="1">
      <c r="A31" s="273" t="s">
        <v>403</v>
      </c>
      <c r="B31" s="255" t="s">
        <v>390</v>
      </c>
      <c r="C31" s="254" t="s">
        <v>19</v>
      </c>
      <c r="D31" s="313" t="s">
        <v>270</v>
      </c>
      <c r="E31" s="256" t="s">
        <v>391</v>
      </c>
      <c r="F31" s="299">
        <f>F30</f>
        <v>440.92</v>
      </c>
      <c r="G31" s="257">
        <v>9.25</v>
      </c>
      <c r="H31" s="281">
        <f t="shared" si="13"/>
        <v>11.53</v>
      </c>
      <c r="I31" s="281">
        <f t="shared" si="14"/>
        <v>5083.8</v>
      </c>
      <c r="J31" s="290">
        <f t="shared" si="8"/>
        <v>1.0560282872500554E-3</v>
      </c>
      <c r="K31" s="327">
        <v>2755.75</v>
      </c>
      <c r="L31" s="331" t="b">
        <f t="shared" si="5"/>
        <v>0</v>
      </c>
      <c r="M31" s="341">
        <v>440.92</v>
      </c>
      <c r="N31" s="342">
        <v>9.25</v>
      </c>
      <c r="O31" s="342">
        <v>11.53</v>
      </c>
      <c r="P31" s="342">
        <v>5083.8</v>
      </c>
      <c r="Q31" s="343">
        <v>7.7013133466028057E-4</v>
      </c>
      <c r="R31" t="b">
        <f t="shared" ref="R31:S94" si="15">M31=F31</f>
        <v>1</v>
      </c>
      <c r="S31" t="b">
        <f t="shared" si="12"/>
        <v>1</v>
      </c>
      <c r="T31" t="b">
        <f t="shared" si="3"/>
        <v>1</v>
      </c>
    </row>
    <row r="32" spans="1:20" customFormat="1" ht="39" customHeight="1">
      <c r="A32" s="273" t="s">
        <v>404</v>
      </c>
      <c r="B32" s="255" t="s">
        <v>393</v>
      </c>
      <c r="C32" s="254" t="s">
        <v>19</v>
      </c>
      <c r="D32" s="313" t="s">
        <v>394</v>
      </c>
      <c r="E32" s="256" t="s">
        <v>395</v>
      </c>
      <c r="F32" s="299">
        <f>'MEMÓRIA DE CÁLCULO'!K39</f>
        <v>1653.4499999999998</v>
      </c>
      <c r="G32" s="257">
        <v>2.91</v>
      </c>
      <c r="H32" s="281">
        <f t="shared" si="13"/>
        <v>3.62</v>
      </c>
      <c r="I32" s="281">
        <f t="shared" si="14"/>
        <v>5985.48</v>
      </c>
      <c r="J32" s="290">
        <f t="shared" si="8"/>
        <v>1.2433290437801371E-3</v>
      </c>
      <c r="K32" s="327">
        <v>26560</v>
      </c>
      <c r="L32" s="331" t="b">
        <f t="shared" si="5"/>
        <v>0</v>
      </c>
      <c r="M32" s="341">
        <v>2755.75</v>
      </c>
      <c r="N32" s="342">
        <v>2.91</v>
      </c>
      <c r="O32" s="342">
        <v>3.62</v>
      </c>
      <c r="P32" s="342">
        <v>9975.81</v>
      </c>
      <c r="Q32" s="343">
        <v>1.511208912549151E-3</v>
      </c>
      <c r="R32" t="b">
        <f t="shared" si="15"/>
        <v>0</v>
      </c>
      <c r="S32" t="b">
        <f t="shared" si="12"/>
        <v>1</v>
      </c>
      <c r="T32" t="b">
        <f t="shared" si="3"/>
        <v>0</v>
      </c>
    </row>
    <row r="33" spans="1:20" customFormat="1" ht="65.099999999999994" customHeight="1">
      <c r="A33" s="273" t="s">
        <v>405</v>
      </c>
      <c r="B33" s="255" t="s">
        <v>406</v>
      </c>
      <c r="C33" s="254" t="s">
        <v>19</v>
      </c>
      <c r="D33" s="313" t="s">
        <v>272</v>
      </c>
      <c r="E33" s="256" t="s">
        <v>391</v>
      </c>
      <c r="F33" s="299">
        <f>'MEMÓRIA DE CÁLCULO'!K40</f>
        <v>26560</v>
      </c>
      <c r="G33" s="257">
        <v>10.83</v>
      </c>
      <c r="H33" s="281">
        <f t="shared" si="13"/>
        <v>13.5</v>
      </c>
      <c r="I33" s="281">
        <f t="shared" si="14"/>
        <v>358560</v>
      </c>
      <c r="J33" s="290">
        <f t="shared" si="8"/>
        <v>7.4481589101927675E-2</v>
      </c>
      <c r="K33" s="327">
        <v>4317.2</v>
      </c>
      <c r="L33" s="331" t="b">
        <f t="shared" si="5"/>
        <v>0</v>
      </c>
      <c r="M33" s="341">
        <v>26560</v>
      </c>
      <c r="N33" s="342">
        <v>10.83</v>
      </c>
      <c r="O33" s="342">
        <v>13.5</v>
      </c>
      <c r="P33" s="342">
        <v>358560</v>
      </c>
      <c r="Q33" s="343">
        <v>5.4317300317831191E-2</v>
      </c>
      <c r="R33" t="b">
        <f t="shared" si="15"/>
        <v>1</v>
      </c>
      <c r="S33" t="b">
        <f t="shared" si="12"/>
        <v>1</v>
      </c>
      <c r="T33" t="b">
        <f t="shared" si="3"/>
        <v>1</v>
      </c>
    </row>
    <row r="34" spans="1:20" customFormat="1" ht="54.75" customHeight="1">
      <c r="A34" s="273" t="s">
        <v>407</v>
      </c>
      <c r="B34" s="255" t="s">
        <v>401</v>
      </c>
      <c r="C34" s="254" t="s">
        <v>19</v>
      </c>
      <c r="D34" s="313" t="s">
        <v>408</v>
      </c>
      <c r="E34" s="256" t="s">
        <v>391</v>
      </c>
      <c r="F34" s="299">
        <f>'MEMÓRIA DE CÁLCULO'!K49</f>
        <v>4317.2</v>
      </c>
      <c r="G34" s="257">
        <v>16.09</v>
      </c>
      <c r="H34" s="281">
        <f t="shared" si="13"/>
        <v>20.05</v>
      </c>
      <c r="I34" s="281">
        <f t="shared" si="14"/>
        <v>86559.86</v>
      </c>
      <c r="J34" s="290">
        <f t="shared" si="8"/>
        <v>1.7980577658524052E-2</v>
      </c>
      <c r="K34" s="327">
        <v>4317.2</v>
      </c>
      <c r="L34" s="331" t="b">
        <f t="shared" si="5"/>
        <v>1</v>
      </c>
      <c r="M34" s="341">
        <v>4317.2</v>
      </c>
      <c r="N34" s="342">
        <v>16.09</v>
      </c>
      <c r="O34" s="342">
        <v>20.05</v>
      </c>
      <c r="P34" s="342">
        <v>86559.86</v>
      </c>
      <c r="Q34" s="343">
        <v>1.3112722866715261E-2</v>
      </c>
      <c r="R34" t="b">
        <f t="shared" si="15"/>
        <v>1</v>
      </c>
      <c r="S34" t="b">
        <f t="shared" si="12"/>
        <v>1</v>
      </c>
      <c r="T34" t="b">
        <f t="shared" si="3"/>
        <v>1</v>
      </c>
    </row>
    <row r="35" spans="1:20" customFormat="1" ht="51.9" customHeight="1">
      <c r="A35" s="273" t="s">
        <v>409</v>
      </c>
      <c r="B35" s="255" t="s">
        <v>390</v>
      </c>
      <c r="C35" s="254" t="s">
        <v>19</v>
      </c>
      <c r="D35" s="313" t="s">
        <v>270</v>
      </c>
      <c r="E35" s="256" t="s">
        <v>391</v>
      </c>
      <c r="F35" s="299">
        <f>'MEMÓRIA DE CÁLCULO'!K50</f>
        <v>4317.2</v>
      </c>
      <c r="G35" s="257">
        <v>9.25</v>
      </c>
      <c r="H35" s="281">
        <f t="shared" si="13"/>
        <v>11.53</v>
      </c>
      <c r="I35" s="281">
        <f t="shared" si="14"/>
        <v>49777.31</v>
      </c>
      <c r="J35" s="290">
        <f t="shared" si="8"/>
        <v>1.0339951890950678E-2</v>
      </c>
      <c r="K35" s="327">
        <v>26982.5</v>
      </c>
      <c r="L35" s="331" t="b">
        <f t="shared" si="5"/>
        <v>0</v>
      </c>
      <c r="M35" s="341">
        <v>4317.2</v>
      </c>
      <c r="N35" s="342">
        <v>9.25</v>
      </c>
      <c r="O35" s="342">
        <v>11.53</v>
      </c>
      <c r="P35" s="342">
        <v>49777.31</v>
      </c>
      <c r="Q35" s="343">
        <v>7.5406322408628455E-3</v>
      </c>
      <c r="R35" t="b">
        <f t="shared" si="15"/>
        <v>1</v>
      </c>
      <c r="S35" t="b">
        <f t="shared" si="12"/>
        <v>1</v>
      </c>
      <c r="T35" t="b">
        <f t="shared" si="3"/>
        <v>1</v>
      </c>
    </row>
    <row r="36" spans="1:20" customFormat="1" ht="39" customHeight="1">
      <c r="A36" s="273" t="s">
        <v>410</v>
      </c>
      <c r="B36" s="255" t="s">
        <v>393</v>
      </c>
      <c r="C36" s="254" t="s">
        <v>19</v>
      </c>
      <c r="D36" s="313" t="s">
        <v>394</v>
      </c>
      <c r="E36" s="256" t="s">
        <v>395</v>
      </c>
      <c r="F36" s="299">
        <f>'MEMÓRIA DE CÁLCULO'!K52</f>
        <v>16189.5</v>
      </c>
      <c r="G36" s="257">
        <v>2.91</v>
      </c>
      <c r="H36" s="281">
        <f t="shared" si="13"/>
        <v>3.62</v>
      </c>
      <c r="I36" s="281">
        <f t="shared" si="14"/>
        <v>58605.99</v>
      </c>
      <c r="J36" s="290">
        <f t="shared" si="8"/>
        <v>1.2173882379773767E-2</v>
      </c>
      <c r="K36" s="327">
        <v>4317.2</v>
      </c>
      <c r="L36" s="331" t="b">
        <f t="shared" si="5"/>
        <v>0</v>
      </c>
      <c r="M36" s="341">
        <v>26982.5</v>
      </c>
      <c r="N36" s="342">
        <v>2.91</v>
      </c>
      <c r="O36" s="342">
        <v>3.62</v>
      </c>
      <c r="P36" s="342">
        <v>97676.65</v>
      </c>
      <c r="Q36" s="343">
        <v>1.479677580346298E-2</v>
      </c>
      <c r="R36" t="b">
        <f t="shared" si="15"/>
        <v>0</v>
      </c>
      <c r="S36" t="b">
        <f t="shared" si="12"/>
        <v>1</v>
      </c>
      <c r="T36" t="b">
        <f t="shared" si="3"/>
        <v>0</v>
      </c>
    </row>
    <row r="37" spans="1:20" customFormat="1" ht="65.099999999999994" customHeight="1">
      <c r="A37" s="273" t="s">
        <v>411</v>
      </c>
      <c r="B37" s="255" t="s">
        <v>406</v>
      </c>
      <c r="C37" s="254" t="s">
        <v>19</v>
      </c>
      <c r="D37" s="313" t="s">
        <v>272</v>
      </c>
      <c r="E37" s="256" t="s">
        <v>391</v>
      </c>
      <c r="F37" s="299">
        <f>'MEMÓRIA DE CÁLCULO'!K53</f>
        <v>4317.2</v>
      </c>
      <c r="G37" s="257">
        <v>10.83</v>
      </c>
      <c r="H37" s="281">
        <f t="shared" si="13"/>
        <v>13.5</v>
      </c>
      <c r="I37" s="281">
        <f t="shared" si="14"/>
        <v>58282.2</v>
      </c>
      <c r="J37" s="290">
        <f t="shared" si="8"/>
        <v>1.2106623361100983E-2</v>
      </c>
      <c r="K37" s="328">
        <v>4317.2</v>
      </c>
      <c r="L37" s="331" t="b">
        <f t="shared" si="5"/>
        <v>1</v>
      </c>
      <c r="M37" s="341">
        <v>4317.2</v>
      </c>
      <c r="N37" s="342">
        <v>10.83</v>
      </c>
      <c r="O37" s="342">
        <v>13.5</v>
      </c>
      <c r="P37" s="342">
        <v>58282.2</v>
      </c>
      <c r="Q37" s="343">
        <v>8.8290153965414463E-3</v>
      </c>
      <c r="R37" t="b">
        <f t="shared" si="15"/>
        <v>1</v>
      </c>
      <c r="S37" t="b">
        <f t="shared" si="12"/>
        <v>1</v>
      </c>
      <c r="T37" t="b">
        <f t="shared" si="3"/>
        <v>1</v>
      </c>
    </row>
    <row r="38" spans="1:20" customFormat="1" ht="26.1" customHeight="1">
      <c r="A38" s="277" t="s">
        <v>412</v>
      </c>
      <c r="B38" s="283" t="s">
        <v>413</v>
      </c>
      <c r="C38" s="284" t="s">
        <v>19</v>
      </c>
      <c r="D38" s="312" t="s">
        <v>276</v>
      </c>
      <c r="E38" s="285" t="s">
        <v>391</v>
      </c>
      <c r="F38" s="298"/>
      <c r="G38" s="286">
        <v>38.76</v>
      </c>
      <c r="H38" s="281">
        <f>TRUNC(G38*(1+$J$3),2)</f>
        <v>43.79</v>
      </c>
      <c r="I38" s="281">
        <f t="shared" si="14"/>
        <v>0</v>
      </c>
      <c r="J38" s="290">
        <f t="shared" si="8"/>
        <v>0</v>
      </c>
      <c r="K38" s="329"/>
      <c r="L38" s="331" t="b">
        <f t="shared" si="5"/>
        <v>1</v>
      </c>
      <c r="M38" s="344">
        <v>4317.2</v>
      </c>
      <c r="N38" s="345">
        <v>38.76</v>
      </c>
      <c r="O38" s="345">
        <v>43.79</v>
      </c>
      <c r="P38" s="345">
        <v>189050.18</v>
      </c>
      <c r="Q38" s="346">
        <v>2.8638708729919801E-2</v>
      </c>
      <c r="R38" t="b">
        <f t="shared" si="15"/>
        <v>0</v>
      </c>
      <c r="S38" t="b">
        <f t="shared" si="12"/>
        <v>1</v>
      </c>
    </row>
    <row r="39" spans="1:20" customFormat="1" ht="24" customHeight="1">
      <c r="A39" s="272" t="s">
        <v>414</v>
      </c>
      <c r="B39" s="251"/>
      <c r="C39" s="251"/>
      <c r="D39" s="310" t="s">
        <v>274</v>
      </c>
      <c r="E39" s="252"/>
      <c r="F39" s="296"/>
      <c r="G39" s="253"/>
      <c r="H39" s="253"/>
      <c r="I39" s="253">
        <f>SUM(I40:I44)</f>
        <v>272093.92</v>
      </c>
      <c r="J39" s="289">
        <f t="shared" si="8"/>
        <v>5.6520491818866515E-2</v>
      </c>
      <c r="K39" s="327">
        <v>5312</v>
      </c>
      <c r="L39" s="331" t="b">
        <f t="shared" si="5"/>
        <v>0</v>
      </c>
      <c r="M39" s="338"/>
      <c r="N39" s="337"/>
      <c r="O39" s="337"/>
      <c r="P39" s="339">
        <v>5085362.8099999996</v>
      </c>
      <c r="Q39" s="340">
        <v>0.77036808058874362</v>
      </c>
      <c r="R39" t="b">
        <f t="shared" si="15"/>
        <v>1</v>
      </c>
      <c r="S39" t="b">
        <f t="shared" si="12"/>
        <v>1</v>
      </c>
    </row>
    <row r="40" spans="1:20" customFormat="1" ht="57" customHeight="1">
      <c r="A40" s="273" t="s">
        <v>415</v>
      </c>
      <c r="B40" s="255" t="s">
        <v>401</v>
      </c>
      <c r="C40" s="254" t="s">
        <v>19</v>
      </c>
      <c r="D40" s="313" t="s">
        <v>408</v>
      </c>
      <c r="E40" s="256" t="s">
        <v>391</v>
      </c>
      <c r="F40" s="299">
        <f>'MEMÓRIA DE CÁLCULO'!K56</f>
        <v>2656</v>
      </c>
      <c r="G40" s="257">
        <v>16.09</v>
      </c>
      <c r="H40" s="281">
        <f t="shared" ref="H40:H43" si="16">TRUNC(G40*(1+$H$3),2)</f>
        <v>20.05</v>
      </c>
      <c r="I40" s="281">
        <f t="shared" ref="I40:I44" si="17">TRUNC((F40*H40),2)</f>
        <v>53252.800000000003</v>
      </c>
      <c r="J40" s="290">
        <f t="shared" si="8"/>
        <v>1.1061895270323332E-2</v>
      </c>
      <c r="K40" s="327">
        <v>5312</v>
      </c>
      <c r="L40" s="331" t="b">
        <f t="shared" si="5"/>
        <v>0</v>
      </c>
      <c r="M40" s="341">
        <v>2656</v>
      </c>
      <c r="N40" s="342">
        <v>16.09</v>
      </c>
      <c r="O40" s="342">
        <v>20.05</v>
      </c>
      <c r="P40" s="342">
        <v>53252.800000000003</v>
      </c>
      <c r="Q40" s="343">
        <v>8.0671249731297436E-3</v>
      </c>
      <c r="R40" t="b">
        <f t="shared" si="15"/>
        <v>1</v>
      </c>
      <c r="S40" t="b">
        <f t="shared" si="12"/>
        <v>1</v>
      </c>
      <c r="T40" t="b">
        <f t="shared" si="3"/>
        <v>1</v>
      </c>
    </row>
    <row r="41" spans="1:20" customFormat="1" ht="51.9" customHeight="1">
      <c r="A41" s="273" t="s">
        <v>416</v>
      </c>
      <c r="B41" s="255" t="s">
        <v>390</v>
      </c>
      <c r="C41" s="254" t="s">
        <v>19</v>
      </c>
      <c r="D41" s="313" t="s">
        <v>270</v>
      </c>
      <c r="E41" s="256" t="s">
        <v>391</v>
      </c>
      <c r="F41" s="299">
        <f>F40</f>
        <v>2656</v>
      </c>
      <c r="G41" s="257">
        <v>9.25</v>
      </c>
      <c r="H41" s="281">
        <f t="shared" si="16"/>
        <v>11.53</v>
      </c>
      <c r="I41" s="281">
        <f t="shared" si="17"/>
        <v>30623.68</v>
      </c>
      <c r="J41" s="290">
        <f t="shared" si="8"/>
        <v>6.3612794247794521E-3</v>
      </c>
      <c r="K41" s="327">
        <v>33200</v>
      </c>
      <c r="L41" s="331" t="b">
        <f t="shared" si="5"/>
        <v>0</v>
      </c>
      <c r="M41" s="341">
        <v>2656</v>
      </c>
      <c r="N41" s="342">
        <v>9.25</v>
      </c>
      <c r="O41" s="342">
        <v>11.53</v>
      </c>
      <c r="P41" s="342">
        <v>30623.68</v>
      </c>
      <c r="Q41" s="343">
        <v>4.6390997975155083E-3</v>
      </c>
      <c r="R41" t="b">
        <f t="shared" si="15"/>
        <v>1</v>
      </c>
      <c r="S41" t="b">
        <f t="shared" si="12"/>
        <v>1</v>
      </c>
      <c r="T41" t="b">
        <f t="shared" si="3"/>
        <v>1</v>
      </c>
    </row>
    <row r="42" spans="1:20" customFormat="1" ht="39" customHeight="1">
      <c r="A42" s="273" t="s">
        <v>417</v>
      </c>
      <c r="B42" s="255" t="s">
        <v>393</v>
      </c>
      <c r="C42" s="254" t="s">
        <v>19</v>
      </c>
      <c r="D42" s="313" t="s">
        <v>394</v>
      </c>
      <c r="E42" s="256" t="s">
        <v>395</v>
      </c>
      <c r="F42" s="299">
        <f>'MEMÓRIA DE CÁLCULO'!K59</f>
        <v>9960</v>
      </c>
      <c r="G42" s="257">
        <v>2.91</v>
      </c>
      <c r="H42" s="281">
        <f t="shared" si="16"/>
        <v>3.62</v>
      </c>
      <c r="I42" s="281">
        <f t="shared" si="17"/>
        <v>36055.199999999997</v>
      </c>
      <c r="J42" s="290">
        <f t="shared" si="8"/>
        <v>7.4895375708049486E-3</v>
      </c>
      <c r="K42" s="327">
        <v>5312</v>
      </c>
      <c r="L42" s="331" t="b">
        <f t="shared" si="5"/>
        <v>0</v>
      </c>
      <c r="M42" s="341">
        <v>16600</v>
      </c>
      <c r="N42" s="342">
        <v>2.91</v>
      </c>
      <c r="O42" s="342">
        <v>3.62</v>
      </c>
      <c r="P42" s="342">
        <v>60092</v>
      </c>
      <c r="Q42" s="343">
        <v>9.1031771828957841E-3</v>
      </c>
      <c r="R42" t="b">
        <f t="shared" si="15"/>
        <v>0</v>
      </c>
      <c r="S42" t="b">
        <f t="shared" si="12"/>
        <v>1</v>
      </c>
      <c r="T42" t="b">
        <f t="shared" si="3"/>
        <v>0</v>
      </c>
    </row>
    <row r="43" spans="1:20" customFormat="1" ht="65.099999999999994" customHeight="1">
      <c r="A43" s="273" t="s">
        <v>418</v>
      </c>
      <c r="B43" s="255" t="s">
        <v>406</v>
      </c>
      <c r="C43" s="254" t="s">
        <v>19</v>
      </c>
      <c r="D43" s="313" t="s">
        <v>272</v>
      </c>
      <c r="E43" s="256" t="s">
        <v>391</v>
      </c>
      <c r="F43" s="299">
        <f>'MEMÓRIA DE CÁLCULO'!K60</f>
        <v>2656</v>
      </c>
      <c r="G43" s="257">
        <v>10.83</v>
      </c>
      <c r="H43" s="281">
        <f t="shared" si="16"/>
        <v>13.5</v>
      </c>
      <c r="I43" s="281">
        <f t="shared" si="17"/>
        <v>35856</v>
      </c>
      <c r="J43" s="290">
        <f t="shared" si="8"/>
        <v>7.4481589101927665E-3</v>
      </c>
      <c r="K43" s="328">
        <v>5312</v>
      </c>
      <c r="L43" s="331" t="b">
        <f t="shared" si="5"/>
        <v>0</v>
      </c>
      <c r="M43" s="341">
        <v>2656</v>
      </c>
      <c r="N43" s="342">
        <v>10.83</v>
      </c>
      <c r="O43" s="342">
        <v>13.5</v>
      </c>
      <c r="P43" s="342">
        <v>35856</v>
      </c>
      <c r="Q43" s="343">
        <v>5.4317300317831196E-3</v>
      </c>
      <c r="R43" t="b">
        <f t="shared" si="15"/>
        <v>1</v>
      </c>
      <c r="S43" t="b">
        <f t="shared" si="12"/>
        <v>1</v>
      </c>
      <c r="T43" t="b">
        <f t="shared" si="3"/>
        <v>1</v>
      </c>
    </row>
    <row r="44" spans="1:20" customFormat="1" ht="26.1" customHeight="1">
      <c r="A44" s="273" t="s">
        <v>419</v>
      </c>
      <c r="B44" s="283" t="s">
        <v>413</v>
      </c>
      <c r="C44" s="284" t="s">
        <v>19</v>
      </c>
      <c r="D44" s="312" t="s">
        <v>276</v>
      </c>
      <c r="E44" s="285" t="s">
        <v>391</v>
      </c>
      <c r="F44" s="298">
        <f>'MEMÓRIA DE CÁLCULO'!K61</f>
        <v>2656</v>
      </c>
      <c r="G44" s="286">
        <v>38.76</v>
      </c>
      <c r="H44" s="281">
        <f>TRUNC(G44*(1+$J$3),2)</f>
        <v>43.79</v>
      </c>
      <c r="I44" s="281">
        <f t="shared" si="17"/>
        <v>116306.24000000001</v>
      </c>
      <c r="J44" s="290">
        <f t="shared" si="8"/>
        <v>2.4159620642766021E-2</v>
      </c>
      <c r="K44" s="329"/>
      <c r="L44" s="331" t="b">
        <f t="shared" si="5"/>
        <v>0</v>
      </c>
      <c r="M44" s="344">
        <v>2656</v>
      </c>
      <c r="N44" s="345">
        <v>38.76</v>
      </c>
      <c r="O44" s="345">
        <v>43.79</v>
      </c>
      <c r="P44" s="345">
        <v>116306.24000000001</v>
      </c>
      <c r="Q44" s="346">
        <v>1.761892282161354E-2</v>
      </c>
      <c r="R44" t="b">
        <f t="shared" si="15"/>
        <v>1</v>
      </c>
      <c r="S44" t="b">
        <f t="shared" si="12"/>
        <v>1</v>
      </c>
      <c r="T44" t="b">
        <f t="shared" si="3"/>
        <v>1</v>
      </c>
    </row>
    <row r="45" spans="1:20" customFormat="1" ht="24" customHeight="1">
      <c r="A45" s="272" t="s">
        <v>54</v>
      </c>
      <c r="B45" s="251"/>
      <c r="C45" s="251"/>
      <c r="D45" s="310" t="s">
        <v>420</v>
      </c>
      <c r="E45" s="252"/>
      <c r="F45" s="296"/>
      <c r="G45" s="253"/>
      <c r="H45" s="253"/>
      <c r="I45" s="253">
        <f>I46+I51</f>
        <v>2318510.54</v>
      </c>
      <c r="J45" s="289">
        <f t="shared" si="8"/>
        <v>0.48161074678929172</v>
      </c>
      <c r="K45" s="329"/>
      <c r="L45" s="331" t="b">
        <f t="shared" si="5"/>
        <v>1</v>
      </c>
      <c r="M45" s="338"/>
      <c r="N45" s="337"/>
      <c r="O45" s="337"/>
      <c r="P45" s="339">
        <v>0</v>
      </c>
      <c r="Q45" s="340">
        <v>0</v>
      </c>
      <c r="R45" t="b">
        <f t="shared" si="15"/>
        <v>1</v>
      </c>
      <c r="S45" t="b">
        <f t="shared" si="12"/>
        <v>1</v>
      </c>
    </row>
    <row r="46" spans="1:20" customFormat="1" ht="24" customHeight="1">
      <c r="A46" s="272" t="s">
        <v>55</v>
      </c>
      <c r="B46" s="251"/>
      <c r="C46" s="251"/>
      <c r="D46" s="310" t="s">
        <v>308</v>
      </c>
      <c r="E46" s="252"/>
      <c r="F46" s="296"/>
      <c r="G46" s="253"/>
      <c r="H46" s="253"/>
      <c r="I46" s="253">
        <f>SUM(I47:I50)</f>
        <v>258571.98</v>
      </c>
      <c r="J46" s="289">
        <f t="shared" si="8"/>
        <v>5.3711657651806841E-2</v>
      </c>
      <c r="K46" s="327">
        <v>45840</v>
      </c>
      <c r="L46" s="331" t="b">
        <f t="shared" si="5"/>
        <v>0</v>
      </c>
      <c r="M46" s="338"/>
      <c r="N46" s="337"/>
      <c r="O46" s="337"/>
      <c r="P46" s="339">
        <v>4789232.09</v>
      </c>
      <c r="Q46" s="340">
        <v>0.72550802578180595</v>
      </c>
      <c r="R46" t="b">
        <f t="shared" si="15"/>
        <v>1</v>
      </c>
      <c r="S46" t="b">
        <f t="shared" si="12"/>
        <v>1</v>
      </c>
    </row>
    <row r="47" spans="1:20" customFormat="1" ht="54.75" customHeight="1">
      <c r="A47" s="273" t="s">
        <v>421</v>
      </c>
      <c r="B47" s="255" t="s">
        <v>387</v>
      </c>
      <c r="C47" s="254" t="s">
        <v>19</v>
      </c>
      <c r="D47" s="313" t="s">
        <v>388</v>
      </c>
      <c r="E47" s="256" t="s">
        <v>172</v>
      </c>
      <c r="F47" s="299">
        <f>'MEMÓRIA DE CÁLCULO'!K66</f>
        <v>34380</v>
      </c>
      <c r="G47" s="257">
        <v>0.66</v>
      </c>
      <c r="H47" s="281">
        <f t="shared" ref="H47:H50" si="18">TRUNC(G47*(1+$H$3),2)</f>
        <v>0.82</v>
      </c>
      <c r="I47" s="281">
        <f t="shared" ref="I47:I50" si="19">TRUNC((F47*H47),2)</f>
        <v>28191.599999999999</v>
      </c>
      <c r="J47" s="290">
        <f t="shared" si="8"/>
        <v>5.8560775527830879E-3</v>
      </c>
      <c r="K47" s="327">
        <v>9168</v>
      </c>
      <c r="L47" s="331" t="b">
        <f t="shared" si="5"/>
        <v>0</v>
      </c>
      <c r="M47" s="341">
        <v>34380</v>
      </c>
      <c r="N47" s="342">
        <v>0.66</v>
      </c>
      <c r="O47" s="342">
        <v>0.82</v>
      </c>
      <c r="P47" s="342">
        <v>28191.599999999999</v>
      </c>
      <c r="Q47" s="343">
        <v>4.2706704697684341E-3</v>
      </c>
      <c r="R47" t="b">
        <f t="shared" si="15"/>
        <v>1</v>
      </c>
      <c r="S47" t="b">
        <f t="shared" si="12"/>
        <v>1</v>
      </c>
      <c r="T47" t="b">
        <f t="shared" si="3"/>
        <v>1</v>
      </c>
    </row>
    <row r="48" spans="1:20" customFormat="1" ht="51.9" customHeight="1">
      <c r="A48" s="273" t="s">
        <v>422</v>
      </c>
      <c r="B48" s="255" t="s">
        <v>390</v>
      </c>
      <c r="C48" s="254" t="s">
        <v>19</v>
      </c>
      <c r="D48" s="313" t="s">
        <v>270</v>
      </c>
      <c r="E48" s="256" t="s">
        <v>391</v>
      </c>
      <c r="F48" s="299">
        <f>'MEMÓRIA DE CÁLCULO'!K67</f>
        <v>6876</v>
      </c>
      <c r="G48" s="257">
        <v>9.25</v>
      </c>
      <c r="H48" s="281">
        <f t="shared" si="18"/>
        <v>11.53</v>
      </c>
      <c r="I48" s="281">
        <f t="shared" si="19"/>
        <v>79280.28</v>
      </c>
      <c r="J48" s="290">
        <f t="shared" si="8"/>
        <v>1.6468432727704634E-2</v>
      </c>
      <c r="K48" s="327">
        <v>57300</v>
      </c>
      <c r="L48" s="331" t="b">
        <f t="shared" si="5"/>
        <v>0</v>
      </c>
      <c r="M48" s="341">
        <v>6876</v>
      </c>
      <c r="N48" s="342">
        <v>9.25</v>
      </c>
      <c r="O48" s="342">
        <v>11.53</v>
      </c>
      <c r="P48" s="342">
        <v>79280.28</v>
      </c>
      <c r="Q48" s="343">
        <v>1.2009958662543915E-2</v>
      </c>
      <c r="R48" t="b">
        <f t="shared" si="15"/>
        <v>1</v>
      </c>
      <c r="S48" t="b">
        <f t="shared" si="12"/>
        <v>1</v>
      </c>
      <c r="T48" t="b">
        <f t="shared" si="3"/>
        <v>1</v>
      </c>
    </row>
    <row r="49" spans="1:20" customFormat="1" ht="39" customHeight="1">
      <c r="A49" s="273" t="s">
        <v>423</v>
      </c>
      <c r="B49" s="255" t="s">
        <v>393</v>
      </c>
      <c r="C49" s="254" t="s">
        <v>19</v>
      </c>
      <c r="D49" s="313" t="s">
        <v>394</v>
      </c>
      <c r="E49" s="256" t="s">
        <v>395</v>
      </c>
      <c r="F49" s="299">
        <f>'MEMÓRIA DE CÁLCULO'!K69</f>
        <v>25785</v>
      </c>
      <c r="G49" s="257">
        <v>2.91</v>
      </c>
      <c r="H49" s="281">
        <f t="shared" si="18"/>
        <v>3.62</v>
      </c>
      <c r="I49" s="281">
        <f t="shared" si="19"/>
        <v>93341.7</v>
      </c>
      <c r="J49" s="290">
        <f t="shared" si="8"/>
        <v>1.9389329946104979E-2</v>
      </c>
      <c r="K49" s="327">
        <v>91680</v>
      </c>
      <c r="L49" s="331" t="b">
        <f t="shared" si="5"/>
        <v>0</v>
      </c>
      <c r="M49" s="341">
        <v>42975</v>
      </c>
      <c r="N49" s="342">
        <v>2.91</v>
      </c>
      <c r="O49" s="342">
        <v>3.62</v>
      </c>
      <c r="P49" s="342">
        <v>155569.5</v>
      </c>
      <c r="Q49" s="343">
        <v>2.3566809604514835E-2</v>
      </c>
      <c r="R49" t="b">
        <f t="shared" si="15"/>
        <v>0</v>
      </c>
      <c r="S49" t="b">
        <f t="shared" si="12"/>
        <v>1</v>
      </c>
      <c r="T49" t="b">
        <f t="shared" si="3"/>
        <v>0</v>
      </c>
    </row>
    <row r="50" spans="1:20" customFormat="1" ht="39" customHeight="1">
      <c r="A50" s="273" t="s">
        <v>424</v>
      </c>
      <c r="B50" s="255" t="s">
        <v>397</v>
      </c>
      <c r="C50" s="254" t="s">
        <v>19</v>
      </c>
      <c r="D50" s="313" t="s">
        <v>398</v>
      </c>
      <c r="E50" s="256" t="s">
        <v>172</v>
      </c>
      <c r="F50" s="299">
        <f>'MEMÓRIA DE CÁLCULO'!K70</f>
        <v>91680</v>
      </c>
      <c r="G50" s="257">
        <v>0.51</v>
      </c>
      <c r="H50" s="281">
        <f t="shared" si="18"/>
        <v>0.63</v>
      </c>
      <c r="I50" s="281">
        <f t="shared" si="19"/>
        <v>57758.400000000001</v>
      </c>
      <c r="J50" s="290">
        <f t="shared" si="8"/>
        <v>1.1997817425214132E-2</v>
      </c>
      <c r="K50" s="329"/>
      <c r="L50" s="331" t="b">
        <f t="shared" si="5"/>
        <v>0</v>
      </c>
      <c r="M50" s="341">
        <v>91680</v>
      </c>
      <c r="N50" s="342">
        <v>0.51</v>
      </c>
      <c r="O50" s="342">
        <v>0.63</v>
      </c>
      <c r="P50" s="342">
        <v>57758.400000000001</v>
      </c>
      <c r="Q50" s="343">
        <v>8.7496663283060609E-3</v>
      </c>
      <c r="R50" t="b">
        <f t="shared" si="15"/>
        <v>1</v>
      </c>
      <c r="S50" t="b">
        <f t="shared" si="12"/>
        <v>1</v>
      </c>
      <c r="T50" t="b">
        <f t="shared" si="3"/>
        <v>1</v>
      </c>
    </row>
    <row r="51" spans="1:20" customFormat="1" ht="24" customHeight="1">
      <c r="A51" s="272" t="s">
        <v>56</v>
      </c>
      <c r="B51" s="251"/>
      <c r="C51" s="251"/>
      <c r="D51" s="310" t="s">
        <v>1032</v>
      </c>
      <c r="E51" s="252"/>
      <c r="F51" s="296"/>
      <c r="G51" s="253"/>
      <c r="H51" s="253"/>
      <c r="I51" s="253">
        <f>I52+I62</f>
        <v>2059938.56</v>
      </c>
      <c r="J51" s="289">
        <f t="shared" ref="J51:J82" si="20">I51/$I$105</f>
        <v>0.42789908913748487</v>
      </c>
      <c r="K51" s="327">
        <v>4204.18</v>
      </c>
      <c r="L51" s="331" t="b">
        <f t="shared" si="5"/>
        <v>0</v>
      </c>
      <c r="M51" s="72"/>
      <c r="N51" s="72"/>
      <c r="O51" s="72"/>
      <c r="P51" s="72"/>
      <c r="Q51" s="72"/>
      <c r="R51" t="b">
        <f t="shared" si="15"/>
        <v>1</v>
      </c>
      <c r="S51" t="b">
        <f t="shared" si="12"/>
        <v>1</v>
      </c>
    </row>
    <row r="52" spans="1:20" customFormat="1" ht="24" customHeight="1">
      <c r="A52" s="272" t="s">
        <v>425</v>
      </c>
      <c r="B52" s="251"/>
      <c r="C52" s="251"/>
      <c r="D52" s="310" t="s">
        <v>273</v>
      </c>
      <c r="E52" s="252"/>
      <c r="F52" s="296"/>
      <c r="G52" s="253"/>
      <c r="H52" s="253"/>
      <c r="I52" s="253">
        <f>SUM(I53:I61)</f>
        <v>1120722.8</v>
      </c>
      <c r="J52" s="289">
        <f t="shared" si="20"/>
        <v>0.23280124689525286</v>
      </c>
      <c r="K52" s="327">
        <v>4204.18</v>
      </c>
      <c r="L52" s="331" t="b">
        <f t="shared" si="5"/>
        <v>0</v>
      </c>
      <c r="M52" s="338"/>
      <c r="N52" s="337"/>
      <c r="O52" s="337"/>
      <c r="P52" s="339">
        <v>4468432.3099999996</v>
      </c>
      <c r="Q52" s="340">
        <v>0.67691092071667269</v>
      </c>
      <c r="R52" t="b">
        <f t="shared" si="15"/>
        <v>1</v>
      </c>
      <c r="S52" t="b">
        <f t="shared" si="12"/>
        <v>1</v>
      </c>
    </row>
    <row r="53" spans="1:20" customFormat="1" ht="39" customHeight="1">
      <c r="A53" s="273" t="s">
        <v>426</v>
      </c>
      <c r="B53" s="255" t="s">
        <v>401</v>
      </c>
      <c r="C53" s="254" t="s">
        <v>19</v>
      </c>
      <c r="D53" s="313" t="s">
        <v>491</v>
      </c>
      <c r="E53" s="256" t="s">
        <v>391</v>
      </c>
      <c r="F53" s="299">
        <f>'MEMÓRIA DE CÁLCULO'!K85</f>
        <v>4204.18</v>
      </c>
      <c r="G53" s="257">
        <v>16.09</v>
      </c>
      <c r="H53" s="281">
        <f t="shared" ref="H53:H60" si="21">TRUNC(G53*(1+$H$3),2)</f>
        <v>20.05</v>
      </c>
      <c r="I53" s="281">
        <f t="shared" ref="I53:I61" si="22">TRUNC((F53*H53),2)</f>
        <v>84293.8</v>
      </c>
      <c r="J53" s="290">
        <f t="shared" si="20"/>
        <v>1.7509862158188505E-2</v>
      </c>
      <c r="K53" s="327">
        <v>26276.13</v>
      </c>
      <c r="L53" s="331" t="b">
        <f t="shared" si="5"/>
        <v>0</v>
      </c>
      <c r="M53" s="341">
        <v>4204.18</v>
      </c>
      <c r="N53" s="342">
        <v>16.09</v>
      </c>
      <c r="O53" s="342">
        <v>20.05</v>
      </c>
      <c r="P53" s="342">
        <v>84293.8</v>
      </c>
      <c r="Q53" s="343">
        <v>1.276944346701026E-2</v>
      </c>
      <c r="R53" t="b">
        <f t="shared" si="15"/>
        <v>1</v>
      </c>
      <c r="S53" t="b">
        <f t="shared" si="12"/>
        <v>1</v>
      </c>
      <c r="T53" t="b">
        <f t="shared" si="3"/>
        <v>1</v>
      </c>
    </row>
    <row r="54" spans="1:20" customFormat="1" ht="63.75" customHeight="1">
      <c r="A54" s="273" t="s">
        <v>427</v>
      </c>
      <c r="B54" s="255" t="s">
        <v>390</v>
      </c>
      <c r="C54" s="254" t="s">
        <v>19</v>
      </c>
      <c r="D54" s="313" t="s">
        <v>428</v>
      </c>
      <c r="E54" s="256" t="s">
        <v>391</v>
      </c>
      <c r="F54" s="299">
        <f>F53</f>
        <v>4204.18</v>
      </c>
      <c r="G54" s="257">
        <v>9.25</v>
      </c>
      <c r="H54" s="281">
        <f t="shared" si="21"/>
        <v>11.53</v>
      </c>
      <c r="I54" s="281">
        <f t="shared" si="22"/>
        <v>48474.19</v>
      </c>
      <c r="J54" s="290">
        <f t="shared" si="20"/>
        <v>1.0069262331628658E-2</v>
      </c>
      <c r="K54" s="327">
        <v>4204.18</v>
      </c>
      <c r="L54" s="331" t="b">
        <f t="shared" si="5"/>
        <v>1</v>
      </c>
      <c r="M54" s="341">
        <v>4204.18</v>
      </c>
      <c r="N54" s="342">
        <v>9.25</v>
      </c>
      <c r="O54" s="342">
        <v>11.53</v>
      </c>
      <c r="P54" s="342">
        <v>48474.19</v>
      </c>
      <c r="Q54" s="343">
        <v>7.3432260594980189E-3</v>
      </c>
      <c r="R54" t="b">
        <f t="shared" si="15"/>
        <v>1</v>
      </c>
      <c r="S54" t="b">
        <f t="shared" si="12"/>
        <v>1</v>
      </c>
      <c r="T54" t="b">
        <f t="shared" si="3"/>
        <v>1</v>
      </c>
    </row>
    <row r="55" spans="1:20" customFormat="1" ht="39" customHeight="1">
      <c r="A55" s="273" t="s">
        <v>429</v>
      </c>
      <c r="B55" s="255" t="s">
        <v>393</v>
      </c>
      <c r="C55" s="254" t="s">
        <v>19</v>
      </c>
      <c r="D55" s="313" t="s">
        <v>430</v>
      </c>
      <c r="E55" s="256" t="s">
        <v>395</v>
      </c>
      <c r="F55" s="299">
        <f>'MEMÓRIA DE CÁLCULO'!K89</f>
        <v>15765.675000000001</v>
      </c>
      <c r="G55" s="257">
        <v>2.91</v>
      </c>
      <c r="H55" s="281">
        <f t="shared" si="21"/>
        <v>3.62</v>
      </c>
      <c r="I55" s="281">
        <f t="shared" si="22"/>
        <v>57071.74</v>
      </c>
      <c r="J55" s="290">
        <f t="shared" si="20"/>
        <v>1.1855181526138021E-2</v>
      </c>
      <c r="K55" s="327">
        <v>14902.85</v>
      </c>
      <c r="L55" s="331" t="b">
        <f t="shared" si="5"/>
        <v>0</v>
      </c>
      <c r="M55" s="341">
        <v>26276.13</v>
      </c>
      <c r="N55" s="342">
        <v>2.91</v>
      </c>
      <c r="O55" s="342">
        <v>3.62</v>
      </c>
      <c r="P55" s="342">
        <v>95119.59</v>
      </c>
      <c r="Q55" s="343">
        <v>1.4409413588071655E-2</v>
      </c>
      <c r="R55" t="b">
        <f t="shared" si="15"/>
        <v>0</v>
      </c>
      <c r="S55" t="b">
        <f t="shared" si="12"/>
        <v>1</v>
      </c>
      <c r="T55" t="b">
        <f>P55=I55</f>
        <v>0</v>
      </c>
    </row>
    <row r="56" spans="1:20" customFormat="1" ht="65.099999999999994" customHeight="1">
      <c r="A56" s="273" t="s">
        <v>431</v>
      </c>
      <c r="B56" s="255" t="s">
        <v>406</v>
      </c>
      <c r="C56" s="254" t="s">
        <v>19</v>
      </c>
      <c r="D56" s="313" t="s">
        <v>272</v>
      </c>
      <c r="E56" s="256" t="s">
        <v>391</v>
      </c>
      <c r="F56" s="299">
        <f>'MEMÓRIA DE CÁLCULO'!K86</f>
        <v>4204.18</v>
      </c>
      <c r="G56" s="257">
        <v>10.83</v>
      </c>
      <c r="H56" s="281">
        <f t="shared" si="21"/>
        <v>13.5</v>
      </c>
      <c r="I56" s="281">
        <f t="shared" si="22"/>
        <v>56756.43</v>
      </c>
      <c r="J56" s="290">
        <f t="shared" si="20"/>
        <v>1.1789684008680055E-2</v>
      </c>
      <c r="K56" s="327">
        <v>14902.85</v>
      </c>
      <c r="L56" s="331" t="b">
        <f t="shared" si="5"/>
        <v>0</v>
      </c>
      <c r="M56" s="341">
        <v>4204.18</v>
      </c>
      <c r="N56" s="342">
        <v>10.83</v>
      </c>
      <c r="O56" s="342">
        <v>13.5</v>
      </c>
      <c r="P56" s="342">
        <v>56756.43</v>
      </c>
      <c r="Q56" s="343">
        <v>8.5978805591197111E-3</v>
      </c>
      <c r="R56" t="b">
        <f t="shared" si="15"/>
        <v>1</v>
      </c>
      <c r="S56" t="b">
        <f t="shared" si="12"/>
        <v>1</v>
      </c>
      <c r="T56" t="b">
        <f t="shared" si="3"/>
        <v>1</v>
      </c>
    </row>
    <row r="57" spans="1:20" customFormat="1" ht="52.5" customHeight="1">
      <c r="A57" s="273" t="s">
        <v>432</v>
      </c>
      <c r="B57" s="255" t="s">
        <v>401</v>
      </c>
      <c r="C57" s="254" t="s">
        <v>19</v>
      </c>
      <c r="D57" s="313" t="s">
        <v>433</v>
      </c>
      <c r="E57" s="256" t="s">
        <v>391</v>
      </c>
      <c r="F57" s="299">
        <f>'MEMÓRIA DE CÁLCULO'!K90</f>
        <v>14902.85</v>
      </c>
      <c r="G57" s="257">
        <v>16.09</v>
      </c>
      <c r="H57" s="281">
        <f t="shared" si="21"/>
        <v>20.05</v>
      </c>
      <c r="I57" s="281">
        <f t="shared" si="22"/>
        <v>298802.14</v>
      </c>
      <c r="J57" s="290">
        <f t="shared" si="20"/>
        <v>6.206843544806076E-2</v>
      </c>
      <c r="K57" s="327">
        <v>93142.81</v>
      </c>
      <c r="L57" s="331" t="b">
        <f t="shared" si="5"/>
        <v>0</v>
      </c>
      <c r="M57" s="341">
        <v>14902.85</v>
      </c>
      <c r="N57" s="342">
        <v>16.09</v>
      </c>
      <c r="O57" s="342">
        <v>20.05</v>
      </c>
      <c r="P57" s="342">
        <v>298802.14</v>
      </c>
      <c r="Q57" s="343">
        <v>4.5264741114431732E-2</v>
      </c>
      <c r="R57" t="b">
        <f t="shared" si="15"/>
        <v>1</v>
      </c>
      <c r="S57" t="b">
        <f t="shared" si="12"/>
        <v>1</v>
      </c>
      <c r="T57" t="b">
        <f t="shared" si="3"/>
        <v>1</v>
      </c>
    </row>
    <row r="58" spans="1:20" customFormat="1" ht="66" customHeight="1">
      <c r="A58" s="273" t="s">
        <v>434</v>
      </c>
      <c r="B58" s="255" t="s">
        <v>390</v>
      </c>
      <c r="C58" s="254" t="s">
        <v>19</v>
      </c>
      <c r="D58" s="313" t="s">
        <v>435</v>
      </c>
      <c r="E58" s="256" t="s">
        <v>391</v>
      </c>
      <c r="F58" s="299">
        <f>'MEMÓRIA DE CÁLCULO'!K91</f>
        <v>14902.85</v>
      </c>
      <c r="G58" s="257">
        <v>9.25</v>
      </c>
      <c r="H58" s="281">
        <f t="shared" si="21"/>
        <v>11.53</v>
      </c>
      <c r="I58" s="281">
        <f t="shared" si="22"/>
        <v>171829.86</v>
      </c>
      <c r="J58" s="290">
        <f t="shared" si="20"/>
        <v>3.5693220180616235E-2</v>
      </c>
      <c r="K58" s="327">
        <v>14902.85</v>
      </c>
      <c r="L58" s="331" t="b">
        <f t="shared" si="5"/>
        <v>1</v>
      </c>
      <c r="M58" s="341">
        <v>14902.85</v>
      </c>
      <c r="N58" s="342">
        <v>9.25</v>
      </c>
      <c r="O58" s="342">
        <v>11.53</v>
      </c>
      <c r="P58" s="342">
        <v>171829.86</v>
      </c>
      <c r="Q58" s="343">
        <v>2.6030048274182534E-2</v>
      </c>
      <c r="R58" t="b">
        <f t="shared" si="15"/>
        <v>1</v>
      </c>
      <c r="S58" t="b">
        <f t="shared" si="12"/>
        <v>1</v>
      </c>
      <c r="T58" t="b">
        <f t="shared" si="3"/>
        <v>1</v>
      </c>
    </row>
    <row r="59" spans="1:20" customFormat="1" ht="39" customHeight="1">
      <c r="A59" s="273" t="s">
        <v>436</v>
      </c>
      <c r="B59" s="255" t="s">
        <v>393</v>
      </c>
      <c r="C59" s="254" t="s">
        <v>19</v>
      </c>
      <c r="D59" s="313" t="s">
        <v>437</v>
      </c>
      <c r="E59" s="256" t="s">
        <v>395</v>
      </c>
      <c r="F59" s="299">
        <f>'MEMÓRIA DE CÁLCULO'!K92</f>
        <v>55885.6875</v>
      </c>
      <c r="G59" s="257">
        <v>2.91</v>
      </c>
      <c r="H59" s="281">
        <f t="shared" si="21"/>
        <v>3.62</v>
      </c>
      <c r="I59" s="281">
        <f>TRUNC((F59*H59),2)-0.01</f>
        <v>202306.16999999998</v>
      </c>
      <c r="J59" s="290">
        <f t="shared" si="20"/>
        <v>4.2023887290062262E-2</v>
      </c>
      <c r="K59" s="328">
        <v>14902.85</v>
      </c>
      <c r="L59" s="331" t="b">
        <f t="shared" si="5"/>
        <v>0</v>
      </c>
      <c r="M59" s="341">
        <v>93142.81</v>
      </c>
      <c r="N59" s="342">
        <v>2.91</v>
      </c>
      <c r="O59" s="342">
        <v>3.62</v>
      </c>
      <c r="P59" s="342">
        <v>337176.97</v>
      </c>
      <c r="Q59" s="343">
        <v>5.1078042000631298E-2</v>
      </c>
      <c r="R59" t="b">
        <f t="shared" si="15"/>
        <v>0</v>
      </c>
      <c r="S59" t="b">
        <f t="shared" si="12"/>
        <v>1</v>
      </c>
      <c r="T59" t="b">
        <f>P59=I59</f>
        <v>0</v>
      </c>
    </row>
    <row r="60" spans="1:20" customFormat="1" ht="65.099999999999994" customHeight="1">
      <c r="A60" s="273" t="s">
        <v>438</v>
      </c>
      <c r="B60" s="255" t="s">
        <v>406</v>
      </c>
      <c r="C60" s="254" t="s">
        <v>19</v>
      </c>
      <c r="D60" s="313" t="s">
        <v>272</v>
      </c>
      <c r="E60" s="256" t="s">
        <v>391</v>
      </c>
      <c r="F60" s="299">
        <f>'MEMÓRIA DE CÁLCULO'!K93</f>
        <v>14902.85</v>
      </c>
      <c r="G60" s="257">
        <v>10.83</v>
      </c>
      <c r="H60" s="281">
        <f t="shared" si="21"/>
        <v>13.5</v>
      </c>
      <c r="I60" s="281">
        <f t="shared" si="22"/>
        <v>201188.47</v>
      </c>
      <c r="J60" s="290">
        <f t="shared" si="20"/>
        <v>4.1791713951878355E-2</v>
      </c>
      <c r="K60" s="329"/>
      <c r="L60" s="331" t="b">
        <f t="shared" si="5"/>
        <v>0</v>
      </c>
      <c r="M60" s="341">
        <v>14902.85</v>
      </c>
      <c r="N60" s="342">
        <v>10.83</v>
      </c>
      <c r="O60" s="342">
        <v>13.5</v>
      </c>
      <c r="P60" s="342">
        <v>201188.47</v>
      </c>
      <c r="Q60" s="343">
        <v>3.0477505983587047E-2</v>
      </c>
      <c r="R60" t="b">
        <f t="shared" si="15"/>
        <v>1</v>
      </c>
      <c r="S60" t="b">
        <f t="shared" si="12"/>
        <v>1</v>
      </c>
      <c r="T60" t="b">
        <f t="shared" si="3"/>
        <v>1</v>
      </c>
    </row>
    <row r="61" spans="1:20" customFormat="1" ht="26.1" customHeight="1">
      <c r="A61" s="273" t="s">
        <v>439</v>
      </c>
      <c r="B61" s="283" t="s">
        <v>413</v>
      </c>
      <c r="C61" s="284" t="s">
        <v>19</v>
      </c>
      <c r="D61" s="312" t="s">
        <v>276</v>
      </c>
      <c r="E61" s="285" t="s">
        <v>391</v>
      </c>
      <c r="F61" s="298"/>
      <c r="G61" s="286">
        <v>38.76</v>
      </c>
      <c r="H61" s="281">
        <f>TRUNC(G61*(1+$J$3),2)</f>
        <v>43.79</v>
      </c>
      <c r="I61" s="281">
        <f t="shared" si="22"/>
        <v>0</v>
      </c>
      <c r="J61" s="290">
        <f t="shared" si="20"/>
        <v>0</v>
      </c>
      <c r="K61" s="327">
        <v>18336</v>
      </c>
      <c r="L61" s="331" t="b">
        <f t="shared" si="5"/>
        <v>0</v>
      </c>
      <c r="M61" s="344">
        <v>14902.85</v>
      </c>
      <c r="N61" s="345">
        <v>38.76</v>
      </c>
      <c r="O61" s="345">
        <v>43.79</v>
      </c>
      <c r="P61" s="345">
        <v>652595.80000000005</v>
      </c>
      <c r="Q61" s="346">
        <v>9.8860001268282302E-2</v>
      </c>
      <c r="R61" t="b">
        <f t="shared" si="15"/>
        <v>0</v>
      </c>
      <c r="S61" t="b">
        <f t="shared" si="12"/>
        <v>1</v>
      </c>
      <c r="T61" t="b">
        <f t="shared" si="3"/>
        <v>0</v>
      </c>
    </row>
    <row r="62" spans="1:20" customFormat="1" ht="24" customHeight="1">
      <c r="A62" s="272" t="s">
        <v>440</v>
      </c>
      <c r="B62" s="251"/>
      <c r="C62" s="251"/>
      <c r="D62" s="310" t="s">
        <v>441</v>
      </c>
      <c r="E62" s="252"/>
      <c r="F62" s="296"/>
      <c r="G62" s="253"/>
      <c r="H62" s="253"/>
      <c r="I62" s="253">
        <f>SUM(I63:I67)</f>
        <v>939215.76</v>
      </c>
      <c r="J62" s="289">
        <f t="shared" si="20"/>
        <v>0.19509784224223203</v>
      </c>
      <c r="K62" s="327">
        <v>18336</v>
      </c>
      <c r="L62" s="331" t="b">
        <f t="shared" si="5"/>
        <v>0</v>
      </c>
      <c r="M62" s="338"/>
      <c r="N62" s="337"/>
      <c r="O62" s="337"/>
      <c r="P62" s="339">
        <v>2522195.06</v>
      </c>
      <c r="Q62" s="340">
        <v>0.3820806184018582</v>
      </c>
      <c r="R62" t="b">
        <f t="shared" si="15"/>
        <v>1</v>
      </c>
      <c r="S62" t="b">
        <f t="shared" si="12"/>
        <v>1</v>
      </c>
    </row>
    <row r="63" spans="1:20" customFormat="1" ht="55.5" customHeight="1">
      <c r="A63" s="273" t="s">
        <v>442</v>
      </c>
      <c r="B63" s="255" t="s">
        <v>401</v>
      </c>
      <c r="C63" s="254" t="s">
        <v>19</v>
      </c>
      <c r="D63" s="313" t="s">
        <v>443</v>
      </c>
      <c r="E63" s="256" t="s">
        <v>391</v>
      </c>
      <c r="F63" s="299">
        <f>'MEMÓRIA DE CÁLCULO'!K95</f>
        <v>9168</v>
      </c>
      <c r="G63" s="257">
        <v>16.09</v>
      </c>
      <c r="H63" s="281">
        <f t="shared" ref="H63:H66" si="23">TRUNC(G63*(1+$H$3),2)</f>
        <v>20.05</v>
      </c>
      <c r="I63" s="281">
        <f t="shared" ref="I63:I67" si="24">TRUNC((F63*H63),2)</f>
        <v>183818.4</v>
      </c>
      <c r="J63" s="290">
        <f t="shared" si="20"/>
        <v>3.8183530059610053E-2</v>
      </c>
      <c r="K63" s="327">
        <v>114600</v>
      </c>
      <c r="L63" s="331" t="b">
        <f t="shared" si="5"/>
        <v>0</v>
      </c>
      <c r="M63" s="341">
        <v>9168</v>
      </c>
      <c r="N63" s="342">
        <v>16.09</v>
      </c>
      <c r="O63" s="342">
        <v>20.05</v>
      </c>
      <c r="P63" s="342">
        <v>183818.4</v>
      </c>
      <c r="Q63" s="343">
        <v>2.7846160298815321E-2</v>
      </c>
      <c r="R63" t="b">
        <f t="shared" si="15"/>
        <v>1</v>
      </c>
      <c r="S63" t="b">
        <f t="shared" si="12"/>
        <v>1</v>
      </c>
      <c r="T63" t="b">
        <f t="shared" si="3"/>
        <v>1</v>
      </c>
    </row>
    <row r="64" spans="1:20" customFormat="1" ht="51.9" customHeight="1">
      <c r="A64" s="273" t="s">
        <v>444</v>
      </c>
      <c r="B64" s="255" t="s">
        <v>390</v>
      </c>
      <c r="C64" s="254" t="s">
        <v>19</v>
      </c>
      <c r="D64" s="313" t="s">
        <v>270</v>
      </c>
      <c r="E64" s="256" t="s">
        <v>391</v>
      </c>
      <c r="F64" s="299">
        <f>'MEMÓRIA DE CÁLCULO'!K96</f>
        <v>9168</v>
      </c>
      <c r="G64" s="257">
        <v>9.25</v>
      </c>
      <c r="H64" s="281">
        <f t="shared" si="23"/>
        <v>11.53</v>
      </c>
      <c r="I64" s="281">
        <f t="shared" si="24"/>
        <v>105707.04</v>
      </c>
      <c r="J64" s="290">
        <f t="shared" si="20"/>
        <v>2.1957910303606179E-2</v>
      </c>
      <c r="K64" s="327">
        <v>18336</v>
      </c>
      <c r="L64" s="331" t="b">
        <f t="shared" si="5"/>
        <v>0</v>
      </c>
      <c r="M64" s="341">
        <v>9168</v>
      </c>
      <c r="N64" s="342">
        <v>9.25</v>
      </c>
      <c r="O64" s="342">
        <v>11.53</v>
      </c>
      <c r="P64" s="342">
        <v>105707.04</v>
      </c>
      <c r="Q64" s="343">
        <v>1.601327821672522E-2</v>
      </c>
      <c r="R64" t="b">
        <f t="shared" si="15"/>
        <v>1</v>
      </c>
      <c r="S64" t="b">
        <f t="shared" si="12"/>
        <v>1</v>
      </c>
      <c r="T64" t="b">
        <f t="shared" si="3"/>
        <v>1</v>
      </c>
    </row>
    <row r="65" spans="1:20" customFormat="1" ht="31.5" customHeight="1">
      <c r="A65" s="277" t="s">
        <v>445</v>
      </c>
      <c r="B65" s="278" t="s">
        <v>393</v>
      </c>
      <c r="C65" s="279" t="s">
        <v>19</v>
      </c>
      <c r="D65" s="311" t="s">
        <v>394</v>
      </c>
      <c r="E65" s="280" t="s">
        <v>395</v>
      </c>
      <c r="F65" s="297">
        <f>'MEMÓRIA DE CÁLCULO'!K98</f>
        <v>34380</v>
      </c>
      <c r="G65" s="281">
        <v>2.91</v>
      </c>
      <c r="H65" s="281">
        <f t="shared" si="23"/>
        <v>3.62</v>
      </c>
      <c r="I65" s="281">
        <f t="shared" si="24"/>
        <v>124455.6</v>
      </c>
      <c r="J65" s="290">
        <f t="shared" si="20"/>
        <v>2.5852439928139976E-2</v>
      </c>
      <c r="K65" s="328">
        <v>18336</v>
      </c>
      <c r="L65" s="331" t="b">
        <f t="shared" si="5"/>
        <v>0</v>
      </c>
      <c r="M65" s="341">
        <v>57300</v>
      </c>
      <c r="N65" s="342">
        <v>2.91</v>
      </c>
      <c r="O65" s="342">
        <v>3.62</v>
      </c>
      <c r="P65" s="342">
        <v>207426</v>
      </c>
      <c r="Q65" s="343">
        <v>3.1422412806019782E-2</v>
      </c>
      <c r="R65" t="b">
        <f t="shared" si="15"/>
        <v>0</v>
      </c>
      <c r="S65" t="b">
        <f t="shared" si="12"/>
        <v>1</v>
      </c>
      <c r="T65" t="b">
        <f t="shared" si="3"/>
        <v>0</v>
      </c>
    </row>
    <row r="66" spans="1:20" customFormat="1" ht="65.099999999999994" customHeight="1">
      <c r="A66" s="277" t="s">
        <v>446</v>
      </c>
      <c r="B66" s="278" t="s">
        <v>406</v>
      </c>
      <c r="C66" s="279" t="s">
        <v>19</v>
      </c>
      <c r="D66" s="311" t="s">
        <v>272</v>
      </c>
      <c r="E66" s="280" t="s">
        <v>391</v>
      </c>
      <c r="F66" s="297">
        <f>'MEMÓRIA DE CÁLCULO'!K99</f>
        <v>9168</v>
      </c>
      <c r="G66" s="281">
        <v>10.83</v>
      </c>
      <c r="H66" s="281">
        <f t="shared" si="23"/>
        <v>13.5</v>
      </c>
      <c r="I66" s="281">
        <f t="shared" si="24"/>
        <v>123768</v>
      </c>
      <c r="J66" s="290">
        <f t="shared" si="20"/>
        <v>2.5709608768315996E-2</v>
      </c>
      <c r="K66" s="329"/>
      <c r="L66" s="331" t="b">
        <f t="shared" si="5"/>
        <v>0</v>
      </c>
      <c r="M66" s="341">
        <v>9168</v>
      </c>
      <c r="N66" s="342">
        <v>10.83</v>
      </c>
      <c r="O66" s="342">
        <v>13.5</v>
      </c>
      <c r="P66" s="342">
        <v>123768</v>
      </c>
      <c r="Q66" s="343">
        <v>1.8749284989227274E-2</v>
      </c>
      <c r="R66" t="b">
        <f t="shared" si="15"/>
        <v>1</v>
      </c>
      <c r="S66" t="b">
        <f t="shared" si="12"/>
        <v>1</v>
      </c>
      <c r="T66" t="b">
        <f t="shared" si="3"/>
        <v>1</v>
      </c>
    </row>
    <row r="67" spans="1:20" customFormat="1" ht="26.1" customHeight="1">
      <c r="A67" s="282" t="s">
        <v>447</v>
      </c>
      <c r="B67" s="283" t="s">
        <v>413</v>
      </c>
      <c r="C67" s="284" t="s">
        <v>19</v>
      </c>
      <c r="D67" s="312" t="s">
        <v>276</v>
      </c>
      <c r="E67" s="285" t="s">
        <v>391</v>
      </c>
      <c r="F67" s="298">
        <f>F66</f>
        <v>9168</v>
      </c>
      <c r="G67" s="286">
        <v>38.76</v>
      </c>
      <c r="H67" s="281">
        <f>TRUNC(G67*(1+$J$3),2)</f>
        <v>43.79</v>
      </c>
      <c r="I67" s="281">
        <f t="shared" si="24"/>
        <v>401466.72</v>
      </c>
      <c r="J67" s="290">
        <f t="shared" si="20"/>
        <v>8.3394353182559805E-2</v>
      </c>
      <c r="K67" s="329"/>
      <c r="L67" s="331" t="b">
        <f t="shared" si="5"/>
        <v>0</v>
      </c>
      <c r="M67" s="344">
        <v>9168</v>
      </c>
      <c r="N67" s="345">
        <v>38.76</v>
      </c>
      <c r="O67" s="345">
        <v>43.79</v>
      </c>
      <c r="P67" s="345">
        <v>401466.72</v>
      </c>
      <c r="Q67" s="346">
        <v>6.0817125161352764E-2</v>
      </c>
      <c r="R67" t="b">
        <f t="shared" si="15"/>
        <v>1</v>
      </c>
      <c r="S67" t="b">
        <f t="shared" si="12"/>
        <v>1</v>
      </c>
      <c r="T67" t="b">
        <f t="shared" si="3"/>
        <v>1</v>
      </c>
    </row>
    <row r="68" spans="1:20" customFormat="1" ht="24" customHeight="1">
      <c r="A68" s="272" t="s">
        <v>448</v>
      </c>
      <c r="B68" s="251"/>
      <c r="C68" s="251"/>
      <c r="D68" s="310" t="s">
        <v>309</v>
      </c>
      <c r="E68" s="252"/>
      <c r="F68" s="296"/>
      <c r="G68" s="253"/>
      <c r="H68" s="253"/>
      <c r="I68" s="253">
        <f>I69+I74</f>
        <v>964232.3899999999</v>
      </c>
      <c r="J68" s="289">
        <f t="shared" si="20"/>
        <v>0.20029440169218446</v>
      </c>
      <c r="K68" s="327">
        <v>6690</v>
      </c>
      <c r="L68" s="331" t="b">
        <f t="shared" si="5"/>
        <v>0</v>
      </c>
      <c r="M68" s="338"/>
      <c r="N68" s="337"/>
      <c r="O68" s="337"/>
      <c r="P68" s="339">
        <v>0</v>
      </c>
      <c r="Q68" s="340">
        <v>0</v>
      </c>
      <c r="R68" t="b">
        <f t="shared" si="15"/>
        <v>1</v>
      </c>
      <c r="S68" t="b">
        <f t="shared" si="12"/>
        <v>1</v>
      </c>
    </row>
    <row r="69" spans="1:20" customFormat="1" ht="24" customHeight="1">
      <c r="A69" s="272" t="s">
        <v>449</v>
      </c>
      <c r="B69" s="251"/>
      <c r="C69" s="251"/>
      <c r="D69" s="310" t="s">
        <v>308</v>
      </c>
      <c r="E69" s="252"/>
      <c r="F69" s="296"/>
      <c r="G69" s="253"/>
      <c r="H69" s="253"/>
      <c r="I69" s="253">
        <f>SUM(I70:I73)</f>
        <v>279889.53000000003</v>
      </c>
      <c r="J69" s="289">
        <f t="shared" si="20"/>
        <v>5.8139828668539881E-2</v>
      </c>
      <c r="K69" s="327">
        <v>1338</v>
      </c>
      <c r="L69" s="331" t="b">
        <f t="shared" si="5"/>
        <v>0</v>
      </c>
      <c r="M69" s="338"/>
      <c r="N69" s="337"/>
      <c r="O69" s="337"/>
      <c r="P69" s="339">
        <v>1500008.9</v>
      </c>
      <c r="Q69" s="340">
        <v>0.2272323569297178</v>
      </c>
      <c r="R69" t="b">
        <f t="shared" si="15"/>
        <v>1</v>
      </c>
      <c r="S69" t="b">
        <f t="shared" si="12"/>
        <v>1</v>
      </c>
    </row>
    <row r="70" spans="1:20" customFormat="1" ht="54.75" customHeight="1">
      <c r="A70" s="273" t="s">
        <v>450</v>
      </c>
      <c r="B70" s="255" t="s">
        <v>387</v>
      </c>
      <c r="C70" s="254" t="s">
        <v>19</v>
      </c>
      <c r="D70" s="313" t="s">
        <v>388</v>
      </c>
      <c r="E70" s="256" t="s">
        <v>172</v>
      </c>
      <c r="F70" s="299">
        <f>'MEMÓRIA DE CÁLCULO'!K106</f>
        <v>6690</v>
      </c>
      <c r="G70" s="257">
        <v>0.66</v>
      </c>
      <c r="H70" s="281">
        <f t="shared" ref="H70:H73" si="25">TRUNC(G70*(1+$H$3),2)</f>
        <v>0.82</v>
      </c>
      <c r="I70" s="281">
        <f t="shared" ref="I70:I73" si="26">TRUNC((F70*H70),2)</f>
        <v>5485.8</v>
      </c>
      <c r="J70" s="290">
        <f t="shared" si="20"/>
        <v>1.1395334155939168E-3</v>
      </c>
      <c r="K70" s="327">
        <v>8362.5</v>
      </c>
      <c r="L70" s="331" t="b">
        <f t="shared" si="5"/>
        <v>0</v>
      </c>
      <c r="M70" s="341">
        <v>6690</v>
      </c>
      <c r="N70" s="342">
        <v>0.66</v>
      </c>
      <c r="O70" s="342">
        <v>0.82</v>
      </c>
      <c r="P70" s="342">
        <v>5485.8</v>
      </c>
      <c r="Q70" s="343">
        <v>8.3102924498984368E-4</v>
      </c>
      <c r="R70" t="b">
        <f t="shared" si="15"/>
        <v>1</v>
      </c>
      <c r="S70" t="b">
        <f t="shared" si="12"/>
        <v>1</v>
      </c>
      <c r="T70" t="b">
        <f t="shared" si="3"/>
        <v>1</v>
      </c>
    </row>
    <row r="71" spans="1:20" customFormat="1" ht="51.9" customHeight="1">
      <c r="A71" s="273" t="s">
        <v>451</v>
      </c>
      <c r="B71" s="255" t="s">
        <v>452</v>
      </c>
      <c r="C71" s="254" t="s">
        <v>19</v>
      </c>
      <c r="D71" s="313" t="s">
        <v>83</v>
      </c>
      <c r="E71" s="256" t="s">
        <v>391</v>
      </c>
      <c r="F71" s="299">
        <f>'MEMÓRIA DE CÁLCULO'!K107</f>
        <v>1338</v>
      </c>
      <c r="G71" s="257">
        <v>9.24</v>
      </c>
      <c r="H71" s="281">
        <f t="shared" si="25"/>
        <v>11.51</v>
      </c>
      <c r="I71" s="281">
        <f t="shared" si="26"/>
        <v>15400.38</v>
      </c>
      <c r="J71" s="290">
        <f t="shared" si="20"/>
        <v>3.1990316130453612E-3</v>
      </c>
      <c r="K71" s="327">
        <v>17840</v>
      </c>
      <c r="L71" s="331" t="b">
        <f t="shared" si="5"/>
        <v>0</v>
      </c>
      <c r="M71" s="341">
        <v>1338</v>
      </c>
      <c r="N71" s="342">
        <v>9.24</v>
      </c>
      <c r="O71" s="342">
        <v>11.51</v>
      </c>
      <c r="P71" s="342">
        <v>15400.38</v>
      </c>
      <c r="Q71" s="343">
        <v>2.3329625877641712E-3</v>
      </c>
      <c r="R71" t="b">
        <f t="shared" si="15"/>
        <v>1</v>
      </c>
      <c r="S71" t="b">
        <f t="shared" si="12"/>
        <v>1</v>
      </c>
      <c r="T71" t="b">
        <f t="shared" si="3"/>
        <v>1</v>
      </c>
    </row>
    <row r="72" spans="1:20" customFormat="1" ht="39" customHeight="1">
      <c r="A72" s="273" t="s">
        <v>453</v>
      </c>
      <c r="B72" s="255" t="s">
        <v>393</v>
      </c>
      <c r="C72" s="254" t="s">
        <v>19</v>
      </c>
      <c r="D72" s="313" t="s">
        <v>394</v>
      </c>
      <c r="E72" s="256" t="s">
        <v>395</v>
      </c>
      <c r="F72" s="299">
        <f>'MEMÓRIA DE CÁLCULO'!K109</f>
        <v>5017.5</v>
      </c>
      <c r="G72" s="257">
        <v>2.91</v>
      </c>
      <c r="H72" s="281">
        <f t="shared" si="25"/>
        <v>3.62</v>
      </c>
      <c r="I72" s="281">
        <f t="shared" si="26"/>
        <v>18163.349999999999</v>
      </c>
      <c r="J72" s="290">
        <f t="shared" si="20"/>
        <v>3.7729673455335171E-3</v>
      </c>
      <c r="K72" s="329"/>
      <c r="L72" s="331" t="b">
        <f t="shared" si="5"/>
        <v>0</v>
      </c>
      <c r="M72" s="341">
        <v>8362.5</v>
      </c>
      <c r="N72" s="342">
        <v>2.91</v>
      </c>
      <c r="O72" s="342">
        <v>3.62</v>
      </c>
      <c r="P72" s="342">
        <v>30272.25</v>
      </c>
      <c r="Q72" s="343">
        <v>4.5858626019256617E-3</v>
      </c>
      <c r="R72" t="b">
        <f t="shared" si="15"/>
        <v>0</v>
      </c>
      <c r="S72" t="b">
        <f t="shared" si="12"/>
        <v>1</v>
      </c>
      <c r="T72" t="b">
        <f t="shared" si="3"/>
        <v>0</v>
      </c>
    </row>
    <row r="73" spans="1:20" customFormat="1" ht="65.099999999999994" customHeight="1">
      <c r="A73" s="273" t="s">
        <v>454</v>
      </c>
      <c r="B73" s="255" t="s">
        <v>406</v>
      </c>
      <c r="C73" s="254" t="s">
        <v>19</v>
      </c>
      <c r="D73" s="313" t="s">
        <v>272</v>
      </c>
      <c r="E73" s="256" t="s">
        <v>391</v>
      </c>
      <c r="F73" s="299">
        <f>'MEMÓRIA DE CÁLCULO'!K110</f>
        <v>17840</v>
      </c>
      <c r="G73" s="257">
        <v>10.83</v>
      </c>
      <c r="H73" s="281">
        <f t="shared" si="25"/>
        <v>13.5</v>
      </c>
      <c r="I73" s="281">
        <f t="shared" si="26"/>
        <v>240840</v>
      </c>
      <c r="J73" s="290">
        <f t="shared" si="20"/>
        <v>5.0028296294367079E-2</v>
      </c>
      <c r="K73" s="329"/>
      <c r="L73" s="331" t="b">
        <f t="shared" si="5"/>
        <v>0</v>
      </c>
      <c r="M73" s="341">
        <v>17840</v>
      </c>
      <c r="N73" s="342">
        <v>10.83</v>
      </c>
      <c r="O73" s="342">
        <v>13.5</v>
      </c>
      <c r="P73" s="342">
        <v>240840</v>
      </c>
      <c r="Q73" s="343">
        <v>3.6484210755651676E-2</v>
      </c>
      <c r="R73" t="b">
        <f t="shared" si="15"/>
        <v>1</v>
      </c>
      <c r="S73" t="b">
        <f t="shared" si="12"/>
        <v>1</v>
      </c>
      <c r="T73" t="b">
        <f t="shared" si="3"/>
        <v>1</v>
      </c>
    </row>
    <row r="74" spans="1:20" customFormat="1" ht="24" customHeight="1">
      <c r="A74" s="272" t="s">
        <v>455</v>
      </c>
      <c r="B74" s="251"/>
      <c r="C74" s="251"/>
      <c r="D74" s="310" t="s">
        <v>1032</v>
      </c>
      <c r="E74" s="252"/>
      <c r="F74" s="296"/>
      <c r="G74" s="253"/>
      <c r="H74" s="253"/>
      <c r="I74" s="253">
        <f>I75+I85</f>
        <v>684342.85999999987</v>
      </c>
      <c r="J74" s="289">
        <f t="shared" si="20"/>
        <v>0.14215457302364459</v>
      </c>
      <c r="K74" s="327">
        <v>518.02</v>
      </c>
      <c r="L74" s="331" t="b">
        <f t="shared" si="5"/>
        <v>0</v>
      </c>
      <c r="M74" s="338"/>
      <c r="N74" s="337"/>
      <c r="O74" s="337"/>
      <c r="P74" s="339">
        <v>0</v>
      </c>
      <c r="Q74" s="340">
        <v>0</v>
      </c>
      <c r="R74" t="b">
        <f t="shared" si="15"/>
        <v>1</v>
      </c>
      <c r="S74" t="b">
        <f t="shared" si="12"/>
        <v>1</v>
      </c>
    </row>
    <row r="75" spans="1:20" customFormat="1" ht="24" customHeight="1">
      <c r="A75" s="272" t="s">
        <v>456</v>
      </c>
      <c r="B75" s="251"/>
      <c r="C75" s="251"/>
      <c r="D75" s="310" t="s">
        <v>273</v>
      </c>
      <c r="E75" s="252"/>
      <c r="F75" s="296"/>
      <c r="G75" s="253"/>
      <c r="H75" s="253"/>
      <c r="I75" s="253">
        <f>SUM(I76:I84)</f>
        <v>501580.97999999992</v>
      </c>
      <c r="J75" s="289">
        <f t="shared" si="20"/>
        <v>0.104190507735671</v>
      </c>
      <c r="K75" s="327">
        <v>518.02</v>
      </c>
      <c r="L75" s="331" t="b">
        <f t="shared" si="5"/>
        <v>0</v>
      </c>
      <c r="M75" s="338"/>
      <c r="N75" s="337"/>
      <c r="O75" s="337"/>
      <c r="P75" s="339">
        <v>1208010.47</v>
      </c>
      <c r="Q75" s="340">
        <v>0.18299829173938645</v>
      </c>
      <c r="R75" t="b">
        <f t="shared" si="15"/>
        <v>1</v>
      </c>
      <c r="S75" t="b">
        <f t="shared" si="12"/>
        <v>1</v>
      </c>
    </row>
    <row r="76" spans="1:20" customFormat="1" ht="39" customHeight="1">
      <c r="A76" s="273" t="s">
        <v>457</v>
      </c>
      <c r="B76" s="255" t="s">
        <v>401</v>
      </c>
      <c r="C76" s="254" t="s">
        <v>19</v>
      </c>
      <c r="D76" s="313" t="s">
        <v>402</v>
      </c>
      <c r="E76" s="256" t="s">
        <v>391</v>
      </c>
      <c r="F76" s="299">
        <f>'MEMÓRIA DE CÁLCULO'!K114</f>
        <v>518.02</v>
      </c>
      <c r="G76" s="257">
        <v>16.09</v>
      </c>
      <c r="H76" s="281">
        <f t="shared" ref="H76:H83" si="27">TRUNC(G76*(1+$H$3),2)</f>
        <v>20.05</v>
      </c>
      <c r="I76" s="281">
        <f t="shared" ref="I76:I84" si="28">TRUNC((F76*H76),2)</f>
        <v>10386.299999999999</v>
      </c>
      <c r="J76" s="290">
        <f t="shared" si="20"/>
        <v>2.1574858570095694E-3</v>
      </c>
      <c r="K76" s="327">
        <v>3237.63</v>
      </c>
      <c r="L76" s="331" t="b">
        <f t="shared" ref="L76:L102" si="29">K76=F76</f>
        <v>0</v>
      </c>
      <c r="M76" s="341">
        <v>518.02</v>
      </c>
      <c r="N76" s="342">
        <v>16.09</v>
      </c>
      <c r="O76" s="342">
        <v>20.05</v>
      </c>
      <c r="P76" s="342">
        <v>10386.299999999999</v>
      </c>
      <c r="Q76" s="343">
        <v>1.5733929503879132E-3</v>
      </c>
      <c r="R76" t="b">
        <f t="shared" si="15"/>
        <v>1</v>
      </c>
      <c r="S76" t="b">
        <f t="shared" si="12"/>
        <v>1</v>
      </c>
      <c r="T76" t="b">
        <f t="shared" ref="T76:T102" si="30">P76=I76</f>
        <v>1</v>
      </c>
    </row>
    <row r="77" spans="1:20" customFormat="1" ht="51.9" customHeight="1">
      <c r="A77" s="273" t="s">
        <v>458</v>
      </c>
      <c r="B77" s="255" t="s">
        <v>390</v>
      </c>
      <c r="C77" s="254" t="s">
        <v>19</v>
      </c>
      <c r="D77" s="313" t="s">
        <v>270</v>
      </c>
      <c r="E77" s="256" t="s">
        <v>391</v>
      </c>
      <c r="F77" s="299">
        <f>F76</f>
        <v>518.02</v>
      </c>
      <c r="G77" s="257">
        <v>9.25</v>
      </c>
      <c r="H77" s="281">
        <f t="shared" si="27"/>
        <v>11.53</v>
      </c>
      <c r="I77" s="281">
        <f t="shared" si="28"/>
        <v>5972.77</v>
      </c>
      <c r="J77" s="290">
        <f t="shared" si="20"/>
        <v>1.2406888691999123E-3</v>
      </c>
      <c r="K77" s="327">
        <v>17840</v>
      </c>
      <c r="L77" s="331" t="b">
        <f t="shared" si="29"/>
        <v>0</v>
      </c>
      <c r="M77" s="341">
        <v>518.02</v>
      </c>
      <c r="N77" s="342">
        <v>9.25</v>
      </c>
      <c r="O77" s="342">
        <v>11.53</v>
      </c>
      <c r="P77" s="342">
        <v>5972.77</v>
      </c>
      <c r="Q77" s="343">
        <v>9.0479903452513554E-4</v>
      </c>
      <c r="R77" t="b">
        <f t="shared" si="15"/>
        <v>1</v>
      </c>
      <c r="S77" t="b">
        <f t="shared" si="12"/>
        <v>1</v>
      </c>
      <c r="T77" t="b">
        <f t="shared" si="30"/>
        <v>1</v>
      </c>
    </row>
    <row r="78" spans="1:20" customFormat="1" ht="39" customHeight="1">
      <c r="A78" s="273" t="s">
        <v>459</v>
      </c>
      <c r="B78" s="255" t="s">
        <v>393</v>
      </c>
      <c r="C78" s="254" t="s">
        <v>19</v>
      </c>
      <c r="D78" s="313" t="s">
        <v>394</v>
      </c>
      <c r="E78" s="256" t="s">
        <v>395</v>
      </c>
      <c r="F78" s="299">
        <f>'MEMÓRIA DE CÁLCULO'!K116</f>
        <v>1942.5749999999998</v>
      </c>
      <c r="G78" s="257">
        <v>2.91</v>
      </c>
      <c r="H78" s="281">
        <f t="shared" si="27"/>
        <v>3.62</v>
      </c>
      <c r="I78" s="281">
        <f t="shared" si="28"/>
        <v>7032.12</v>
      </c>
      <c r="J78" s="290">
        <f t="shared" si="20"/>
        <v>1.4607415003219757E-3</v>
      </c>
      <c r="K78" s="327">
        <v>4046.54</v>
      </c>
      <c r="L78" s="331" t="b">
        <f t="shared" si="29"/>
        <v>0</v>
      </c>
      <c r="M78" s="341">
        <v>3237.63</v>
      </c>
      <c r="N78" s="342">
        <v>2.91</v>
      </c>
      <c r="O78" s="342">
        <v>3.62</v>
      </c>
      <c r="P78" s="342">
        <v>11720.22</v>
      </c>
      <c r="Q78" s="343">
        <v>1.7754649417978901E-3</v>
      </c>
      <c r="R78" t="b">
        <f t="shared" si="15"/>
        <v>0</v>
      </c>
      <c r="S78" t="b">
        <f t="shared" si="12"/>
        <v>1</v>
      </c>
      <c r="T78" t="b">
        <f t="shared" si="30"/>
        <v>0</v>
      </c>
    </row>
    <row r="79" spans="1:20" customFormat="1" ht="65.099999999999994" customHeight="1">
      <c r="A79" s="273" t="s">
        <v>460</v>
      </c>
      <c r="B79" s="255" t="s">
        <v>406</v>
      </c>
      <c r="C79" s="254" t="s">
        <v>19</v>
      </c>
      <c r="D79" s="313" t="s">
        <v>272</v>
      </c>
      <c r="E79" s="256" t="s">
        <v>391</v>
      </c>
      <c r="F79" s="299">
        <f>'MEMÓRIA DE CÁLCULO'!K117</f>
        <v>17840</v>
      </c>
      <c r="G79" s="257">
        <v>10.83</v>
      </c>
      <c r="H79" s="281">
        <f t="shared" si="27"/>
        <v>13.5</v>
      </c>
      <c r="I79" s="281">
        <f t="shared" si="28"/>
        <v>240840</v>
      </c>
      <c r="J79" s="290">
        <f t="shared" si="20"/>
        <v>5.0028296294367079E-2</v>
      </c>
      <c r="K79" s="327">
        <v>4046.54</v>
      </c>
      <c r="L79" s="331" t="b">
        <f t="shared" si="29"/>
        <v>0</v>
      </c>
      <c r="M79" s="341">
        <v>17840</v>
      </c>
      <c r="N79" s="342">
        <v>10.83</v>
      </c>
      <c r="O79" s="342">
        <v>13.5</v>
      </c>
      <c r="P79" s="342">
        <v>240840</v>
      </c>
      <c r="Q79" s="343">
        <v>3.6484210755651676E-2</v>
      </c>
      <c r="R79" t="b">
        <f t="shared" si="15"/>
        <v>1</v>
      </c>
      <c r="S79" t="b">
        <f t="shared" si="12"/>
        <v>1</v>
      </c>
      <c r="T79" t="b">
        <f t="shared" si="30"/>
        <v>1</v>
      </c>
    </row>
    <row r="80" spans="1:20" customFormat="1" ht="52.5" customHeight="1">
      <c r="A80" s="273" t="s">
        <v>461</v>
      </c>
      <c r="B80" s="255" t="s">
        <v>401</v>
      </c>
      <c r="C80" s="254" t="s">
        <v>19</v>
      </c>
      <c r="D80" s="313" t="s">
        <v>443</v>
      </c>
      <c r="E80" s="256" t="s">
        <v>391</v>
      </c>
      <c r="F80" s="299">
        <f>'MEMÓRIA DE CÁLCULO'!K126</f>
        <v>4046.54</v>
      </c>
      <c r="G80" s="257">
        <v>16.09</v>
      </c>
      <c r="H80" s="281">
        <f t="shared" si="27"/>
        <v>20.05</v>
      </c>
      <c r="I80" s="281">
        <f t="shared" si="28"/>
        <v>81133.119999999995</v>
      </c>
      <c r="J80" s="290">
        <f t="shared" si="20"/>
        <v>1.685331243417389E-2</v>
      </c>
      <c r="K80" s="327">
        <v>25290.880000000001</v>
      </c>
      <c r="L80" s="331" t="b">
        <f t="shared" si="29"/>
        <v>0</v>
      </c>
      <c r="M80" s="341">
        <v>4046.54</v>
      </c>
      <c r="N80" s="342">
        <v>16.09</v>
      </c>
      <c r="O80" s="342">
        <v>20.05</v>
      </c>
      <c r="P80" s="342">
        <v>81133.119999999995</v>
      </c>
      <c r="Q80" s="343">
        <v>1.2290640463974331E-2</v>
      </c>
      <c r="R80" t="b">
        <f t="shared" si="15"/>
        <v>1</v>
      </c>
      <c r="S80" t="b">
        <f t="shared" si="12"/>
        <v>1</v>
      </c>
      <c r="T80" t="b">
        <f t="shared" si="30"/>
        <v>1</v>
      </c>
    </row>
    <row r="81" spans="1:20" customFormat="1" ht="51.9" customHeight="1">
      <c r="A81" s="273" t="s">
        <v>462</v>
      </c>
      <c r="B81" s="255" t="s">
        <v>390</v>
      </c>
      <c r="C81" s="254" t="s">
        <v>19</v>
      </c>
      <c r="D81" s="313" t="s">
        <v>463</v>
      </c>
      <c r="E81" s="256" t="s">
        <v>391</v>
      </c>
      <c r="F81" s="299">
        <f>'MEMÓRIA DE CÁLCULO'!K127</f>
        <v>4046.54</v>
      </c>
      <c r="G81" s="257">
        <v>9.25</v>
      </c>
      <c r="H81" s="281">
        <f t="shared" si="27"/>
        <v>11.53</v>
      </c>
      <c r="I81" s="281">
        <f t="shared" si="28"/>
        <v>46656.6</v>
      </c>
      <c r="J81" s="290">
        <f t="shared" si="20"/>
        <v>9.6917049032044806E-3</v>
      </c>
      <c r="K81" s="327">
        <v>4046.54</v>
      </c>
      <c r="L81" s="331" t="b">
        <f t="shared" si="29"/>
        <v>1</v>
      </c>
      <c r="M81" s="341">
        <v>4046.54</v>
      </c>
      <c r="N81" s="342">
        <v>9.25</v>
      </c>
      <c r="O81" s="342">
        <v>11.53</v>
      </c>
      <c r="P81" s="342">
        <v>46656.6</v>
      </c>
      <c r="Q81" s="343">
        <v>7.0678841867718731E-3</v>
      </c>
      <c r="R81" t="b">
        <f t="shared" si="15"/>
        <v>1</v>
      </c>
      <c r="S81" t="b">
        <f t="shared" si="12"/>
        <v>1</v>
      </c>
      <c r="T81" t="b">
        <f t="shared" si="30"/>
        <v>1</v>
      </c>
    </row>
    <row r="82" spans="1:20" customFormat="1" ht="39" customHeight="1">
      <c r="A82" s="273" t="s">
        <v>464</v>
      </c>
      <c r="B82" s="255" t="s">
        <v>393</v>
      </c>
      <c r="C82" s="254" t="s">
        <v>19</v>
      </c>
      <c r="D82" s="313" t="s">
        <v>394</v>
      </c>
      <c r="E82" s="256" t="s">
        <v>395</v>
      </c>
      <c r="F82" s="299">
        <f>'MEMÓRIA DE CÁLCULO'!K129</f>
        <v>15174.525000000001</v>
      </c>
      <c r="G82" s="257">
        <v>2.91</v>
      </c>
      <c r="H82" s="281">
        <f t="shared" si="27"/>
        <v>3.62</v>
      </c>
      <c r="I82" s="281">
        <f t="shared" si="28"/>
        <v>54931.78</v>
      </c>
      <c r="J82" s="290">
        <f t="shared" si="20"/>
        <v>1.1410660047404864E-2</v>
      </c>
      <c r="K82" s="328">
        <v>4046.54</v>
      </c>
      <c r="L82" s="331" t="b">
        <f t="shared" si="29"/>
        <v>0</v>
      </c>
      <c r="M82" s="341">
        <v>25290.880000000001</v>
      </c>
      <c r="N82" s="342">
        <v>2.91</v>
      </c>
      <c r="O82" s="342">
        <v>3.62</v>
      </c>
      <c r="P82" s="342">
        <v>91552.98</v>
      </c>
      <c r="Q82" s="343">
        <v>1.3869117329463389E-2</v>
      </c>
      <c r="R82" t="b">
        <f t="shared" si="15"/>
        <v>0</v>
      </c>
      <c r="S82" t="b">
        <f t="shared" si="12"/>
        <v>1</v>
      </c>
      <c r="T82" t="b">
        <f t="shared" si="30"/>
        <v>0</v>
      </c>
    </row>
    <row r="83" spans="1:20" customFormat="1" ht="65.099999999999994" customHeight="1">
      <c r="A83" s="273" t="s">
        <v>465</v>
      </c>
      <c r="B83" s="278" t="s">
        <v>406</v>
      </c>
      <c r="C83" s="279" t="s">
        <v>19</v>
      </c>
      <c r="D83" s="311" t="s">
        <v>272</v>
      </c>
      <c r="E83" s="280" t="s">
        <v>391</v>
      </c>
      <c r="F83" s="297">
        <f>'MEMÓRIA DE CÁLCULO'!K130</f>
        <v>4046.54</v>
      </c>
      <c r="G83" s="281">
        <v>10.83</v>
      </c>
      <c r="H83" s="281">
        <f t="shared" si="27"/>
        <v>13.5</v>
      </c>
      <c r="I83" s="281">
        <f t="shared" si="28"/>
        <v>54628.29</v>
      </c>
      <c r="J83" s="290">
        <f t="shared" ref="J83:J103" si="31">I83/$I$105</f>
        <v>1.1347617829989247E-2</v>
      </c>
      <c r="K83" s="329"/>
      <c r="L83" s="331" t="b">
        <f t="shared" si="29"/>
        <v>0</v>
      </c>
      <c r="M83" s="341">
        <v>4046.54</v>
      </c>
      <c r="N83" s="342">
        <v>10.83</v>
      </c>
      <c r="O83" s="342">
        <v>13.5</v>
      </c>
      <c r="P83" s="342">
        <v>54628.29</v>
      </c>
      <c r="Q83" s="343">
        <v>8.2754942932272823E-3</v>
      </c>
      <c r="R83" t="b">
        <f t="shared" si="15"/>
        <v>1</v>
      </c>
      <c r="S83" t="b">
        <f t="shared" si="12"/>
        <v>1</v>
      </c>
      <c r="T83" t="b">
        <f t="shared" si="30"/>
        <v>1</v>
      </c>
    </row>
    <row r="84" spans="1:20" customFormat="1" ht="26.1" customHeight="1">
      <c r="A84" s="273" t="s">
        <v>466</v>
      </c>
      <c r="B84" s="283" t="s">
        <v>413</v>
      </c>
      <c r="C84" s="284" t="s">
        <v>19</v>
      </c>
      <c r="D84" s="312" t="s">
        <v>276</v>
      </c>
      <c r="E84" s="285" t="s">
        <v>391</v>
      </c>
      <c r="F84" s="298"/>
      <c r="G84" s="286">
        <v>38.76</v>
      </c>
      <c r="H84" s="281">
        <f>TRUNC(G84*(1+$J$3),2)</f>
        <v>43.79</v>
      </c>
      <c r="I84" s="281">
        <f t="shared" si="28"/>
        <v>0</v>
      </c>
      <c r="J84" s="290">
        <f t="shared" si="31"/>
        <v>0</v>
      </c>
      <c r="K84" s="327">
        <v>3568</v>
      </c>
      <c r="L84" s="331" t="b">
        <f t="shared" si="29"/>
        <v>0</v>
      </c>
      <c r="M84" s="344">
        <v>4046.54</v>
      </c>
      <c r="N84" s="345">
        <v>38.76</v>
      </c>
      <c r="O84" s="345">
        <v>43.79</v>
      </c>
      <c r="P84" s="345">
        <v>177197.98</v>
      </c>
      <c r="Q84" s="346">
        <v>2.6843250489103763E-2</v>
      </c>
      <c r="R84" t="b">
        <f t="shared" si="15"/>
        <v>0</v>
      </c>
      <c r="S84" t="b">
        <f t="shared" si="12"/>
        <v>1</v>
      </c>
      <c r="T84" t="b">
        <f t="shared" si="30"/>
        <v>0</v>
      </c>
    </row>
    <row r="85" spans="1:20" customFormat="1" ht="24" customHeight="1">
      <c r="A85" s="272" t="s">
        <v>467</v>
      </c>
      <c r="B85" s="251"/>
      <c r="C85" s="251"/>
      <c r="D85" s="310" t="s">
        <v>441</v>
      </c>
      <c r="E85" s="252"/>
      <c r="F85" s="296"/>
      <c r="G85" s="253"/>
      <c r="H85" s="253"/>
      <c r="I85" s="253">
        <f>SUM(I86:I90)</f>
        <v>182761.88</v>
      </c>
      <c r="J85" s="289">
        <f t="shared" si="31"/>
        <v>3.7964065287973595E-2</v>
      </c>
      <c r="K85" s="327">
        <v>3568</v>
      </c>
      <c r="L85" s="331" t="b">
        <f t="shared" si="29"/>
        <v>0</v>
      </c>
      <c r="M85" s="338"/>
      <c r="N85" s="337"/>
      <c r="O85" s="337"/>
      <c r="P85" s="339">
        <v>487922.21</v>
      </c>
      <c r="Q85" s="340">
        <v>7.3914037294483204E-2</v>
      </c>
      <c r="R85" t="b">
        <f t="shared" si="15"/>
        <v>1</v>
      </c>
      <c r="S85" t="b">
        <f t="shared" si="12"/>
        <v>1</v>
      </c>
    </row>
    <row r="86" spans="1:20" customFormat="1" ht="54" customHeight="1">
      <c r="A86" s="273" t="s">
        <v>468</v>
      </c>
      <c r="B86" s="255" t="s">
        <v>401</v>
      </c>
      <c r="C86" s="254" t="s">
        <v>19</v>
      </c>
      <c r="D86" s="313" t="s">
        <v>443</v>
      </c>
      <c r="E86" s="256" t="s">
        <v>391</v>
      </c>
      <c r="F86" s="299">
        <f>'MEMÓRIA DE CÁLCULO'!K133</f>
        <v>1784</v>
      </c>
      <c r="G86" s="257">
        <v>16.09</v>
      </c>
      <c r="H86" s="281">
        <f t="shared" ref="H86:H89" si="32">TRUNC(G86*(1+$H$3),2)</f>
        <v>20.05</v>
      </c>
      <c r="I86" s="281">
        <f t="shared" ref="I86:I90" si="33">TRUNC((F86*H86),2)</f>
        <v>35769.199999999997</v>
      </c>
      <c r="J86" s="290">
        <f t="shared" si="31"/>
        <v>7.4301284496448875E-3</v>
      </c>
      <c r="K86" s="327">
        <v>22300</v>
      </c>
      <c r="L86" s="331" t="b">
        <f t="shared" si="29"/>
        <v>0</v>
      </c>
      <c r="M86" s="341">
        <v>1784</v>
      </c>
      <c r="N86" s="342">
        <v>16.09</v>
      </c>
      <c r="O86" s="342">
        <v>20.05</v>
      </c>
      <c r="P86" s="342">
        <v>35769.199999999997</v>
      </c>
      <c r="Q86" s="343">
        <v>5.4185809307467862E-3</v>
      </c>
      <c r="R86" t="b">
        <f t="shared" si="15"/>
        <v>1</v>
      </c>
      <c r="S86" t="b">
        <f t="shared" si="12"/>
        <v>1</v>
      </c>
      <c r="T86" t="b">
        <f t="shared" si="30"/>
        <v>1</v>
      </c>
    </row>
    <row r="87" spans="1:20" customFormat="1" ht="66.75" customHeight="1">
      <c r="A87" s="273" t="s">
        <v>469</v>
      </c>
      <c r="B87" s="255" t="s">
        <v>390</v>
      </c>
      <c r="C87" s="254" t="s">
        <v>19</v>
      </c>
      <c r="D87" s="313" t="s">
        <v>463</v>
      </c>
      <c r="E87" s="256" t="s">
        <v>391</v>
      </c>
      <c r="F87" s="299">
        <f>F86</f>
        <v>1784</v>
      </c>
      <c r="G87" s="257">
        <v>9.25</v>
      </c>
      <c r="H87" s="281">
        <f t="shared" si="32"/>
        <v>11.53</v>
      </c>
      <c r="I87" s="281">
        <f t="shared" si="33"/>
        <v>20569.52</v>
      </c>
      <c r="J87" s="290">
        <f t="shared" si="31"/>
        <v>4.272787083511499E-3</v>
      </c>
      <c r="K87" s="327">
        <v>3568</v>
      </c>
      <c r="L87" s="331" t="b">
        <f t="shared" si="29"/>
        <v>0</v>
      </c>
      <c r="M87" s="341">
        <v>1784</v>
      </c>
      <c r="N87" s="342">
        <v>9.25</v>
      </c>
      <c r="O87" s="342">
        <v>11.53</v>
      </c>
      <c r="P87" s="342">
        <v>20569.52</v>
      </c>
      <c r="Q87" s="343">
        <v>3.1160218519456578E-3</v>
      </c>
      <c r="R87" t="b">
        <f t="shared" si="15"/>
        <v>1</v>
      </c>
      <c r="S87" t="b">
        <f t="shared" si="12"/>
        <v>1</v>
      </c>
      <c r="T87" t="b">
        <f t="shared" si="30"/>
        <v>1</v>
      </c>
    </row>
    <row r="88" spans="1:20" customFormat="1" ht="39" customHeight="1">
      <c r="A88" s="273" t="s">
        <v>470</v>
      </c>
      <c r="B88" s="278" t="s">
        <v>393</v>
      </c>
      <c r="C88" s="279" t="s">
        <v>19</v>
      </c>
      <c r="D88" s="311" t="s">
        <v>394</v>
      </c>
      <c r="E88" s="280" t="s">
        <v>395</v>
      </c>
      <c r="F88" s="297">
        <f>'MEMÓRIA DE CÁLCULO'!K136</f>
        <v>6690</v>
      </c>
      <c r="G88" s="281">
        <v>2.91</v>
      </c>
      <c r="H88" s="281">
        <f t="shared" si="32"/>
        <v>3.62</v>
      </c>
      <c r="I88" s="281">
        <f t="shared" si="33"/>
        <v>24217.8</v>
      </c>
      <c r="J88" s="290">
        <f t="shared" si="31"/>
        <v>5.0306231273780228E-3</v>
      </c>
      <c r="K88" s="328">
        <v>3568</v>
      </c>
      <c r="L88" s="331" t="b">
        <f t="shared" si="29"/>
        <v>0</v>
      </c>
      <c r="M88" s="341">
        <v>11150</v>
      </c>
      <c r="N88" s="342">
        <v>2.91</v>
      </c>
      <c r="O88" s="342">
        <v>3.62</v>
      </c>
      <c r="P88" s="342">
        <v>40363</v>
      </c>
      <c r="Q88" s="343">
        <v>6.1144834692342161E-3</v>
      </c>
      <c r="R88" t="b">
        <f t="shared" si="15"/>
        <v>0</v>
      </c>
      <c r="S88" t="b">
        <f t="shared" si="12"/>
        <v>1</v>
      </c>
      <c r="T88" t="b">
        <f t="shared" si="30"/>
        <v>0</v>
      </c>
    </row>
    <row r="89" spans="1:20" customFormat="1" ht="65.099999999999994" customHeight="1">
      <c r="A89" s="273" t="s">
        <v>471</v>
      </c>
      <c r="B89" s="278" t="s">
        <v>406</v>
      </c>
      <c r="C89" s="279" t="s">
        <v>19</v>
      </c>
      <c r="D89" s="311" t="s">
        <v>272</v>
      </c>
      <c r="E89" s="280" t="s">
        <v>391</v>
      </c>
      <c r="F89" s="297">
        <f>'MEMÓRIA DE CÁLCULO'!K137</f>
        <v>1784</v>
      </c>
      <c r="G89" s="281">
        <v>10.83</v>
      </c>
      <c r="H89" s="281">
        <f t="shared" si="32"/>
        <v>13.5</v>
      </c>
      <c r="I89" s="281">
        <f t="shared" si="33"/>
        <v>24084</v>
      </c>
      <c r="J89" s="290">
        <f t="shared" si="31"/>
        <v>5.0028296294367079E-3</v>
      </c>
      <c r="K89" s="329"/>
      <c r="L89" s="331" t="b">
        <f t="shared" si="29"/>
        <v>0</v>
      </c>
      <c r="M89" s="341">
        <v>1784</v>
      </c>
      <c r="N89" s="342">
        <v>10.83</v>
      </c>
      <c r="O89" s="342">
        <v>13.5</v>
      </c>
      <c r="P89" s="342">
        <v>24084</v>
      </c>
      <c r="Q89" s="343">
        <v>3.6484210755651676E-3</v>
      </c>
      <c r="R89" t="b">
        <f t="shared" si="15"/>
        <v>1</v>
      </c>
      <c r="S89" t="b">
        <f t="shared" si="12"/>
        <v>1</v>
      </c>
      <c r="T89" t="b">
        <f t="shared" si="30"/>
        <v>1</v>
      </c>
    </row>
    <row r="90" spans="1:20" customFormat="1" ht="26.1" customHeight="1">
      <c r="A90" s="273" t="s">
        <v>472</v>
      </c>
      <c r="B90" s="283" t="s">
        <v>413</v>
      </c>
      <c r="C90" s="284" t="s">
        <v>19</v>
      </c>
      <c r="D90" s="312" t="s">
        <v>276</v>
      </c>
      <c r="E90" s="285" t="s">
        <v>391</v>
      </c>
      <c r="F90" s="298">
        <f>F89</f>
        <v>1784</v>
      </c>
      <c r="G90" s="286">
        <v>38.76</v>
      </c>
      <c r="H90" s="281">
        <f>TRUNC(G90*(1+$J$3),2)</f>
        <v>43.79</v>
      </c>
      <c r="I90" s="281">
        <f t="shared" si="33"/>
        <v>78121.36</v>
      </c>
      <c r="J90" s="290">
        <f t="shared" si="31"/>
        <v>1.6227696998002476E-2</v>
      </c>
      <c r="K90" s="327">
        <v>1392</v>
      </c>
      <c r="L90" s="331" t="b">
        <f t="shared" si="29"/>
        <v>0</v>
      </c>
      <c r="M90" s="344">
        <v>1784</v>
      </c>
      <c r="N90" s="345">
        <v>38.76</v>
      </c>
      <c r="O90" s="345">
        <v>43.79</v>
      </c>
      <c r="P90" s="345">
        <v>78121.36</v>
      </c>
      <c r="Q90" s="346">
        <v>1.1834396955481384E-2</v>
      </c>
      <c r="R90" t="b">
        <f t="shared" si="15"/>
        <v>1</v>
      </c>
      <c r="S90" t="b">
        <f t="shared" si="12"/>
        <v>1</v>
      </c>
      <c r="T90" t="b">
        <f t="shared" si="30"/>
        <v>1</v>
      </c>
    </row>
    <row r="91" spans="1:20" customFormat="1" ht="24" customHeight="1">
      <c r="A91" s="272">
        <v>5</v>
      </c>
      <c r="B91" s="251"/>
      <c r="C91" s="251"/>
      <c r="D91" s="310" t="s">
        <v>902</v>
      </c>
      <c r="E91" s="252"/>
      <c r="F91" s="296"/>
      <c r="G91" s="253"/>
      <c r="H91" s="253"/>
      <c r="I91" s="253">
        <f>SUM(I92:I103)</f>
        <v>339879.79</v>
      </c>
      <c r="J91" s="289">
        <f t="shared" si="31"/>
        <v>7.0601257426454331E-2</v>
      </c>
      <c r="K91" s="327">
        <v>3402</v>
      </c>
      <c r="L91" s="331" t="b">
        <f t="shared" si="29"/>
        <v>0</v>
      </c>
      <c r="M91" s="338"/>
      <c r="N91" s="337"/>
      <c r="O91" s="337"/>
      <c r="P91" s="339">
        <v>289015.13</v>
      </c>
      <c r="Q91" s="340">
        <v>4.3782133011509995E-2</v>
      </c>
      <c r="R91" t="b">
        <f t="shared" si="15"/>
        <v>1</v>
      </c>
      <c r="S91" t="b">
        <f t="shared" si="12"/>
        <v>1</v>
      </c>
      <c r="T91" t="b">
        <f t="shared" si="30"/>
        <v>0</v>
      </c>
    </row>
    <row r="92" spans="1:20" customFormat="1" ht="79.5" customHeight="1">
      <c r="A92" s="273" t="s">
        <v>59</v>
      </c>
      <c r="B92" s="255" t="s">
        <v>473</v>
      </c>
      <c r="C92" s="254" t="s">
        <v>19</v>
      </c>
      <c r="D92" s="315" t="s">
        <v>492</v>
      </c>
      <c r="E92" s="256" t="s">
        <v>391</v>
      </c>
      <c r="F92" s="299">
        <f>'MEM. CALCULO DRENAGEM'!C20</f>
        <v>3402</v>
      </c>
      <c r="G92" s="257">
        <v>9.7200000000000006</v>
      </c>
      <c r="H92" s="281">
        <f t="shared" ref="H92:H101" si="34">TRUNC(G92*(1+$H$3),2)</f>
        <v>12.11</v>
      </c>
      <c r="I92" s="281">
        <f t="shared" ref="I92:I102" si="35">TRUNC((F92*H92),2)</f>
        <v>41198.22</v>
      </c>
      <c r="J92" s="290">
        <f t="shared" si="31"/>
        <v>8.5578672851707345E-3</v>
      </c>
      <c r="K92" s="327">
        <v>8700</v>
      </c>
      <c r="L92" s="331" t="b">
        <f t="shared" si="29"/>
        <v>0</v>
      </c>
      <c r="M92" s="341">
        <v>3402</v>
      </c>
      <c r="N92" s="342">
        <v>9.7200000000000006</v>
      </c>
      <c r="O92" s="342">
        <v>12.11</v>
      </c>
      <c r="P92" s="342">
        <v>41198.22</v>
      </c>
      <c r="Q92" s="343">
        <v>6.2410087246209268E-3</v>
      </c>
      <c r="R92" t="b">
        <f t="shared" si="15"/>
        <v>1</v>
      </c>
      <c r="S92" t="b">
        <f t="shared" si="15"/>
        <v>1</v>
      </c>
      <c r="T92" t="b">
        <f t="shared" si="30"/>
        <v>1</v>
      </c>
    </row>
    <row r="93" spans="1:20" customFormat="1" ht="79.5" customHeight="1">
      <c r="A93" s="273" t="s">
        <v>60</v>
      </c>
      <c r="B93" s="255" t="s">
        <v>473</v>
      </c>
      <c r="C93" s="254" t="s">
        <v>19</v>
      </c>
      <c r="D93" s="315" t="s">
        <v>494</v>
      </c>
      <c r="E93" s="256" t="s">
        <v>391</v>
      </c>
      <c r="F93" s="299">
        <v>1392</v>
      </c>
      <c r="G93" s="257">
        <v>9.7200000000000006</v>
      </c>
      <c r="H93" s="281">
        <f t="shared" si="34"/>
        <v>12.11</v>
      </c>
      <c r="I93" s="281">
        <f t="shared" si="35"/>
        <v>16857.12</v>
      </c>
      <c r="J93" s="290">
        <f t="shared" si="31"/>
        <v>3.5016317639499301E-3</v>
      </c>
      <c r="K93" s="327">
        <v>63.8</v>
      </c>
      <c r="L93" s="331" t="b">
        <f t="shared" si="29"/>
        <v>0</v>
      </c>
      <c r="M93" s="341">
        <v>1392</v>
      </c>
      <c r="N93" s="342">
        <v>9.7200000000000006</v>
      </c>
      <c r="O93" s="342">
        <v>12.11</v>
      </c>
      <c r="P93" s="342">
        <v>16857.12</v>
      </c>
      <c r="Q93" s="343">
        <v>2.5536402541658817E-3</v>
      </c>
      <c r="R93" t="b">
        <f t="shared" si="15"/>
        <v>1</v>
      </c>
      <c r="S93" t="b">
        <f t="shared" si="15"/>
        <v>1</v>
      </c>
      <c r="T93" t="b">
        <f t="shared" si="30"/>
        <v>1</v>
      </c>
    </row>
    <row r="94" spans="1:20" customFormat="1" ht="39" customHeight="1">
      <c r="A94" s="273" t="s">
        <v>61</v>
      </c>
      <c r="B94" s="255" t="s">
        <v>393</v>
      </c>
      <c r="C94" s="254" t="s">
        <v>19</v>
      </c>
      <c r="D94" s="313" t="s">
        <v>394</v>
      </c>
      <c r="E94" s="256" t="s">
        <v>395</v>
      </c>
      <c r="F94" s="299">
        <v>8700</v>
      </c>
      <c r="G94" s="257">
        <v>2.91</v>
      </c>
      <c r="H94" s="281">
        <f t="shared" si="34"/>
        <v>3.62</v>
      </c>
      <c r="I94" s="281">
        <f t="shared" si="35"/>
        <v>31494</v>
      </c>
      <c r="J94" s="290">
        <f t="shared" si="31"/>
        <v>6.5420659504019131E-3</v>
      </c>
      <c r="K94" s="327">
        <v>398.75</v>
      </c>
      <c r="L94" s="331" t="b">
        <f t="shared" si="29"/>
        <v>0</v>
      </c>
      <c r="M94" s="341">
        <v>8700</v>
      </c>
      <c r="N94" s="342">
        <v>2.91</v>
      </c>
      <c r="O94" s="342">
        <v>3.62</v>
      </c>
      <c r="P94" s="342">
        <v>31494</v>
      </c>
      <c r="Q94" s="343">
        <v>4.7709422585056217E-3</v>
      </c>
      <c r="R94" t="b">
        <f t="shared" si="15"/>
        <v>1</v>
      </c>
      <c r="S94" t="b">
        <f t="shared" si="15"/>
        <v>1</v>
      </c>
      <c r="T94" t="b">
        <f t="shared" si="30"/>
        <v>1</v>
      </c>
    </row>
    <row r="95" spans="1:20" customFormat="1" ht="39" customHeight="1">
      <c r="A95" s="273" t="s">
        <v>476</v>
      </c>
      <c r="B95" s="255" t="s">
        <v>475</v>
      </c>
      <c r="C95" s="254" t="s">
        <v>19</v>
      </c>
      <c r="D95" s="313" t="s">
        <v>285</v>
      </c>
      <c r="E95" s="256" t="s">
        <v>391</v>
      </c>
      <c r="F95" s="299">
        <v>63.8</v>
      </c>
      <c r="G95" s="257">
        <v>203.04</v>
      </c>
      <c r="H95" s="281">
        <f t="shared" si="34"/>
        <v>253.12</v>
      </c>
      <c r="I95" s="281">
        <f t="shared" si="35"/>
        <v>16149.05</v>
      </c>
      <c r="J95" s="290">
        <f t="shared" si="31"/>
        <v>3.3545484897548107E-3</v>
      </c>
      <c r="K95" s="327">
        <v>63.8</v>
      </c>
      <c r="L95" s="331" t="b">
        <f t="shared" si="29"/>
        <v>1</v>
      </c>
      <c r="M95" s="341">
        <v>63.8</v>
      </c>
      <c r="N95" s="342">
        <v>203.04</v>
      </c>
      <c r="O95" s="342">
        <v>253.12</v>
      </c>
      <c r="P95" s="342">
        <v>16149.05</v>
      </c>
      <c r="Q95" s="343">
        <v>2.4463766139493303E-3</v>
      </c>
      <c r="R95" t="b">
        <f t="shared" ref="R95:S102" si="36">M95=F95</f>
        <v>1</v>
      </c>
      <c r="S95" t="b">
        <f t="shared" si="36"/>
        <v>1</v>
      </c>
      <c r="T95" t="b">
        <f t="shared" si="30"/>
        <v>1</v>
      </c>
    </row>
    <row r="96" spans="1:20" customFormat="1" ht="39" customHeight="1">
      <c r="A96" s="273" t="s">
        <v>477</v>
      </c>
      <c r="B96" s="255" t="s">
        <v>393</v>
      </c>
      <c r="C96" s="254" t="s">
        <v>19</v>
      </c>
      <c r="D96" s="313" t="s">
        <v>394</v>
      </c>
      <c r="E96" s="256" t="s">
        <v>395</v>
      </c>
      <c r="F96" s="299">
        <v>398.75</v>
      </c>
      <c r="G96" s="257">
        <v>2.91</v>
      </c>
      <c r="H96" s="281">
        <f t="shared" si="34"/>
        <v>3.62</v>
      </c>
      <c r="I96" s="281">
        <f t="shared" si="35"/>
        <v>1443.47</v>
      </c>
      <c r="J96" s="290">
        <f t="shared" si="31"/>
        <v>2.9984365077242173E-4</v>
      </c>
      <c r="K96" s="327">
        <v>88</v>
      </c>
      <c r="L96" s="331" t="b">
        <f t="shared" si="29"/>
        <v>0</v>
      </c>
      <c r="M96" s="341">
        <v>398.75</v>
      </c>
      <c r="N96" s="342">
        <v>2.91</v>
      </c>
      <c r="O96" s="342">
        <v>3.62</v>
      </c>
      <c r="P96" s="342">
        <v>1443.47</v>
      </c>
      <c r="Q96" s="343">
        <v>2.1866742941147868E-4</v>
      </c>
      <c r="R96" t="b">
        <f t="shared" si="36"/>
        <v>1</v>
      </c>
      <c r="S96" t="b">
        <f t="shared" si="36"/>
        <v>1</v>
      </c>
      <c r="T96" t="b">
        <f t="shared" si="30"/>
        <v>1</v>
      </c>
    </row>
    <row r="97" spans="1:20" customFormat="1" ht="51.9" customHeight="1">
      <c r="A97" s="273" t="s">
        <v>478</v>
      </c>
      <c r="B97" s="255" t="s">
        <v>390</v>
      </c>
      <c r="C97" s="254" t="s">
        <v>19</v>
      </c>
      <c r="D97" s="313" t="s">
        <v>270</v>
      </c>
      <c r="E97" s="256" t="s">
        <v>391</v>
      </c>
      <c r="F97" s="299">
        <v>63.8</v>
      </c>
      <c r="G97" s="257">
        <v>9.25</v>
      </c>
      <c r="H97" s="281">
        <f t="shared" si="34"/>
        <v>11.53</v>
      </c>
      <c r="I97" s="281">
        <f t="shared" si="35"/>
        <v>735.61</v>
      </c>
      <c r="J97" s="290">
        <f t="shared" si="31"/>
        <v>1.5280399865927324E-4</v>
      </c>
      <c r="K97" s="327">
        <v>110</v>
      </c>
      <c r="L97" s="331" t="b">
        <f t="shared" si="29"/>
        <v>0</v>
      </c>
      <c r="M97" s="341">
        <v>63.8</v>
      </c>
      <c r="N97" s="342">
        <v>9.25</v>
      </c>
      <c r="O97" s="342">
        <v>11.53</v>
      </c>
      <c r="P97" s="342">
        <v>735.61</v>
      </c>
      <c r="Q97" s="343">
        <v>1.1143560153614404E-4</v>
      </c>
      <c r="R97" t="b">
        <f t="shared" si="36"/>
        <v>1</v>
      </c>
      <c r="S97" t="b">
        <f t="shared" si="36"/>
        <v>1</v>
      </c>
      <c r="T97" t="b">
        <f t="shared" si="30"/>
        <v>1</v>
      </c>
    </row>
    <row r="98" spans="1:20" customFormat="1" ht="51.9" customHeight="1">
      <c r="A98" s="273" t="s">
        <v>481</v>
      </c>
      <c r="B98" s="255" t="s">
        <v>479</v>
      </c>
      <c r="C98" s="254" t="s">
        <v>19</v>
      </c>
      <c r="D98" s="313" t="s">
        <v>480</v>
      </c>
      <c r="E98" s="256" t="s">
        <v>45</v>
      </c>
      <c r="F98" s="299">
        <v>88</v>
      </c>
      <c r="G98" s="257">
        <v>291.42</v>
      </c>
      <c r="H98" s="281">
        <f t="shared" si="34"/>
        <v>363.31</v>
      </c>
      <c r="I98" s="281">
        <f t="shared" si="35"/>
        <v>31971.279999999999</v>
      </c>
      <c r="J98" s="290">
        <f t="shared" si="31"/>
        <v>6.6412085565112616E-3</v>
      </c>
      <c r="K98" s="327">
        <v>121</v>
      </c>
      <c r="L98" s="331" t="b">
        <f t="shared" si="29"/>
        <v>0</v>
      </c>
      <c r="M98" s="341">
        <v>88</v>
      </c>
      <c r="N98" s="342">
        <v>291.42</v>
      </c>
      <c r="O98" s="342">
        <v>363.31</v>
      </c>
      <c r="P98" s="342">
        <v>31971.279999999999</v>
      </c>
      <c r="Q98" s="343">
        <v>4.8432441357247604E-3</v>
      </c>
      <c r="R98" t="b">
        <f t="shared" si="36"/>
        <v>1</v>
      </c>
      <c r="S98" t="b">
        <f t="shared" si="36"/>
        <v>1</v>
      </c>
      <c r="T98" t="b">
        <f t="shared" si="30"/>
        <v>1</v>
      </c>
    </row>
    <row r="99" spans="1:20" customFormat="1" ht="37.5" customHeight="1">
      <c r="A99" s="273" t="s">
        <v>484</v>
      </c>
      <c r="B99" s="359">
        <v>804383</v>
      </c>
      <c r="C99" s="256" t="s">
        <v>583</v>
      </c>
      <c r="D99" s="313" t="s">
        <v>888</v>
      </c>
      <c r="E99" s="256" t="s">
        <v>889</v>
      </c>
      <c r="F99" s="299">
        <v>6</v>
      </c>
      <c r="G99" s="257">
        <v>1871.88</v>
      </c>
      <c r="H99" s="281">
        <f t="shared" ref="H99" si="37">TRUNC(G99*(1+$H$3),2)</f>
        <v>2333.67</v>
      </c>
      <c r="I99" s="281">
        <f t="shared" ref="I99" si="38">TRUNC((F99*H99),2)</f>
        <v>14002.02</v>
      </c>
      <c r="J99" s="290">
        <f t="shared" si="31"/>
        <v>2.9085584009286404E-3</v>
      </c>
      <c r="K99" s="331"/>
      <c r="L99" s="331"/>
      <c r="M99" s="341"/>
      <c r="N99" s="342"/>
      <c r="O99" s="342"/>
      <c r="P99" s="342"/>
      <c r="Q99" s="343"/>
    </row>
    <row r="100" spans="1:20" customFormat="1" ht="51.9" customHeight="1">
      <c r="A100" s="273" t="s">
        <v>887</v>
      </c>
      <c r="B100" s="255" t="s">
        <v>482</v>
      </c>
      <c r="C100" s="254" t="s">
        <v>19</v>
      </c>
      <c r="D100" s="313" t="s">
        <v>483</v>
      </c>
      <c r="E100" s="256" t="s">
        <v>45</v>
      </c>
      <c r="F100" s="299">
        <v>110</v>
      </c>
      <c r="G100" s="257">
        <v>470.37</v>
      </c>
      <c r="H100" s="281">
        <f t="shared" si="34"/>
        <v>586.41</v>
      </c>
      <c r="I100" s="281">
        <f t="shared" si="35"/>
        <v>64505.1</v>
      </c>
      <c r="J100" s="290">
        <f t="shared" si="31"/>
        <v>1.3399270284411966E-2</v>
      </c>
      <c r="L100" s="331" t="b">
        <f t="shared" si="29"/>
        <v>0</v>
      </c>
      <c r="M100" s="341">
        <v>110</v>
      </c>
      <c r="N100" s="342">
        <v>470.37</v>
      </c>
      <c r="O100" s="342">
        <v>586.41</v>
      </c>
      <c r="P100" s="342">
        <v>64505.1</v>
      </c>
      <c r="Q100" s="343">
        <v>9.7717059592027349E-3</v>
      </c>
      <c r="R100" t="b">
        <f t="shared" si="36"/>
        <v>1</v>
      </c>
      <c r="S100" t="b">
        <f t="shared" si="36"/>
        <v>1</v>
      </c>
      <c r="T100" t="b">
        <f t="shared" si="30"/>
        <v>1</v>
      </c>
    </row>
    <row r="101" spans="1:20" customFormat="1" ht="32.25" customHeight="1">
      <c r="A101" s="360" t="s">
        <v>890</v>
      </c>
      <c r="B101" s="361">
        <v>804119</v>
      </c>
      <c r="C101" s="256" t="s">
        <v>583</v>
      </c>
      <c r="D101" s="313" t="s">
        <v>893</v>
      </c>
      <c r="E101" s="256" t="s">
        <v>889</v>
      </c>
      <c r="F101" s="299">
        <v>6</v>
      </c>
      <c r="G101" s="257">
        <v>1649.29</v>
      </c>
      <c r="H101" s="281">
        <f t="shared" si="34"/>
        <v>2056.16</v>
      </c>
      <c r="I101" s="281">
        <f t="shared" ref="I101" si="39">TRUNC((F101*H101),2)</f>
        <v>12336.96</v>
      </c>
      <c r="J101" s="290">
        <f t="shared" si="31"/>
        <v>2.5626851447091629E-3</v>
      </c>
      <c r="L101" s="331" t="b">
        <f t="shared" si="29"/>
        <v>0</v>
      </c>
      <c r="M101" s="341"/>
      <c r="N101" s="342"/>
      <c r="O101" s="342"/>
      <c r="P101" s="342"/>
      <c r="Q101" s="343"/>
    </row>
    <row r="102" spans="1:20" customFormat="1" ht="51.9" customHeight="1">
      <c r="A102" s="360" t="s">
        <v>891</v>
      </c>
      <c r="B102" s="256" t="s">
        <v>485</v>
      </c>
      <c r="C102" s="256" t="s">
        <v>19</v>
      </c>
      <c r="D102" s="313" t="s">
        <v>486</v>
      </c>
      <c r="E102" s="256" t="s">
        <v>45</v>
      </c>
      <c r="F102" s="299">
        <v>121</v>
      </c>
      <c r="G102" s="257">
        <v>561.23</v>
      </c>
      <c r="H102" s="281">
        <f>TRUNC(G102*(1+$H$3),2)</f>
        <v>699.68</v>
      </c>
      <c r="I102" s="281">
        <f t="shared" si="35"/>
        <v>84661.28</v>
      </c>
      <c r="J102" s="290">
        <f t="shared" si="31"/>
        <v>1.7586196647153187E-2</v>
      </c>
      <c r="L102" s="331" t="b">
        <f t="shared" si="29"/>
        <v>0</v>
      </c>
      <c r="M102" s="341">
        <v>121</v>
      </c>
      <c r="N102" s="342">
        <v>561.23</v>
      </c>
      <c r="O102" s="342">
        <v>699.68</v>
      </c>
      <c r="P102" s="342">
        <v>84661.28</v>
      </c>
      <c r="Q102" s="343">
        <v>1.2825112034393116E-2</v>
      </c>
      <c r="R102" t="b">
        <f t="shared" si="36"/>
        <v>1</v>
      </c>
      <c r="S102" t="b">
        <f t="shared" si="36"/>
        <v>1</v>
      </c>
      <c r="T102" t="b">
        <f t="shared" si="30"/>
        <v>1</v>
      </c>
    </row>
    <row r="103" spans="1:20" customFormat="1" ht="51.9" customHeight="1">
      <c r="A103" s="360" t="s">
        <v>892</v>
      </c>
      <c r="B103" s="361">
        <v>804399</v>
      </c>
      <c r="C103" s="256" t="s">
        <v>583</v>
      </c>
      <c r="D103" s="313" t="s">
        <v>894</v>
      </c>
      <c r="E103" s="256" t="s">
        <v>889</v>
      </c>
      <c r="F103" s="299">
        <v>4</v>
      </c>
      <c r="G103" s="257">
        <v>4918.12</v>
      </c>
      <c r="H103" s="281">
        <f>TRUNC(G103*(1+$H$3),2)</f>
        <v>6131.42</v>
      </c>
      <c r="I103" s="281">
        <f t="shared" ref="I103" si="40">TRUNC((F103*H103),2)</f>
        <v>24525.68</v>
      </c>
      <c r="J103" s="290">
        <f t="shared" si="31"/>
        <v>5.0945772540310283E-3</v>
      </c>
      <c r="L103" s="331"/>
      <c r="M103" s="356"/>
      <c r="N103" s="357"/>
      <c r="O103" s="357"/>
      <c r="P103" s="357"/>
      <c r="Q103" s="358"/>
    </row>
    <row r="104" spans="1:20" customFormat="1" thickBot="1">
      <c r="A104" s="543"/>
      <c r="B104" s="543"/>
      <c r="C104" s="543"/>
      <c r="D104" s="316"/>
      <c r="E104" s="262"/>
      <c r="F104" s="544"/>
      <c r="G104" s="544"/>
      <c r="H104" s="545"/>
      <c r="I104" s="544"/>
      <c r="J104" s="544"/>
      <c r="M104" s="349"/>
      <c r="N104" s="349"/>
      <c r="O104" s="349"/>
      <c r="P104" s="349"/>
      <c r="Q104" s="349"/>
    </row>
    <row r="105" spans="1:20" customFormat="1" ht="14.25" customHeight="1" thickBot="1">
      <c r="A105" s="546" t="s">
        <v>487</v>
      </c>
      <c r="B105" s="547"/>
      <c r="C105" s="547"/>
      <c r="D105" s="547"/>
      <c r="E105" s="547"/>
      <c r="F105" s="547"/>
      <c r="G105" s="547"/>
      <c r="H105" s="548"/>
      <c r="I105" s="263">
        <f>SUM(I10+I14+I17+I19+I91)</f>
        <v>4814075.59</v>
      </c>
      <c r="J105" s="292">
        <f>SUM(J10+J14+J17+J19+J91)</f>
        <v>1</v>
      </c>
      <c r="M105" s="347" t="s">
        <v>881</v>
      </c>
      <c r="N105" s="348"/>
      <c r="O105" s="350">
        <v>5432457.7000000002</v>
      </c>
      <c r="P105" s="348"/>
      <c r="Q105" s="348"/>
    </row>
    <row r="106" spans="1:20" customFormat="1" ht="60" hidden="1" customHeight="1">
      <c r="A106" s="276"/>
      <c r="B106" s="264"/>
      <c r="C106" s="264"/>
      <c r="D106" s="317"/>
      <c r="E106" s="262"/>
      <c r="F106" s="301"/>
      <c r="G106" s="265"/>
      <c r="H106" s="265"/>
      <c r="I106" s="265"/>
      <c r="J106" s="293"/>
      <c r="M106" s="347" t="s">
        <v>882</v>
      </c>
      <c r="N106" s="348"/>
      <c r="O106" s="350">
        <v>1168754.03</v>
      </c>
      <c r="P106" s="348"/>
      <c r="Q106" s="348"/>
      <c r="R106" s="333" t="s">
        <v>886</v>
      </c>
    </row>
    <row r="107" spans="1:20" customFormat="1" ht="69.900000000000006" hidden="1" customHeight="1">
      <c r="A107" s="549" t="s">
        <v>488</v>
      </c>
      <c r="B107" s="550"/>
      <c r="C107" s="550"/>
      <c r="D107" s="550"/>
      <c r="E107" s="550"/>
      <c r="F107" s="550"/>
      <c r="G107" s="550"/>
      <c r="H107" s="550"/>
      <c r="I107" s="550"/>
      <c r="J107" s="550"/>
      <c r="M107" s="347" t="s">
        <v>883</v>
      </c>
      <c r="N107" s="348"/>
      <c r="O107" s="350">
        <v>6601211.7300000004</v>
      </c>
      <c r="P107" s="348"/>
      <c r="Q107" s="348"/>
    </row>
    <row r="108" spans="1:20" hidden="1">
      <c r="A108" s="245"/>
      <c r="B108" s="101"/>
      <c r="C108" s="72"/>
      <c r="E108" s="6"/>
      <c r="I108" s="102"/>
      <c r="N108" s="97"/>
      <c r="O108" s="110"/>
      <c r="P108" s="110"/>
    </row>
    <row r="109" spans="1:20">
      <c r="A109" s="245"/>
      <c r="B109" s="101"/>
      <c r="C109" s="72"/>
      <c r="E109" s="6"/>
      <c r="I109" s="102"/>
      <c r="K109" s="76" t="e">
        <f>#REF!-#REF!</f>
        <v>#REF!</v>
      </c>
      <c r="N109" s="97"/>
      <c r="O109" s="110"/>
      <c r="P109" s="110"/>
    </row>
    <row r="110" spans="1:20">
      <c r="A110" s="245"/>
      <c r="B110" s="101"/>
      <c r="C110" s="72"/>
      <c r="E110" s="6"/>
      <c r="I110" s="102"/>
      <c r="N110" s="97"/>
      <c r="O110" s="110"/>
      <c r="P110" s="110"/>
    </row>
    <row r="111" spans="1:20">
      <c r="A111" s="245"/>
      <c r="B111" s="101"/>
      <c r="C111" s="72"/>
      <c r="E111" s="6"/>
      <c r="I111" s="102"/>
      <c r="N111" s="97"/>
      <c r="O111" s="110"/>
      <c r="P111" s="110"/>
    </row>
    <row r="112" spans="1:20">
      <c r="A112" s="245"/>
      <c r="B112" s="101"/>
      <c r="C112" s="72"/>
      <c r="E112" s="6"/>
      <c r="I112" s="102"/>
      <c r="N112" s="97"/>
      <c r="O112" s="110"/>
      <c r="P112" s="110"/>
    </row>
    <row r="113" spans="1:20">
      <c r="A113" s="245"/>
      <c r="B113" s="101"/>
      <c r="C113" s="72"/>
      <c r="E113" s="6"/>
      <c r="I113" s="102"/>
      <c r="N113" s="97"/>
      <c r="O113" s="110"/>
      <c r="P113" s="110"/>
    </row>
    <row r="114" spans="1:20">
      <c r="A114" s="245"/>
      <c r="B114" s="101"/>
      <c r="C114" s="72"/>
      <c r="E114" s="6"/>
      <c r="I114" s="102"/>
      <c r="N114" s="97"/>
      <c r="O114" s="110"/>
      <c r="P114" s="110"/>
    </row>
    <row r="115" spans="1:20">
      <c r="A115" s="245"/>
      <c r="B115" s="101"/>
      <c r="C115" s="72"/>
      <c r="E115" s="6"/>
      <c r="I115" s="102"/>
      <c r="N115" s="97"/>
      <c r="O115" s="110"/>
      <c r="P115" s="110"/>
    </row>
    <row r="116" spans="1:20">
      <c r="A116" s="245"/>
      <c r="B116" s="101"/>
      <c r="C116" s="72"/>
      <c r="E116" s="6"/>
      <c r="I116" s="102"/>
      <c r="N116" s="97"/>
      <c r="O116" s="110"/>
      <c r="P116" s="110"/>
    </row>
    <row r="117" spans="1:20">
      <c r="A117" s="245"/>
      <c r="B117" s="101"/>
      <c r="C117" s="72"/>
      <c r="D117" s="307"/>
      <c r="E117" s="30"/>
      <c r="F117" s="303"/>
      <c r="G117" s="269"/>
      <c r="H117" s="269"/>
      <c r="I117" s="102"/>
      <c r="N117" s="97"/>
      <c r="O117" s="110"/>
      <c r="P117" s="110"/>
    </row>
    <row r="118" spans="1:20" ht="41.4" customHeight="1">
      <c r="A118" s="474" t="s">
        <v>1034</v>
      </c>
      <c r="B118" s="474"/>
      <c r="C118" s="474"/>
      <c r="D118" s="474"/>
      <c r="E118" s="474"/>
      <c r="F118" s="474"/>
      <c r="G118" s="474"/>
      <c r="H118" s="474"/>
      <c r="I118" s="474"/>
      <c r="J118" s="474"/>
      <c r="N118" s="97"/>
      <c r="O118" s="110">
        <f>I105-O107</f>
        <v>-1787136.1400000006</v>
      </c>
      <c r="P118" s="110"/>
      <c r="T118" s="368">
        <f>I105/17.01</f>
        <v>283014.43797766016</v>
      </c>
    </row>
    <row r="119" spans="1:20">
      <c r="A119" s="245"/>
      <c r="B119" s="101"/>
      <c r="C119" s="72"/>
      <c r="I119" s="102"/>
      <c r="N119" s="97"/>
      <c r="O119" s="110"/>
      <c r="P119" s="110"/>
    </row>
    <row r="120" spans="1:20">
      <c r="A120" s="245"/>
      <c r="B120" s="101"/>
      <c r="C120" s="72"/>
      <c r="I120" s="102"/>
      <c r="N120" s="97"/>
      <c r="O120" s="110"/>
      <c r="P120" s="110"/>
    </row>
    <row r="121" spans="1:20">
      <c r="N121" s="97"/>
      <c r="O121" s="97"/>
      <c r="P121" s="97"/>
    </row>
    <row r="122" spans="1:20">
      <c r="F122" s="304"/>
      <c r="N122" s="97"/>
      <c r="O122" s="97"/>
      <c r="P122" s="97"/>
    </row>
    <row r="123" spans="1:20">
      <c r="F123" s="304"/>
      <c r="N123" s="97"/>
      <c r="O123" s="97"/>
      <c r="P123" s="97"/>
    </row>
    <row r="124" spans="1:20">
      <c r="F124" s="304"/>
      <c r="N124" s="110"/>
    </row>
    <row r="125" spans="1:20">
      <c r="F125" s="304"/>
      <c r="N125" s="110"/>
    </row>
    <row r="126" spans="1:20">
      <c r="D126" s="308"/>
      <c r="E126" s="104"/>
      <c r="F126" s="304"/>
      <c r="I126" s="105"/>
      <c r="N126" s="98"/>
      <c r="O126" s="111"/>
      <c r="P126" s="111"/>
    </row>
    <row r="127" spans="1:20">
      <c r="D127" s="308"/>
      <c r="E127" s="104"/>
      <c r="F127" s="304"/>
      <c r="I127" s="105"/>
      <c r="N127" s="98"/>
      <c r="O127" s="111"/>
      <c r="P127" s="111"/>
    </row>
    <row r="128" spans="1:20">
      <c r="D128" s="308"/>
      <c r="E128" s="104"/>
      <c r="F128" s="304"/>
      <c r="I128" s="105"/>
      <c r="N128" s="98"/>
      <c r="O128" s="111"/>
      <c r="P128" s="111"/>
    </row>
    <row r="129" spans="4:17">
      <c r="D129" s="308"/>
      <c r="E129" s="104"/>
      <c r="F129" s="304"/>
      <c r="I129" s="105"/>
      <c r="N129" s="98"/>
      <c r="O129" s="111"/>
      <c r="P129" s="111"/>
    </row>
    <row r="130" spans="4:17">
      <c r="D130" s="308"/>
      <c r="E130" s="104"/>
      <c r="F130" s="304"/>
      <c r="I130" s="105"/>
      <c r="N130" s="98"/>
      <c r="O130" s="111"/>
      <c r="P130" s="111"/>
    </row>
    <row r="131" spans="4:17">
      <c r="D131" s="308"/>
      <c r="E131" s="104"/>
      <c r="F131" s="304"/>
      <c r="I131" s="105"/>
      <c r="N131" s="98"/>
      <c r="O131" s="111"/>
      <c r="P131" s="111"/>
    </row>
    <row r="132" spans="4:17">
      <c r="D132" s="308"/>
      <c r="E132" s="104"/>
      <c r="F132" s="304"/>
      <c r="I132" s="105"/>
      <c r="N132" s="98"/>
      <c r="O132" s="111"/>
      <c r="P132" s="111"/>
    </row>
    <row r="133" spans="4:17">
      <c r="D133" s="308"/>
      <c r="E133" s="104"/>
      <c r="F133" s="304"/>
      <c r="I133" s="105"/>
      <c r="N133" s="98"/>
      <c r="O133" s="111"/>
      <c r="P133" s="111"/>
    </row>
    <row r="134" spans="4:17">
      <c r="D134" s="308"/>
      <c r="E134" s="104"/>
      <c r="F134" s="304"/>
      <c r="I134" s="105"/>
      <c r="N134" s="98"/>
      <c r="O134" s="111"/>
      <c r="P134" s="111"/>
    </row>
    <row r="135" spans="4:17">
      <c r="E135" s="106"/>
      <c r="F135" s="304"/>
      <c r="O135" s="111"/>
      <c r="P135" s="111"/>
    </row>
    <row r="137" spans="4:17">
      <c r="I137" s="105"/>
      <c r="N137" s="111"/>
      <c r="O137" s="111"/>
      <c r="P137" s="111"/>
      <c r="Q137" s="111"/>
    </row>
    <row r="138" spans="4:17">
      <c r="I138" s="105"/>
      <c r="N138" s="111"/>
      <c r="O138" s="111"/>
      <c r="P138" s="111"/>
      <c r="Q138" s="111"/>
    </row>
    <row r="139" spans="4:17">
      <c r="I139" s="105"/>
      <c r="N139" s="111"/>
      <c r="O139" s="111"/>
      <c r="P139" s="111"/>
      <c r="Q139" s="111"/>
    </row>
    <row r="140" spans="4:17">
      <c r="I140" s="105"/>
      <c r="N140" s="111"/>
      <c r="O140" s="111"/>
      <c r="P140" s="111"/>
      <c r="Q140" s="111"/>
    </row>
    <row r="141" spans="4:17">
      <c r="I141" s="105"/>
      <c r="N141" s="111"/>
      <c r="O141" s="111"/>
      <c r="P141" s="111"/>
      <c r="Q141" s="111"/>
    </row>
    <row r="142" spans="4:17">
      <c r="I142" s="105"/>
      <c r="N142" s="111"/>
      <c r="O142" s="111"/>
      <c r="P142" s="111"/>
      <c r="Q142" s="111"/>
    </row>
    <row r="143" spans="4:17">
      <c r="N143" s="111"/>
      <c r="O143" s="111"/>
      <c r="P143" s="111"/>
      <c r="Q143" s="111"/>
    </row>
    <row r="144" spans="4:17">
      <c r="N144" s="111"/>
      <c r="O144" s="111"/>
      <c r="P144" s="111"/>
      <c r="Q144" s="111"/>
    </row>
  </sheetData>
  <mergeCells count="20">
    <mergeCell ref="A118:J118"/>
    <mergeCell ref="A4:B4"/>
    <mergeCell ref="C4:E4"/>
    <mergeCell ref="F4:G5"/>
    <mergeCell ref="A5:B6"/>
    <mergeCell ref="C5:E6"/>
    <mergeCell ref="A104:C104"/>
    <mergeCell ref="F104:G104"/>
    <mergeCell ref="H104:J104"/>
    <mergeCell ref="A105:H105"/>
    <mergeCell ref="A107:J107"/>
    <mergeCell ref="H4:J5"/>
    <mergeCell ref="A3:B3"/>
    <mergeCell ref="C3:E3"/>
    <mergeCell ref="F3:G3"/>
    <mergeCell ref="A1:J1"/>
    <mergeCell ref="A2:B2"/>
    <mergeCell ref="C2:E2"/>
    <mergeCell ref="F2:G2"/>
    <mergeCell ref="H2:J2"/>
  </mergeCells>
  <phoneticPr fontId="10" type="noConversion"/>
  <printOptions horizontalCentered="1"/>
  <pageMargins left="0.23622047244094491" right="0.23622047244094491" top="1.5748031496062993" bottom="0.98425196850393704" header="0.31496062992125984" footer="3.937007874015748E-2"/>
  <pageSetup paperSize="9" scale="55" fitToHeight="0" orientation="portrait" r:id="rId1"/>
  <headerFooter scaleWithDoc="0">
    <oddHeader>&amp;C&amp;G</oddHeader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W34"/>
  <sheetViews>
    <sheetView topLeftCell="A23" zoomScale="90" zoomScaleNormal="90" workbookViewId="0">
      <selection activeCell="A34" sqref="A34:O34"/>
    </sheetView>
  </sheetViews>
  <sheetFormatPr defaultColWidth="9" defaultRowHeight="13.2"/>
  <cols>
    <col min="1" max="1" width="5.44140625" customWidth="1"/>
    <col min="2" max="2" width="34.33203125" customWidth="1"/>
    <col min="3" max="3" width="7.109375" customWidth="1"/>
    <col min="4" max="4" width="8.44140625" customWidth="1"/>
    <col min="5" max="5" width="7.5546875" customWidth="1"/>
    <col min="6" max="8" width="8.44140625" customWidth="1"/>
    <col min="9" max="9" width="7.5546875" customWidth="1"/>
    <col min="10" max="10" width="8.44140625" customWidth="1"/>
    <col min="11" max="11" width="9.109375" customWidth="1"/>
    <col min="12" max="12" width="8.109375" customWidth="1"/>
    <col min="13" max="13" width="7.6640625" customWidth="1"/>
    <col min="14" max="14" width="8.88671875" customWidth="1"/>
    <col min="15" max="15" width="17.5546875" customWidth="1"/>
    <col min="16" max="16" width="14.33203125" hidden="1" customWidth="1"/>
    <col min="17" max="20" width="17" hidden="1" customWidth="1"/>
    <col min="21" max="23" width="9" hidden="1" customWidth="1"/>
  </cols>
  <sheetData>
    <row r="1" spans="1:23" ht="20.100000000000001" customHeight="1">
      <c r="A1" s="602" t="s">
        <v>6</v>
      </c>
      <c r="B1" s="603"/>
      <c r="C1" s="604"/>
      <c r="D1" s="604"/>
      <c r="E1" s="604"/>
      <c r="F1" s="604"/>
      <c r="G1" s="604"/>
      <c r="H1" s="604"/>
      <c r="I1" s="604"/>
      <c r="J1" s="605"/>
      <c r="K1" s="606" t="s">
        <v>86</v>
      </c>
      <c r="L1" s="607"/>
      <c r="M1" s="608" t="s">
        <v>311</v>
      </c>
      <c r="N1" s="608"/>
      <c r="O1" s="609"/>
      <c r="P1" s="3"/>
      <c r="Q1" s="68"/>
      <c r="R1" s="68"/>
      <c r="S1" s="68"/>
      <c r="T1" s="68"/>
      <c r="U1" s="68"/>
      <c r="V1" s="68"/>
      <c r="W1" s="68"/>
    </row>
    <row r="2" spans="1:23" ht="14.4" thickBot="1">
      <c r="A2" s="610" t="s">
        <v>8</v>
      </c>
      <c r="B2" s="611"/>
      <c r="C2" s="612" t="str">
        <f>'PLANILHA DESONERA RESUMO'!C3:E3</f>
        <v>PREFEITURA MUNICIPAL DE PRIMAVERA</v>
      </c>
      <c r="D2" s="612"/>
      <c r="E2" s="612"/>
      <c r="F2" s="612"/>
      <c r="G2" s="612"/>
      <c r="H2" s="612"/>
      <c r="I2" s="612"/>
      <c r="J2" s="613"/>
      <c r="K2" s="614" t="s">
        <v>9</v>
      </c>
      <c r="L2" s="615"/>
      <c r="M2" s="616"/>
      <c r="N2" s="616"/>
      <c r="O2" s="617"/>
      <c r="P2" s="3"/>
      <c r="Q2" s="68"/>
      <c r="R2" s="68"/>
      <c r="S2" s="68"/>
      <c r="T2" s="68"/>
      <c r="U2" s="68"/>
      <c r="V2" s="68"/>
      <c r="W2" s="68"/>
    </row>
    <row r="3" spans="1:23" ht="36" customHeight="1">
      <c r="A3" s="610" t="s">
        <v>10</v>
      </c>
      <c r="B3" s="611"/>
      <c r="C3" s="612" t="s">
        <v>1031</v>
      </c>
      <c r="D3" s="612"/>
      <c r="E3" s="612"/>
      <c r="F3" s="612"/>
      <c r="G3" s="612"/>
      <c r="H3" s="612"/>
      <c r="I3" s="612"/>
      <c r="J3" s="613"/>
      <c r="K3" s="618" t="s">
        <v>11</v>
      </c>
      <c r="L3" s="619"/>
      <c r="M3" s="551" t="s">
        <v>495</v>
      </c>
      <c r="N3" s="468"/>
      <c r="O3" s="469"/>
      <c r="P3" s="3"/>
      <c r="Q3" s="68"/>
      <c r="R3" s="68"/>
      <c r="S3" s="68"/>
      <c r="T3" s="68"/>
      <c r="U3" s="68"/>
      <c r="V3" s="68"/>
      <c r="W3" s="68"/>
    </row>
    <row r="4" spans="1:23" ht="62.25" customHeight="1" thickBot="1">
      <c r="A4" s="622" t="s">
        <v>12</v>
      </c>
      <c r="B4" s="623"/>
      <c r="C4" s="624" t="s">
        <v>301</v>
      </c>
      <c r="D4" s="625"/>
      <c r="E4" s="625"/>
      <c r="F4" s="625"/>
      <c r="G4" s="625"/>
      <c r="H4" s="625"/>
      <c r="I4" s="625"/>
      <c r="J4" s="626"/>
      <c r="K4" s="620"/>
      <c r="L4" s="621"/>
      <c r="M4" s="470"/>
      <c r="N4" s="471"/>
      <c r="O4" s="472"/>
      <c r="P4" s="3"/>
      <c r="Q4" s="68"/>
      <c r="R4" s="68"/>
      <c r="S4" s="68"/>
      <c r="T4" s="68"/>
      <c r="U4" s="68"/>
      <c r="V4" s="68"/>
      <c r="W4" s="68"/>
    </row>
    <row r="5" spans="1:23" ht="14.4" thickBot="1">
      <c r="A5" s="594"/>
      <c r="B5" s="595"/>
      <c r="C5" s="595"/>
      <c r="D5" s="595"/>
      <c r="E5" s="595"/>
      <c r="F5" s="595"/>
      <c r="G5" s="595"/>
      <c r="H5" s="595"/>
      <c r="I5" s="595"/>
      <c r="J5" s="595"/>
      <c r="K5" s="595"/>
      <c r="L5" s="595"/>
      <c r="M5" s="595"/>
      <c r="N5" s="595"/>
      <c r="O5" s="595"/>
      <c r="P5" s="3"/>
      <c r="Q5" s="68"/>
      <c r="R5" s="68"/>
      <c r="S5" s="68"/>
      <c r="T5" s="68"/>
      <c r="U5" s="68"/>
      <c r="V5" s="68"/>
      <c r="W5" s="68"/>
    </row>
    <row r="6" spans="1:23" ht="13.8">
      <c r="A6" s="596" t="s">
        <v>87</v>
      </c>
      <c r="B6" s="597"/>
      <c r="C6" s="597"/>
      <c r="D6" s="597"/>
      <c r="E6" s="597"/>
      <c r="F6" s="597"/>
      <c r="G6" s="597"/>
      <c r="H6" s="597"/>
      <c r="I6" s="597"/>
      <c r="J6" s="597"/>
      <c r="K6" s="597"/>
      <c r="L6" s="597"/>
      <c r="M6" s="597"/>
      <c r="N6" s="597"/>
      <c r="O6" s="598"/>
      <c r="P6" s="177"/>
      <c r="Q6" s="69"/>
      <c r="R6" s="69"/>
      <c r="S6" s="69"/>
      <c r="T6" s="69"/>
      <c r="U6" s="69"/>
      <c r="V6" s="69"/>
      <c r="W6" s="69"/>
    </row>
    <row r="7" spans="1:23" ht="14.4" thickBot="1">
      <c r="A7" s="599"/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M7" s="600"/>
      <c r="N7" s="600"/>
      <c r="O7" s="601"/>
      <c r="P7" s="177"/>
      <c r="Q7" s="69"/>
      <c r="R7" s="69"/>
      <c r="S7" s="69"/>
      <c r="T7" s="69"/>
      <c r="U7" s="69"/>
      <c r="V7" s="69"/>
      <c r="W7" s="69"/>
    </row>
    <row r="8" spans="1:23" ht="13.8">
      <c r="A8" s="573" t="s">
        <v>0</v>
      </c>
      <c r="B8" s="579" t="s">
        <v>88</v>
      </c>
      <c r="C8" s="579" t="s">
        <v>89</v>
      </c>
      <c r="D8" s="579"/>
      <c r="E8" s="579" t="s">
        <v>90</v>
      </c>
      <c r="F8" s="579"/>
      <c r="G8" s="579" t="s">
        <v>91</v>
      </c>
      <c r="H8" s="579"/>
      <c r="I8" s="579" t="s">
        <v>92</v>
      </c>
      <c r="J8" s="579"/>
      <c r="K8" s="579" t="s">
        <v>93</v>
      </c>
      <c r="L8" s="579"/>
      <c r="M8" s="579" t="s">
        <v>94</v>
      </c>
      <c r="N8" s="579"/>
      <c r="O8" s="584" t="s">
        <v>63</v>
      </c>
      <c r="Q8" s="554" t="str">
        <f>'[2]PANILHA NÃO DESONERADA'!D20</f>
        <v>VICINAL SÃO JOÃO DA MATA</v>
      </c>
      <c r="R8" s="554" t="str">
        <f>'[2]PANILHA NÃO DESONERADA'!D50</f>
        <v>VICINAL CONCEIÇÃO</v>
      </c>
      <c r="S8" s="554" t="str">
        <f>'[2]PANILHA NÃO DESONERADA'!D79</f>
        <v>VICINAL SANTO ANTÔNIO</v>
      </c>
      <c r="T8" s="554" t="str">
        <f>'[2]PANILHA NÃO DESONERADA'!D108</f>
        <v>VICINAL CAJU</v>
      </c>
      <c r="U8" s="554" t="e">
        <f>'[2]PANILHA NÃO DESONERADA'!#REF!</f>
        <v>#REF!</v>
      </c>
      <c r="V8" s="554" t="e">
        <f>'[2]PANILHA NÃO DESONERADA'!#REF!</f>
        <v>#REF!</v>
      </c>
      <c r="W8" s="554" t="e">
        <f>'[2]PANILHA NÃO DESONERADA'!#REF!</f>
        <v>#REF!</v>
      </c>
    </row>
    <row r="9" spans="1:23" ht="13.8">
      <c r="A9" s="574"/>
      <c r="B9" s="580"/>
      <c r="C9" s="178" t="s">
        <v>95</v>
      </c>
      <c r="D9" s="178" t="s">
        <v>95</v>
      </c>
      <c r="E9" s="178" t="s">
        <v>95</v>
      </c>
      <c r="F9" s="178" t="s">
        <v>95</v>
      </c>
      <c r="G9" s="178" t="s">
        <v>95</v>
      </c>
      <c r="H9" s="178" t="s">
        <v>95</v>
      </c>
      <c r="I9" s="178" t="s">
        <v>95</v>
      </c>
      <c r="J9" s="178" t="s">
        <v>95</v>
      </c>
      <c r="K9" s="178" t="s">
        <v>95</v>
      </c>
      <c r="L9" s="178" t="s">
        <v>95</v>
      </c>
      <c r="M9" s="178" t="s">
        <v>95</v>
      </c>
      <c r="N9" s="178" t="s">
        <v>95</v>
      </c>
      <c r="O9" s="585"/>
      <c r="Q9" s="555"/>
      <c r="R9" s="555"/>
      <c r="S9" s="555"/>
      <c r="T9" s="555"/>
      <c r="U9" s="555"/>
      <c r="V9" s="555"/>
      <c r="W9" s="555"/>
    </row>
    <row r="10" spans="1:23" ht="12" customHeight="1">
      <c r="A10" s="575">
        <v>1</v>
      </c>
      <c r="B10" s="581" t="str">
        <f>'PLANILHA DESONERA RESUMO'!D10</f>
        <v>SERVIÇOS INICIAIS</v>
      </c>
      <c r="C10" s="567">
        <f>1/6</f>
        <v>0.16666666666666666</v>
      </c>
      <c r="D10" s="567"/>
      <c r="E10" s="567">
        <f t="shared" ref="E10" si="0">1/6</f>
        <v>0.16666666666666666</v>
      </c>
      <c r="F10" s="567"/>
      <c r="G10" s="567">
        <f t="shared" ref="G10" si="1">1/6</f>
        <v>0.16666666666666666</v>
      </c>
      <c r="H10" s="567"/>
      <c r="I10" s="567">
        <f t="shared" ref="I10" si="2">1/6</f>
        <v>0.16666666666666666</v>
      </c>
      <c r="J10" s="567"/>
      <c r="K10" s="567">
        <f t="shared" ref="K10" si="3">1/6</f>
        <v>0.16666666666666666</v>
      </c>
      <c r="L10" s="567"/>
      <c r="M10" s="567">
        <f t="shared" ref="M10" si="4">1/6</f>
        <v>0.16666666666666666</v>
      </c>
      <c r="N10" s="567"/>
      <c r="O10" s="586">
        <f>'RESUMO DSONERADO'!E12</f>
        <v>54480.11</v>
      </c>
      <c r="Q10" s="552"/>
      <c r="R10" s="552"/>
      <c r="S10" s="552"/>
      <c r="T10" s="552"/>
      <c r="U10" s="552"/>
      <c r="V10" s="552"/>
      <c r="W10" s="552"/>
    </row>
    <row r="11" spans="1:23" ht="12" customHeight="1">
      <c r="A11" s="575"/>
      <c r="B11" s="581"/>
      <c r="C11" s="60"/>
      <c r="D11" s="61"/>
      <c r="E11" s="60"/>
      <c r="F11" s="61"/>
      <c r="G11" s="60"/>
      <c r="H11" s="61"/>
      <c r="I11" s="60"/>
      <c r="J11" s="61"/>
      <c r="K11" s="60"/>
      <c r="L11" s="61"/>
      <c r="M11" s="60"/>
      <c r="N11" s="61"/>
      <c r="O11" s="558"/>
      <c r="Q11" s="556"/>
      <c r="R11" s="556"/>
      <c r="S11" s="556"/>
      <c r="T11" s="556"/>
      <c r="U11" s="556"/>
      <c r="V11" s="556"/>
      <c r="W11" s="556"/>
    </row>
    <row r="12" spans="1:23" ht="12" customHeight="1">
      <c r="A12" s="575"/>
      <c r="B12" s="582"/>
      <c r="C12" s="566">
        <f>C10*$O10</f>
        <v>9080.0183333333334</v>
      </c>
      <c r="D12" s="566"/>
      <c r="E12" s="566">
        <f>E10*$O10</f>
        <v>9080.0183333333334</v>
      </c>
      <c r="F12" s="566"/>
      <c r="G12" s="566">
        <f>G10*$O10</f>
        <v>9080.0183333333334</v>
      </c>
      <c r="H12" s="566"/>
      <c r="I12" s="566">
        <f>I10*$O10</f>
        <v>9080.0183333333334</v>
      </c>
      <c r="J12" s="566"/>
      <c r="K12" s="566">
        <f>K10*$O10</f>
        <v>9080.0183333333334</v>
      </c>
      <c r="L12" s="566"/>
      <c r="M12" s="566">
        <f>M10*$O10</f>
        <v>9080.0183333333334</v>
      </c>
      <c r="N12" s="566"/>
      <c r="O12" s="559"/>
      <c r="P12" s="66">
        <f>SUM(C12:N12)</f>
        <v>54480.11</v>
      </c>
      <c r="Q12" s="553"/>
      <c r="R12" s="553"/>
      <c r="S12" s="553"/>
      <c r="T12" s="553"/>
      <c r="U12" s="553"/>
      <c r="V12" s="553"/>
      <c r="W12" s="553"/>
    </row>
    <row r="13" spans="1:23" ht="12" customHeight="1">
      <c r="A13" s="576">
        <v>2</v>
      </c>
      <c r="B13" s="581" t="str">
        <f>'PLANILHA DESONERA RESUMO'!D14</f>
        <v>ADMINISTRAÇÃO</v>
      </c>
      <c r="C13" s="591">
        <v>1</v>
      </c>
      <c r="D13" s="591"/>
      <c r="E13" s="593"/>
      <c r="F13" s="593"/>
      <c r="G13" s="593"/>
      <c r="H13" s="593"/>
      <c r="I13" s="593"/>
      <c r="J13" s="593"/>
      <c r="K13" s="593"/>
      <c r="L13" s="593"/>
      <c r="M13" s="593"/>
      <c r="N13" s="593"/>
      <c r="O13" s="557">
        <f>'RESUMO DSONERADO'!E13</f>
        <v>139567.20000000001</v>
      </c>
      <c r="P13" s="66"/>
      <c r="Q13" s="552"/>
      <c r="R13" s="552"/>
      <c r="S13" s="552"/>
      <c r="T13" s="552"/>
      <c r="U13" s="552"/>
      <c r="V13" s="552"/>
      <c r="W13" s="552"/>
    </row>
    <row r="14" spans="1:23" ht="12" customHeight="1">
      <c r="A14" s="577"/>
      <c r="B14" s="581"/>
      <c r="C14" s="60"/>
      <c r="D14" s="61"/>
      <c r="E14" s="62"/>
      <c r="F14" s="63"/>
      <c r="G14" s="62"/>
      <c r="H14" s="63"/>
      <c r="I14" s="62"/>
      <c r="J14" s="63"/>
      <c r="K14" s="62"/>
      <c r="L14" s="63"/>
      <c r="M14" s="62"/>
      <c r="N14" s="63"/>
      <c r="O14" s="558"/>
      <c r="P14" s="66"/>
      <c r="Q14" s="556"/>
      <c r="R14" s="556"/>
      <c r="S14" s="556"/>
      <c r="T14" s="556"/>
      <c r="U14" s="556"/>
      <c r="V14" s="556"/>
      <c r="W14" s="556"/>
    </row>
    <row r="15" spans="1:23" ht="12" customHeight="1">
      <c r="A15" s="575"/>
      <c r="B15" s="582"/>
      <c r="C15" s="566">
        <f>C13*$O13</f>
        <v>139567.20000000001</v>
      </c>
      <c r="D15" s="566"/>
      <c r="E15" s="590"/>
      <c r="F15" s="590"/>
      <c r="G15" s="590"/>
      <c r="H15" s="590"/>
      <c r="I15" s="590"/>
      <c r="J15" s="590"/>
      <c r="K15" s="590"/>
      <c r="L15" s="590"/>
      <c r="M15" s="590"/>
      <c r="N15" s="590"/>
      <c r="O15" s="559"/>
      <c r="P15" s="66"/>
      <c r="Q15" s="553"/>
      <c r="R15" s="553"/>
      <c r="S15" s="553"/>
      <c r="T15" s="553"/>
      <c r="U15" s="553"/>
      <c r="V15" s="553"/>
      <c r="W15" s="553"/>
    </row>
    <row r="16" spans="1:23" ht="12" customHeight="1">
      <c r="A16" s="578">
        <v>3</v>
      </c>
      <c r="B16" s="581" t="str">
        <f>'PLANILHA DESONERA RESUMO'!D17</f>
        <v>MOBILIZAÇÃO E DESMOBILIZAÇÃO</v>
      </c>
      <c r="C16" s="591">
        <v>1</v>
      </c>
      <c r="D16" s="591"/>
      <c r="E16" s="592"/>
      <c r="F16" s="592"/>
      <c r="G16" s="592"/>
      <c r="H16" s="592"/>
      <c r="I16" s="592"/>
      <c r="J16" s="592"/>
      <c r="K16" s="592"/>
      <c r="L16" s="592"/>
      <c r="M16" s="592"/>
      <c r="N16" s="592"/>
      <c r="O16" s="557">
        <f>'RESUMO DSONERADO'!E14</f>
        <v>9862.2000000000007</v>
      </c>
      <c r="P16" s="66"/>
      <c r="Q16" s="552"/>
      <c r="R16" s="552"/>
      <c r="S16" s="552"/>
      <c r="T16" s="552"/>
      <c r="U16" s="552"/>
      <c r="V16" s="552"/>
      <c r="W16" s="552"/>
    </row>
    <row r="17" spans="1:23" ht="12" customHeight="1">
      <c r="A17" s="577"/>
      <c r="B17" s="581"/>
      <c r="C17" s="60"/>
      <c r="D17" s="61"/>
      <c r="E17" s="62"/>
      <c r="F17" s="63"/>
      <c r="G17" s="62"/>
      <c r="H17" s="63"/>
      <c r="I17" s="62"/>
      <c r="J17" s="63"/>
      <c r="K17" s="62"/>
      <c r="L17" s="63"/>
      <c r="M17" s="62"/>
      <c r="N17" s="63"/>
      <c r="O17" s="558"/>
      <c r="P17" s="66"/>
      <c r="Q17" s="556"/>
      <c r="R17" s="556"/>
      <c r="S17" s="556"/>
      <c r="T17" s="556"/>
      <c r="U17" s="556"/>
      <c r="V17" s="556"/>
      <c r="W17" s="556"/>
    </row>
    <row r="18" spans="1:23" ht="12" customHeight="1">
      <c r="A18" s="575"/>
      <c r="B18" s="582"/>
      <c r="C18" s="566">
        <f>C16*$O16</f>
        <v>9862.2000000000007</v>
      </c>
      <c r="D18" s="566"/>
      <c r="E18" s="590"/>
      <c r="F18" s="590"/>
      <c r="G18" s="590"/>
      <c r="H18" s="590"/>
      <c r="I18" s="590"/>
      <c r="J18" s="590"/>
      <c r="K18" s="590"/>
      <c r="L18" s="590"/>
      <c r="M18" s="590"/>
      <c r="N18" s="590"/>
      <c r="O18" s="559"/>
      <c r="P18" s="66"/>
      <c r="Q18" s="553"/>
      <c r="R18" s="553"/>
      <c r="S18" s="553"/>
      <c r="T18" s="553"/>
      <c r="U18" s="553"/>
      <c r="V18" s="553"/>
      <c r="W18" s="553"/>
    </row>
    <row r="19" spans="1:23" ht="12" customHeight="1">
      <c r="A19" s="578">
        <v>4</v>
      </c>
      <c r="B19" s="581" t="str">
        <f>'PLANILHA DESONERA RESUMO'!D19</f>
        <v>REVESTIMENTO PRIMÁRIO DAS VICINAIS - EXT.: 17,01 Km</v>
      </c>
      <c r="C19" s="567">
        <v>0.1</v>
      </c>
      <c r="D19" s="567"/>
      <c r="E19" s="567">
        <f t="shared" ref="E19:I19" si="5">0.9/5</f>
        <v>0.18</v>
      </c>
      <c r="F19" s="567"/>
      <c r="G19" s="567">
        <f t="shared" si="5"/>
        <v>0.18</v>
      </c>
      <c r="H19" s="567"/>
      <c r="I19" s="567">
        <f t="shared" si="5"/>
        <v>0.18</v>
      </c>
      <c r="J19" s="567"/>
      <c r="K19" s="567">
        <f>0.9/5</f>
        <v>0.18</v>
      </c>
      <c r="L19" s="567"/>
      <c r="M19" s="567">
        <f>0.9/5</f>
        <v>0.18</v>
      </c>
      <c r="N19" s="567"/>
      <c r="O19" s="557">
        <f>'RESUMO DSONERADO'!E15</f>
        <v>4270286.29</v>
      </c>
      <c r="P19" s="66"/>
      <c r="Q19" s="552" t="e">
        <f>#REF!</f>
        <v>#REF!</v>
      </c>
      <c r="R19" s="552" t="e">
        <f>#REF!</f>
        <v>#REF!</v>
      </c>
      <c r="S19" s="552" t="e">
        <f>#REF!</f>
        <v>#REF!</v>
      </c>
      <c r="T19" s="552" t="e">
        <f>#REF!</f>
        <v>#REF!</v>
      </c>
      <c r="U19" s="552"/>
      <c r="V19" s="552"/>
      <c r="W19" s="552"/>
    </row>
    <row r="20" spans="1:23" ht="12" customHeight="1">
      <c r="A20" s="577"/>
      <c r="B20" s="581"/>
      <c r="C20" s="60"/>
      <c r="D20" s="61"/>
      <c r="E20" s="60"/>
      <c r="F20" s="61"/>
      <c r="G20" s="60"/>
      <c r="H20" s="61"/>
      <c r="I20" s="60"/>
      <c r="J20" s="61"/>
      <c r="K20" s="60"/>
      <c r="L20" s="61"/>
      <c r="M20" s="60"/>
      <c r="N20" s="61"/>
      <c r="O20" s="558"/>
      <c r="P20" s="66"/>
      <c r="Q20" s="556"/>
      <c r="R20" s="556"/>
      <c r="S20" s="556"/>
      <c r="T20" s="556"/>
      <c r="U20" s="556"/>
      <c r="V20" s="556"/>
      <c r="W20" s="556"/>
    </row>
    <row r="21" spans="1:23" ht="12" customHeight="1">
      <c r="A21" s="575"/>
      <c r="B21" s="582"/>
      <c r="C21" s="566">
        <f>C19*$O19</f>
        <v>427028.62900000002</v>
      </c>
      <c r="D21" s="566"/>
      <c r="E21" s="566">
        <f>E19*$O19</f>
        <v>768651.53220000002</v>
      </c>
      <c r="F21" s="566"/>
      <c r="G21" s="566">
        <f>G19*$O19</f>
        <v>768651.53220000002</v>
      </c>
      <c r="H21" s="566"/>
      <c r="I21" s="566">
        <f>I19*$O19</f>
        <v>768651.53220000002</v>
      </c>
      <c r="J21" s="566"/>
      <c r="K21" s="566">
        <f>K19*$O19</f>
        <v>768651.53220000002</v>
      </c>
      <c r="L21" s="566"/>
      <c r="M21" s="566">
        <f>M19*$O19</f>
        <v>768651.53220000002</v>
      </c>
      <c r="N21" s="566"/>
      <c r="O21" s="559"/>
      <c r="P21" s="66"/>
      <c r="Q21" s="553"/>
      <c r="R21" s="553"/>
      <c r="S21" s="553"/>
      <c r="T21" s="553"/>
      <c r="U21" s="553"/>
      <c r="V21" s="553"/>
      <c r="W21" s="553"/>
    </row>
    <row r="22" spans="1:23" ht="12" customHeight="1">
      <c r="A22" s="578">
        <v>5</v>
      </c>
      <c r="B22" s="583" t="str">
        <f>'PLANILHA DESONERA RESUMO'!D91</f>
        <v>DRENAGEM SUPERFICIAL E PROFUNDA</v>
      </c>
      <c r="C22" s="567">
        <v>0.1</v>
      </c>
      <c r="D22" s="567"/>
      <c r="E22" s="567">
        <f>0.9/5</f>
        <v>0.18</v>
      </c>
      <c r="F22" s="567"/>
      <c r="G22" s="567">
        <f t="shared" ref="G22" si="6">0.9/5</f>
        <v>0.18</v>
      </c>
      <c r="H22" s="567"/>
      <c r="I22" s="567">
        <f t="shared" ref="I22" si="7">0.9/5</f>
        <v>0.18</v>
      </c>
      <c r="J22" s="567"/>
      <c r="K22" s="567">
        <f t="shared" ref="K22" si="8">0.9/5</f>
        <v>0.18</v>
      </c>
      <c r="L22" s="567"/>
      <c r="M22" s="567">
        <f t="shared" ref="M22" si="9">0.9/5</f>
        <v>0.18</v>
      </c>
      <c r="N22" s="567"/>
      <c r="O22" s="557">
        <f>'RESUMO DSONERADO'!E16</f>
        <v>339879.79</v>
      </c>
      <c r="P22" s="66"/>
      <c r="Q22" s="552" t="e">
        <f>#REF!</f>
        <v>#REF!</v>
      </c>
      <c r="R22" s="552" t="e">
        <f>#REF!</f>
        <v>#REF!</v>
      </c>
      <c r="S22" s="552" t="e">
        <f>#REF!</f>
        <v>#REF!</v>
      </c>
      <c r="T22" s="552" t="e">
        <f>#REF!</f>
        <v>#REF!</v>
      </c>
      <c r="U22" s="552"/>
      <c r="V22" s="552"/>
      <c r="W22" s="552"/>
    </row>
    <row r="23" spans="1:23" ht="12" customHeight="1">
      <c r="A23" s="577"/>
      <c r="B23" s="581"/>
      <c r="C23" s="60"/>
      <c r="D23" s="61"/>
      <c r="E23" s="60"/>
      <c r="F23" s="61"/>
      <c r="G23" s="60"/>
      <c r="H23" s="61"/>
      <c r="I23" s="60"/>
      <c r="J23" s="61"/>
      <c r="K23" s="60"/>
      <c r="L23" s="61"/>
      <c r="M23" s="60"/>
      <c r="N23" s="61"/>
      <c r="O23" s="558"/>
      <c r="P23" s="66"/>
      <c r="Q23" s="556"/>
      <c r="R23" s="556"/>
      <c r="S23" s="556"/>
      <c r="T23" s="556"/>
      <c r="U23" s="556"/>
      <c r="V23" s="556"/>
      <c r="W23" s="556"/>
    </row>
    <row r="24" spans="1:23" ht="12" customHeight="1">
      <c r="A24" s="575"/>
      <c r="B24" s="582"/>
      <c r="C24" s="566">
        <f>C22*$O22</f>
        <v>33987.978999999999</v>
      </c>
      <c r="D24" s="566"/>
      <c r="E24" s="566">
        <f>E22*$O22</f>
        <v>61178.362199999996</v>
      </c>
      <c r="F24" s="566"/>
      <c r="G24" s="566">
        <f t="shared" ref="G24" si="10">G22*$O22</f>
        <v>61178.362199999996</v>
      </c>
      <c r="H24" s="566"/>
      <c r="I24" s="566">
        <f t="shared" ref="I24" si="11">I22*$O22</f>
        <v>61178.362199999996</v>
      </c>
      <c r="J24" s="566"/>
      <c r="K24" s="566">
        <f t="shared" ref="K24" si="12">K22*$O22</f>
        <v>61178.362199999996</v>
      </c>
      <c r="L24" s="566"/>
      <c r="M24" s="566">
        <f t="shared" ref="M24" si="13">M22*$O22</f>
        <v>61178.362199999996</v>
      </c>
      <c r="N24" s="566"/>
      <c r="O24" s="559"/>
      <c r="P24" s="66"/>
      <c r="Q24" s="553"/>
      <c r="R24" s="553"/>
      <c r="S24" s="553"/>
      <c r="T24" s="553"/>
      <c r="U24" s="553"/>
      <c r="V24" s="553"/>
      <c r="W24" s="553"/>
    </row>
    <row r="25" spans="1:23">
      <c r="A25" s="179" t="s">
        <v>96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180">
        <f>SUM(O10:O24)</f>
        <v>4814075.59</v>
      </c>
      <c r="P25" s="66"/>
      <c r="Q25" s="552" t="e">
        <f>SUM(Q10:Q24)</f>
        <v>#REF!</v>
      </c>
      <c r="R25" s="552" t="e">
        <f>SUM(R10:R24)</f>
        <v>#REF!</v>
      </c>
      <c r="S25" s="552" t="e">
        <f>SUM(S10:S24)</f>
        <v>#REF!</v>
      </c>
      <c r="T25" s="552" t="e">
        <f>SUM(T10:T24)</f>
        <v>#REF!</v>
      </c>
      <c r="U25" s="552"/>
      <c r="V25" s="552"/>
      <c r="W25" s="552"/>
    </row>
    <row r="26" spans="1:23">
      <c r="A26" s="571" t="s">
        <v>97</v>
      </c>
      <c r="B26" s="572"/>
      <c r="C26" s="565">
        <f>SUM(C12,C15,C18,C24,C21)</f>
        <v>619526.02633333334</v>
      </c>
      <c r="D26" s="565"/>
      <c r="E26" s="565">
        <f>SUM(E12,E15,E18,E24,E21)</f>
        <v>838909.9127333333</v>
      </c>
      <c r="F26" s="565"/>
      <c r="G26" s="565">
        <f>SUM(G12,G15,G18,G24,G21)</f>
        <v>838909.9127333333</v>
      </c>
      <c r="H26" s="565"/>
      <c r="I26" s="565">
        <f>SUM(I12,I15,I18,I24,I21)</f>
        <v>838909.9127333333</v>
      </c>
      <c r="J26" s="565"/>
      <c r="K26" s="565">
        <f>SUM(K12,K15,K18,K24,K21)</f>
        <v>838909.9127333333</v>
      </c>
      <c r="L26" s="565"/>
      <c r="M26" s="565">
        <f>SUM(M12,M15,M18,M24,M21)</f>
        <v>838909.9127333333</v>
      </c>
      <c r="N26" s="565"/>
      <c r="O26" s="560">
        <f>SUM(C26:N26)</f>
        <v>4814075.59</v>
      </c>
      <c r="Q26" s="553"/>
      <c r="R26" s="553"/>
      <c r="S26" s="553"/>
      <c r="T26" s="553"/>
      <c r="U26" s="553"/>
      <c r="V26" s="553"/>
      <c r="W26" s="553"/>
    </row>
    <row r="27" spans="1:23">
      <c r="A27" s="587" t="s">
        <v>98</v>
      </c>
      <c r="B27" s="588"/>
      <c r="C27" s="589">
        <f>C26/$O$26</f>
        <v>0.12869054811275479</v>
      </c>
      <c r="D27" s="589"/>
      <c r="E27" s="589">
        <f>E26/$O$26</f>
        <v>0.17426189037744905</v>
      </c>
      <c r="F27" s="589"/>
      <c r="G27" s="589">
        <f>G26/$O$26</f>
        <v>0.17426189037744905</v>
      </c>
      <c r="H27" s="589"/>
      <c r="I27" s="589">
        <f>I26/$O$26</f>
        <v>0.17426189037744905</v>
      </c>
      <c r="J27" s="589"/>
      <c r="K27" s="589">
        <f>K26/$O$26</f>
        <v>0.17426189037744905</v>
      </c>
      <c r="L27" s="589"/>
      <c r="M27" s="589">
        <f>M26/$O$26</f>
        <v>0.17426189037744905</v>
      </c>
      <c r="N27" s="589"/>
      <c r="O27" s="560"/>
      <c r="Q27" s="70"/>
      <c r="R27" s="70"/>
      <c r="S27" s="70"/>
      <c r="T27" s="70"/>
      <c r="U27" s="70"/>
      <c r="V27" s="70"/>
      <c r="W27" s="70"/>
    </row>
    <row r="28" spans="1:23">
      <c r="A28" s="562" t="s">
        <v>99</v>
      </c>
      <c r="B28" s="563"/>
      <c r="C28" s="564">
        <f>C26</f>
        <v>619526.02633333334</v>
      </c>
      <c r="D28" s="564"/>
      <c r="E28" s="564">
        <f>C28+E26</f>
        <v>1458435.9390666666</v>
      </c>
      <c r="F28" s="564"/>
      <c r="G28" s="564">
        <f>E28+G26</f>
        <v>2297345.8517999998</v>
      </c>
      <c r="H28" s="564"/>
      <c r="I28" s="564">
        <f>I26+G28</f>
        <v>3136255.764533333</v>
      </c>
      <c r="J28" s="564"/>
      <c r="K28" s="564">
        <f>I28+K26</f>
        <v>3975165.6772666662</v>
      </c>
      <c r="L28" s="564"/>
      <c r="M28" s="564">
        <f>K28+M26</f>
        <v>4814075.59</v>
      </c>
      <c r="N28" s="564"/>
      <c r="O28" s="560"/>
      <c r="Q28" s="70"/>
      <c r="R28" s="70"/>
      <c r="S28" s="70"/>
      <c r="T28" s="70"/>
      <c r="U28" s="70"/>
      <c r="V28" s="70"/>
      <c r="W28" s="70"/>
    </row>
    <row r="29" spans="1:23" ht="13.8" thickBot="1">
      <c r="A29" s="568" t="s">
        <v>100</v>
      </c>
      <c r="B29" s="569"/>
      <c r="C29" s="570">
        <f>C27</f>
        <v>0.12869054811275479</v>
      </c>
      <c r="D29" s="570"/>
      <c r="E29" s="570">
        <f>C29+E27</f>
        <v>0.30295243849020381</v>
      </c>
      <c r="F29" s="570"/>
      <c r="G29" s="570">
        <f>E29+G27</f>
        <v>0.47721432886765286</v>
      </c>
      <c r="H29" s="570"/>
      <c r="I29" s="570">
        <f>G29+I27</f>
        <v>0.65147621924510191</v>
      </c>
      <c r="J29" s="570"/>
      <c r="K29" s="570">
        <f>I29+K27</f>
        <v>0.8257381096225509</v>
      </c>
      <c r="L29" s="570"/>
      <c r="M29" s="570">
        <f>K29+M27</f>
        <v>1</v>
      </c>
      <c r="N29" s="570"/>
      <c r="O29" s="561"/>
      <c r="Q29" s="70"/>
      <c r="R29" s="70"/>
      <c r="S29" s="70"/>
      <c r="T29" s="70"/>
      <c r="U29" s="70"/>
      <c r="V29" s="70"/>
      <c r="W29" s="70"/>
    </row>
    <row r="30" spans="1:23" ht="13.8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8"/>
      <c r="R30" s="68"/>
      <c r="S30" s="68"/>
      <c r="T30" s="68"/>
      <c r="U30" s="68"/>
      <c r="V30" s="68"/>
      <c r="W30" s="68"/>
    </row>
    <row r="31" spans="1:23" ht="13.8">
      <c r="A31" s="3"/>
      <c r="B31" s="3"/>
      <c r="C31" s="3"/>
      <c r="D31" s="3"/>
      <c r="E31" s="3"/>
      <c r="F31" s="3"/>
      <c r="G31" s="4"/>
      <c r="H31" s="5"/>
      <c r="I31" s="3"/>
      <c r="J31" s="3"/>
      <c r="K31" s="3"/>
      <c r="L31" s="3"/>
      <c r="M31" s="3"/>
      <c r="N31" s="3"/>
      <c r="O31" s="67"/>
      <c r="P31" s="3"/>
      <c r="Q31" s="68"/>
      <c r="R31" s="68"/>
      <c r="S31" s="68"/>
      <c r="T31" s="68"/>
      <c r="U31" s="68"/>
      <c r="V31" s="68"/>
      <c r="W31" s="68"/>
    </row>
    <row r="32" spans="1:23" ht="13.8">
      <c r="G32" s="6"/>
      <c r="H32" s="5"/>
    </row>
    <row r="33" spans="1:15" ht="17.399999999999999" customHeight="1">
      <c r="D33" s="65"/>
      <c r="E33" s="65"/>
      <c r="F33" s="65"/>
      <c r="G33" s="30"/>
      <c r="H33" s="31"/>
      <c r="I33" s="65"/>
      <c r="J33" s="65"/>
    </row>
    <row r="34" spans="1:15" ht="56.4" customHeight="1">
      <c r="A34" s="474" t="s">
        <v>1034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</row>
  </sheetData>
  <mergeCells count="179">
    <mergeCell ref="A1:B1"/>
    <mergeCell ref="C1:J1"/>
    <mergeCell ref="K1:L1"/>
    <mergeCell ref="M1:O1"/>
    <mergeCell ref="A2:B2"/>
    <mergeCell ref="C2:J2"/>
    <mergeCell ref="K2:L2"/>
    <mergeCell ref="M2:O2"/>
    <mergeCell ref="A3:B3"/>
    <mergeCell ref="C3:J3"/>
    <mergeCell ref="K3:L4"/>
    <mergeCell ref="A4:B4"/>
    <mergeCell ref="C4:J4"/>
    <mergeCell ref="M3:O4"/>
    <mergeCell ref="A5:O5"/>
    <mergeCell ref="C8:D8"/>
    <mergeCell ref="E8:F8"/>
    <mergeCell ref="G8:H8"/>
    <mergeCell ref="I8:J8"/>
    <mergeCell ref="K8:L8"/>
    <mergeCell ref="M8:N8"/>
    <mergeCell ref="C10:D10"/>
    <mergeCell ref="E10:F10"/>
    <mergeCell ref="G10:H10"/>
    <mergeCell ref="I10:J10"/>
    <mergeCell ref="K10:L10"/>
    <mergeCell ref="M10:N10"/>
    <mergeCell ref="A6:O7"/>
    <mergeCell ref="C12:D12"/>
    <mergeCell ref="E12:F12"/>
    <mergeCell ref="G12:H12"/>
    <mergeCell ref="I12:J12"/>
    <mergeCell ref="K12:L12"/>
    <mergeCell ref="M12:N12"/>
    <mergeCell ref="C13:D13"/>
    <mergeCell ref="E13:F13"/>
    <mergeCell ref="G13:H13"/>
    <mergeCell ref="I13:J13"/>
    <mergeCell ref="K13:L13"/>
    <mergeCell ref="M13:N13"/>
    <mergeCell ref="C15:D15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M16:N16"/>
    <mergeCell ref="E22:F22"/>
    <mergeCell ref="G22:H22"/>
    <mergeCell ref="I22:J22"/>
    <mergeCell ref="K22:L22"/>
    <mergeCell ref="M22:N22"/>
    <mergeCell ref="C18:D18"/>
    <mergeCell ref="E18:F18"/>
    <mergeCell ref="G18:H18"/>
    <mergeCell ref="I18:J18"/>
    <mergeCell ref="K18:L18"/>
    <mergeCell ref="M18:N18"/>
    <mergeCell ref="C19:D19"/>
    <mergeCell ref="E19:F19"/>
    <mergeCell ref="G19:H19"/>
    <mergeCell ref="I19:J19"/>
    <mergeCell ref="K19:L19"/>
    <mergeCell ref="M19:N19"/>
    <mergeCell ref="A34:O34"/>
    <mergeCell ref="A8:A9"/>
    <mergeCell ref="A10:A12"/>
    <mergeCell ref="A13:A15"/>
    <mergeCell ref="A16:A18"/>
    <mergeCell ref="A19:A21"/>
    <mergeCell ref="A22:A24"/>
    <mergeCell ref="B8:B9"/>
    <mergeCell ref="B10:B12"/>
    <mergeCell ref="B13:B15"/>
    <mergeCell ref="B16:B18"/>
    <mergeCell ref="B19:B21"/>
    <mergeCell ref="B22:B24"/>
    <mergeCell ref="O8:O9"/>
    <mergeCell ref="O10:O12"/>
    <mergeCell ref="O13:O15"/>
    <mergeCell ref="O16:O18"/>
    <mergeCell ref="A27:B27"/>
    <mergeCell ref="C27:D27"/>
    <mergeCell ref="E27:F27"/>
    <mergeCell ref="G27:H27"/>
    <mergeCell ref="I27:J27"/>
    <mergeCell ref="K27:L27"/>
    <mergeCell ref="M27:N27"/>
    <mergeCell ref="Q8:Q9"/>
    <mergeCell ref="Q10:Q12"/>
    <mergeCell ref="Q13:Q15"/>
    <mergeCell ref="Q16:Q18"/>
    <mergeCell ref="Q19:Q21"/>
    <mergeCell ref="Q22:Q24"/>
    <mergeCell ref="Q25:Q26"/>
    <mergeCell ref="A29:B29"/>
    <mergeCell ref="C29:D29"/>
    <mergeCell ref="E29:F29"/>
    <mergeCell ref="G29:H29"/>
    <mergeCell ref="I29:J29"/>
    <mergeCell ref="K29:L29"/>
    <mergeCell ref="M29:N29"/>
    <mergeCell ref="I28:J28"/>
    <mergeCell ref="K28:L28"/>
    <mergeCell ref="M28:N28"/>
    <mergeCell ref="C24:D24"/>
    <mergeCell ref="E24:F24"/>
    <mergeCell ref="G24:H24"/>
    <mergeCell ref="I24:J24"/>
    <mergeCell ref="K24:L24"/>
    <mergeCell ref="M24:N24"/>
    <mergeCell ref="A26:B26"/>
    <mergeCell ref="T13:T15"/>
    <mergeCell ref="T16:T18"/>
    <mergeCell ref="T19:T21"/>
    <mergeCell ref="T22:T24"/>
    <mergeCell ref="O19:O21"/>
    <mergeCell ref="O22:O24"/>
    <mergeCell ref="O26:O29"/>
    <mergeCell ref="A28:B28"/>
    <mergeCell ref="C28:D28"/>
    <mergeCell ref="E28:F28"/>
    <mergeCell ref="G28:H28"/>
    <mergeCell ref="C26:D26"/>
    <mergeCell ref="E26:F26"/>
    <mergeCell ref="G26:H26"/>
    <mergeCell ref="I26:J26"/>
    <mergeCell ref="K26:L26"/>
    <mergeCell ref="M26:N26"/>
    <mergeCell ref="C21:D21"/>
    <mergeCell ref="E21:F21"/>
    <mergeCell ref="G21:H21"/>
    <mergeCell ref="I21:J21"/>
    <mergeCell ref="K21:L21"/>
    <mergeCell ref="M21:N21"/>
    <mergeCell ref="C22:D22"/>
    <mergeCell ref="R8:R9"/>
    <mergeCell ref="R10:R12"/>
    <mergeCell ref="R13:R15"/>
    <mergeCell ref="R16:R18"/>
    <mergeCell ref="R19:R21"/>
    <mergeCell ref="R22:R24"/>
    <mergeCell ref="R25:R26"/>
    <mergeCell ref="S13:S15"/>
    <mergeCell ref="S16:S18"/>
    <mergeCell ref="S19:S21"/>
    <mergeCell ref="S22:S24"/>
    <mergeCell ref="S25:S26"/>
    <mergeCell ref="S8:S9"/>
    <mergeCell ref="S10:S12"/>
    <mergeCell ref="T25:T26"/>
    <mergeCell ref="W8:W9"/>
    <mergeCell ref="W10:W12"/>
    <mergeCell ref="W13:W15"/>
    <mergeCell ref="W16:W18"/>
    <mergeCell ref="W19:W21"/>
    <mergeCell ref="W22:W24"/>
    <mergeCell ref="W25:W26"/>
    <mergeCell ref="U8:U9"/>
    <mergeCell ref="U10:U12"/>
    <mergeCell ref="U13:U15"/>
    <mergeCell ref="U16:U18"/>
    <mergeCell ref="U19:U21"/>
    <mergeCell ref="U22:U24"/>
    <mergeCell ref="U25:U26"/>
    <mergeCell ref="V8:V9"/>
    <mergeCell ref="V10:V12"/>
    <mergeCell ref="V13:V15"/>
    <mergeCell ref="V16:V18"/>
    <mergeCell ref="V19:V21"/>
    <mergeCell ref="V22:V24"/>
    <mergeCell ref="V25:V26"/>
    <mergeCell ref="T8:T9"/>
    <mergeCell ref="T10:T12"/>
  </mergeCells>
  <printOptions horizontalCentered="1" verticalCentered="1"/>
  <pageMargins left="0.31496062992125984" right="0.31496062992125984" top="1.5748031496062993" bottom="0.74803149606299213" header="3.937007874015748E-2" footer="3.937007874015748E-2"/>
  <pageSetup paperSize="9" scale="79" orientation="landscape" horizontalDpi="1200" verticalDpi="1200" r:id="rId1"/>
  <headerFooter scaleWithDoc="0">
    <oddHeader>&amp;C&amp;G</oddHeader>
    <oddFooter>&amp;C&amp;G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8"/>
  <sheetViews>
    <sheetView view="pageBreakPreview" topLeftCell="A24" zoomScale="110" zoomScaleNormal="100" zoomScaleSheetLayoutView="110" workbookViewId="0">
      <selection activeCell="C38" sqref="C38:F38"/>
    </sheetView>
  </sheetViews>
  <sheetFormatPr defaultColWidth="9" defaultRowHeight="13.2"/>
  <cols>
    <col min="1" max="1" width="8.44140625" style="7" customWidth="1"/>
    <col min="2" max="2" width="5.6640625" style="7" customWidth="1"/>
    <col min="3" max="3" width="19.88671875" style="7" customWidth="1"/>
    <col min="4" max="4" width="9" style="7"/>
    <col min="5" max="5" width="11.5546875" style="7" customWidth="1"/>
    <col min="6" max="6" width="13" style="7" customWidth="1"/>
    <col min="7" max="8" width="6.5546875" style="7" customWidth="1"/>
    <col min="9" max="9" width="10.109375" style="7" customWidth="1"/>
  </cols>
  <sheetData>
    <row r="1" spans="1:9">
      <c r="A1" s="629" t="s">
        <v>242</v>
      </c>
      <c r="B1" s="629"/>
      <c r="C1" s="629"/>
      <c r="D1" s="629"/>
      <c r="E1" s="629"/>
      <c r="F1" s="629"/>
      <c r="G1" s="629"/>
      <c r="H1" s="629"/>
      <c r="I1" s="629"/>
    </row>
    <row r="2" spans="1:9">
      <c r="A2" s="629" t="s">
        <v>1028</v>
      </c>
      <c r="B2" s="629"/>
      <c r="C2" s="629"/>
      <c r="D2" s="629"/>
      <c r="E2" s="629"/>
      <c r="F2" s="629"/>
      <c r="G2" s="629"/>
      <c r="H2" s="629"/>
      <c r="I2" s="629"/>
    </row>
    <row r="3" spans="1:9">
      <c r="A3" s="627" t="str">
        <f>'[3]PANILHA NÃO DESONERADA'!A3</f>
        <v>PROPONENTE</v>
      </c>
      <c r="B3" s="627"/>
      <c r="C3" s="630" t="str">
        <f>'PLANILHA DESONERA RESUMO'!C3:E3</f>
        <v>PREFEITURA MUNICIPAL DE PRIMAVERA</v>
      </c>
      <c r="D3" s="631"/>
      <c r="E3" s="632"/>
      <c r="F3" s="164" t="s">
        <v>7</v>
      </c>
      <c r="G3" s="630" t="s">
        <v>302</v>
      </c>
      <c r="H3" s="631"/>
      <c r="I3" s="632"/>
    </row>
    <row r="4" spans="1:9">
      <c r="A4" s="627" t="str">
        <f>'[3]PANILHA NÃO DESONERADA'!A4</f>
        <v>OBJETO</v>
      </c>
      <c r="B4" s="627"/>
      <c r="C4" s="628" t="s">
        <v>1031</v>
      </c>
      <c r="D4" s="628"/>
      <c r="E4" s="628"/>
      <c r="F4" s="628"/>
      <c r="G4" s="628"/>
      <c r="H4" s="628"/>
      <c r="I4" s="628"/>
    </row>
    <row r="5" spans="1:9" ht="45" customHeight="1">
      <c r="A5" s="627" t="str">
        <f>'[3]PANILHA NÃO DESONERADA'!A5</f>
        <v>ENDEREÇO OBRA</v>
      </c>
      <c r="B5" s="627"/>
      <c r="C5" s="634" t="str">
        <f>'PLANILHA DESONERA RESUMO'!C5:E6</f>
        <v>VICINAIS DO MUNICÍPIO DE PRIMAVERA</v>
      </c>
      <c r="D5" s="634"/>
      <c r="E5" s="634"/>
      <c r="F5" s="634"/>
      <c r="G5" s="634"/>
      <c r="H5" s="634"/>
      <c r="I5" s="634"/>
    </row>
    <row r="6" spans="1:9">
      <c r="A6" s="635" t="s">
        <v>244</v>
      </c>
      <c r="B6" s="635"/>
      <c r="C6" s="636">
        <f>I24</f>
        <v>0.2467</v>
      </c>
      <c r="D6" s="636"/>
      <c r="E6" s="636"/>
      <c r="F6" s="636"/>
      <c r="G6" s="636"/>
      <c r="H6" s="636"/>
      <c r="I6" s="636"/>
    </row>
    <row r="7" spans="1:9" hidden="1">
      <c r="A7" s="637" t="s">
        <v>245</v>
      </c>
      <c r="B7" s="637"/>
      <c r="C7" s="628">
        <f>'[3]PANILHA NÃO DESONERADA'!C6</f>
        <v>0</v>
      </c>
      <c r="D7" s="628"/>
      <c r="E7" s="628"/>
      <c r="F7" s="164" t="s">
        <v>246</v>
      </c>
      <c r="G7" s="628">
        <f>'[3]PANILHA NÃO DESONERADA'!H6</f>
        <v>0</v>
      </c>
      <c r="H7" s="628"/>
      <c r="I7" s="628"/>
    </row>
    <row r="9" spans="1:9">
      <c r="A9" s="165" t="s">
        <v>247</v>
      </c>
      <c r="B9" s="638" t="s">
        <v>248</v>
      </c>
      <c r="C9" s="639"/>
      <c r="D9" s="639"/>
      <c r="E9" s="639"/>
      <c r="F9" s="639"/>
      <c r="G9" s="639"/>
      <c r="H9" s="639"/>
      <c r="I9" s="640"/>
    </row>
    <row r="10" spans="1:9">
      <c r="A10" s="166">
        <v>1</v>
      </c>
      <c r="B10" s="633" t="s">
        <v>249</v>
      </c>
      <c r="C10" s="633"/>
      <c r="D10" s="633"/>
      <c r="E10" s="633"/>
      <c r="F10" s="633"/>
      <c r="G10" s="633"/>
      <c r="H10" s="633"/>
      <c r="I10" s="167">
        <v>4.0099999999999997E-2</v>
      </c>
    </row>
    <row r="11" spans="1:9">
      <c r="A11" s="166">
        <v>2</v>
      </c>
      <c r="B11" s="633" t="s">
        <v>250</v>
      </c>
      <c r="C11" s="633"/>
      <c r="D11" s="633"/>
      <c r="E11" s="633"/>
      <c r="F11" s="633"/>
      <c r="G11" s="633"/>
      <c r="H11" s="633"/>
      <c r="I11" s="167">
        <v>4.0000000000000001E-3</v>
      </c>
    </row>
    <row r="12" spans="1:9">
      <c r="A12" s="166">
        <v>3</v>
      </c>
      <c r="B12" s="633" t="s">
        <v>251</v>
      </c>
      <c r="C12" s="633"/>
      <c r="D12" s="633"/>
      <c r="E12" s="633"/>
      <c r="F12" s="633"/>
      <c r="G12" s="633"/>
      <c r="H12" s="633"/>
      <c r="I12" s="168">
        <v>5.5999999999999999E-3</v>
      </c>
    </row>
    <row r="13" spans="1:9">
      <c r="A13" s="166">
        <v>4</v>
      </c>
      <c r="B13" s="633" t="s">
        <v>252</v>
      </c>
      <c r="C13" s="633"/>
      <c r="D13" s="633"/>
      <c r="E13" s="633"/>
      <c r="F13" s="633"/>
      <c r="G13" s="633"/>
      <c r="H13" s="633"/>
      <c r="I13" s="167">
        <v>1.11E-2</v>
      </c>
    </row>
    <row r="14" spans="1:9">
      <c r="A14" s="166">
        <v>5</v>
      </c>
      <c r="B14" s="633" t="s">
        <v>253</v>
      </c>
      <c r="C14" s="633"/>
      <c r="D14" s="633"/>
      <c r="E14" s="633"/>
      <c r="F14" s="633"/>
      <c r="G14" s="633"/>
      <c r="H14" s="633"/>
      <c r="I14" s="167">
        <v>7.2999999999999995E-2</v>
      </c>
    </row>
    <row r="15" spans="1:9">
      <c r="A15" s="166">
        <v>6</v>
      </c>
      <c r="B15" s="633" t="s">
        <v>254</v>
      </c>
      <c r="C15" s="633"/>
      <c r="D15" s="633"/>
      <c r="E15" s="633"/>
      <c r="F15" s="633"/>
      <c r="G15" s="633"/>
      <c r="H15" s="633"/>
      <c r="I15" s="169">
        <f>I22</f>
        <v>8.6499999999999994E-2</v>
      </c>
    </row>
    <row r="17" spans="1:9">
      <c r="A17" s="165" t="s">
        <v>247</v>
      </c>
      <c r="B17" s="642" t="s">
        <v>255</v>
      </c>
      <c r="C17" s="642"/>
      <c r="D17" s="642"/>
      <c r="E17" s="642"/>
      <c r="F17" s="642"/>
      <c r="G17" s="642"/>
      <c r="H17" s="642"/>
      <c r="I17" s="642"/>
    </row>
    <row r="18" spans="1:9">
      <c r="A18" s="166" t="s">
        <v>101</v>
      </c>
      <c r="B18" s="633" t="s">
        <v>256</v>
      </c>
      <c r="C18" s="633"/>
      <c r="D18" s="633"/>
      <c r="E18" s="633"/>
      <c r="F18" s="633"/>
      <c r="G18" s="633"/>
      <c r="H18" s="633"/>
      <c r="I18" s="167">
        <v>0.05</v>
      </c>
    </row>
    <row r="19" spans="1:9">
      <c r="A19" s="166" t="s">
        <v>102</v>
      </c>
      <c r="B19" s="633" t="s">
        <v>257</v>
      </c>
      <c r="C19" s="633"/>
      <c r="D19" s="633"/>
      <c r="E19" s="633"/>
      <c r="F19" s="633"/>
      <c r="G19" s="633"/>
      <c r="H19" s="633"/>
      <c r="I19" s="167">
        <v>6.4999999999999997E-3</v>
      </c>
    </row>
    <row r="20" spans="1:9">
      <c r="A20" s="166" t="s">
        <v>103</v>
      </c>
      <c r="B20" s="633" t="s">
        <v>258</v>
      </c>
      <c r="C20" s="633"/>
      <c r="D20" s="633"/>
      <c r="E20" s="633"/>
      <c r="F20" s="633"/>
      <c r="G20" s="633"/>
      <c r="H20" s="633"/>
      <c r="I20" s="167">
        <v>0.03</v>
      </c>
    </row>
    <row r="21" spans="1:9">
      <c r="A21" s="166" t="s">
        <v>259</v>
      </c>
      <c r="B21" s="633" t="s">
        <v>260</v>
      </c>
      <c r="C21" s="633"/>
      <c r="D21" s="633"/>
      <c r="E21" s="633"/>
      <c r="F21" s="633"/>
      <c r="G21" s="633"/>
      <c r="H21" s="633"/>
      <c r="I21" s="167">
        <v>0</v>
      </c>
    </row>
    <row r="22" spans="1:9">
      <c r="A22" s="643" t="s">
        <v>261</v>
      </c>
      <c r="B22" s="643"/>
      <c r="C22" s="643"/>
      <c r="D22" s="643"/>
      <c r="E22" s="643"/>
      <c r="F22" s="643"/>
      <c r="G22" s="643"/>
      <c r="H22" s="643"/>
      <c r="I22" s="170">
        <f>SUM(I18:I21)</f>
        <v>8.6499999999999994E-2</v>
      </c>
    </row>
    <row r="23" spans="1:9" ht="13.8">
      <c r="A23" s="644" t="s">
        <v>262</v>
      </c>
      <c r="B23" s="644"/>
      <c r="C23" s="644"/>
      <c r="D23" s="644"/>
      <c r="E23" s="644"/>
      <c r="F23" s="644"/>
      <c r="G23" s="644"/>
      <c r="H23" s="644"/>
      <c r="I23" s="644"/>
    </row>
    <row r="24" spans="1:9" ht="31.95" customHeight="1">
      <c r="A24" s="645"/>
      <c r="B24" s="645"/>
      <c r="C24" s="645"/>
      <c r="D24" s="645"/>
      <c r="E24" s="645"/>
      <c r="F24" s="645"/>
      <c r="G24" s="645"/>
      <c r="H24" s="645"/>
      <c r="I24" s="171">
        <f>ROUND((((1+I10+I11+I12)*(1+I13)*(1+I14))/(1-I15))-1,4)</f>
        <v>0.2467</v>
      </c>
    </row>
    <row r="25" spans="1:9">
      <c r="I25" s="172"/>
    </row>
    <row r="26" spans="1:9">
      <c r="A26" s="173" t="s">
        <v>263</v>
      </c>
      <c r="B26" s="174"/>
      <c r="C26" s="174"/>
      <c r="D26" s="174"/>
      <c r="E26" s="174"/>
      <c r="F26" s="174"/>
      <c r="G26" s="174"/>
      <c r="H26" s="174"/>
      <c r="I26" s="174"/>
    </row>
    <row r="27" spans="1:9" ht="21" customHeight="1">
      <c r="A27" s="641" t="s">
        <v>264</v>
      </c>
      <c r="B27" s="641"/>
      <c r="C27" s="641"/>
      <c r="D27" s="641"/>
      <c r="E27" s="641"/>
      <c r="F27" s="641"/>
      <c r="G27" s="641"/>
      <c r="H27" s="641"/>
      <c r="I27" s="641"/>
    </row>
    <row r="28" spans="1:9" ht="21" customHeight="1">
      <c r="A28" s="641" t="s">
        <v>265</v>
      </c>
      <c r="B28" s="641"/>
      <c r="C28" s="641"/>
      <c r="D28" s="641"/>
      <c r="E28" s="641"/>
      <c r="F28" s="641"/>
      <c r="G28" s="641"/>
      <c r="H28" s="641"/>
      <c r="I28" s="641"/>
    </row>
    <row r="29" spans="1:9" ht="21" customHeight="1">
      <c r="A29" s="641" t="s">
        <v>266</v>
      </c>
      <c r="B29" s="641"/>
      <c r="C29" s="641"/>
      <c r="D29" s="641"/>
      <c r="E29" s="641"/>
      <c r="F29" s="641"/>
      <c r="G29" s="641"/>
      <c r="H29" s="641"/>
      <c r="I29" s="641"/>
    </row>
    <row r="30" spans="1:9" ht="21" customHeight="1">
      <c r="A30" s="641" t="s">
        <v>267</v>
      </c>
      <c r="B30" s="641"/>
      <c r="C30" s="641"/>
      <c r="D30" s="641"/>
      <c r="E30" s="641"/>
      <c r="F30" s="641"/>
      <c r="G30" s="641"/>
      <c r="H30" s="641"/>
      <c r="I30" s="641"/>
    </row>
    <row r="31" spans="1:9" ht="36.75" customHeight="1">
      <c r="A31" s="646" t="s">
        <v>268</v>
      </c>
      <c r="B31" s="646"/>
      <c r="C31" s="646"/>
      <c r="D31" s="646"/>
      <c r="E31" s="646"/>
      <c r="F31" s="646"/>
      <c r="G31" s="646"/>
      <c r="H31" s="646"/>
      <c r="I31" s="646"/>
    </row>
    <row r="32" spans="1:9">
      <c r="A32" s="175"/>
      <c r="B32" s="175"/>
      <c r="C32" s="175"/>
      <c r="D32" s="175"/>
      <c r="E32" s="175"/>
      <c r="F32" s="175"/>
      <c r="G32" s="175"/>
      <c r="H32" s="175"/>
      <c r="I32" s="175"/>
    </row>
    <row r="33" spans="1:9">
      <c r="A33" s="647"/>
      <c r="B33" s="647"/>
      <c r="C33" s="647"/>
      <c r="D33" s="647"/>
      <c r="E33" s="647"/>
      <c r="F33" s="647"/>
      <c r="G33" s="647"/>
      <c r="H33" s="647"/>
      <c r="I33" s="647"/>
    </row>
    <row r="35" spans="1:9">
      <c r="A35" s="648"/>
      <c r="B35" s="648"/>
      <c r="C35" s="648"/>
      <c r="D35" s="648"/>
      <c r="E35" s="648"/>
      <c r="F35" s="648"/>
      <c r="G35" s="648"/>
      <c r="H35" s="648"/>
      <c r="I35" s="648"/>
    </row>
    <row r="36" spans="1:9">
      <c r="A36" s="649"/>
      <c r="B36" s="649"/>
      <c r="C36" s="649"/>
      <c r="D36" s="649"/>
      <c r="E36" s="649"/>
      <c r="F36" s="649"/>
      <c r="G36" s="649"/>
      <c r="H36" s="649"/>
      <c r="I36" s="649"/>
    </row>
    <row r="37" spans="1:9">
      <c r="A37" s="649"/>
      <c r="B37" s="649"/>
      <c r="C37" s="649"/>
      <c r="D37" s="649"/>
      <c r="E37" s="649"/>
      <c r="F37" s="649"/>
      <c r="G37" s="649"/>
      <c r="H37" s="649"/>
      <c r="I37" s="649"/>
    </row>
    <row r="38" spans="1:9" ht="48.6" customHeight="1">
      <c r="A38" s="56"/>
      <c r="B38" s="56"/>
      <c r="C38" s="528" t="s">
        <v>1034</v>
      </c>
      <c r="D38" s="528"/>
      <c r="E38" s="528"/>
      <c r="F38" s="528"/>
      <c r="G38" s="56"/>
      <c r="H38" s="56"/>
      <c r="I38" s="56"/>
    </row>
  </sheetData>
  <mergeCells count="39">
    <mergeCell ref="C38:F38"/>
    <mergeCell ref="A30:I30"/>
    <mergeCell ref="A31:I31"/>
    <mergeCell ref="A33:I33"/>
    <mergeCell ref="A35:I35"/>
    <mergeCell ref="A36:I36"/>
    <mergeCell ref="A37:I37"/>
    <mergeCell ref="A29:I29"/>
    <mergeCell ref="B15:H15"/>
    <mergeCell ref="B17:I17"/>
    <mergeCell ref="B18:H18"/>
    <mergeCell ref="B19:H19"/>
    <mergeCell ref="B20:H20"/>
    <mergeCell ref="B21:H21"/>
    <mergeCell ref="A22:H22"/>
    <mergeCell ref="A23:I23"/>
    <mergeCell ref="A24:H24"/>
    <mergeCell ref="A27:I27"/>
    <mergeCell ref="A28:I28"/>
    <mergeCell ref="B14:H14"/>
    <mergeCell ref="A5:B5"/>
    <mergeCell ref="C5:I5"/>
    <mergeCell ref="A6:B6"/>
    <mergeCell ref="C6:I6"/>
    <mergeCell ref="A7:B7"/>
    <mergeCell ref="C7:E7"/>
    <mergeCell ref="G7:I7"/>
    <mergeCell ref="B9:I9"/>
    <mergeCell ref="B10:H10"/>
    <mergeCell ref="B11:H11"/>
    <mergeCell ref="B12:H12"/>
    <mergeCell ref="B13:H13"/>
    <mergeCell ref="A4:B4"/>
    <mergeCell ref="C4:I4"/>
    <mergeCell ref="A1:I1"/>
    <mergeCell ref="A2:I2"/>
    <mergeCell ref="A3:B3"/>
    <mergeCell ref="C3:E3"/>
    <mergeCell ref="G3:I3"/>
  </mergeCells>
  <printOptions horizontalCentered="1" verticalCentered="1"/>
  <pageMargins left="0.39370078740157483" right="0.39370078740157483" top="1.5748031496062993" bottom="0.98425196850393704" header="3.937007874015748E-2" footer="3.937007874015748E-2"/>
  <pageSetup paperSize="9" scale="97" orientation="portrait" r:id="rId1"/>
  <headerFooter scaleWithDoc="0">
    <oddHeader>&amp;C&amp;G</oddHeader>
    <oddFooter>&amp;C&amp;G</oddFooter>
  </headerFooter>
  <colBreaks count="1" manualBreakCount="1">
    <brk id="9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007-C76F-42F4-BCCB-9430A93167F2}">
  <dimension ref="A1:I37"/>
  <sheetViews>
    <sheetView view="pageBreakPreview" topLeftCell="A20" zoomScaleNormal="100" zoomScaleSheetLayoutView="100" workbookViewId="0">
      <selection activeCell="C37" sqref="C37:F37"/>
    </sheetView>
  </sheetViews>
  <sheetFormatPr defaultColWidth="9" defaultRowHeight="13.2"/>
  <cols>
    <col min="1" max="1" width="8.44140625" style="7" customWidth="1"/>
    <col min="2" max="2" width="5.6640625" style="7" customWidth="1"/>
    <col min="3" max="3" width="19.88671875" style="7" customWidth="1"/>
    <col min="4" max="4" width="9" style="7"/>
    <col min="5" max="5" width="11.5546875" style="7" customWidth="1"/>
    <col min="6" max="6" width="13" style="7" customWidth="1"/>
    <col min="7" max="8" width="6.5546875" style="7" customWidth="1"/>
    <col min="9" max="9" width="10.109375" style="7" customWidth="1"/>
  </cols>
  <sheetData>
    <row r="1" spans="1:9">
      <c r="A1" s="629" t="s">
        <v>242</v>
      </c>
      <c r="B1" s="629"/>
      <c r="C1" s="629"/>
      <c r="D1" s="629"/>
      <c r="E1" s="629"/>
      <c r="F1" s="629"/>
      <c r="G1" s="629"/>
      <c r="H1" s="629"/>
      <c r="I1" s="629"/>
    </row>
    <row r="2" spans="1:9">
      <c r="A2" s="629" t="s">
        <v>243</v>
      </c>
      <c r="B2" s="629"/>
      <c r="C2" s="629"/>
      <c r="D2" s="629"/>
      <c r="E2" s="629"/>
      <c r="F2" s="629"/>
      <c r="G2" s="629"/>
      <c r="H2" s="629"/>
      <c r="I2" s="629"/>
    </row>
    <row r="3" spans="1:9">
      <c r="A3" s="627" t="str">
        <f>'[3]PANILHA NÃO DESONERADA'!A3</f>
        <v>PROPONENTE</v>
      </c>
      <c r="B3" s="627"/>
      <c r="C3" s="630" t="str">
        <f>'PLANILHA DESONERA RESUMO'!C3:E3</f>
        <v>PREFEITURA MUNICIPAL DE PRIMAVERA</v>
      </c>
      <c r="D3" s="631"/>
      <c r="E3" s="632"/>
      <c r="F3" s="164" t="s">
        <v>7</v>
      </c>
      <c r="G3" s="630" t="s">
        <v>302</v>
      </c>
      <c r="H3" s="631"/>
      <c r="I3" s="632"/>
    </row>
    <row r="4" spans="1:9">
      <c r="A4" s="627" t="str">
        <f>'[3]PANILHA NÃO DESONERADA'!A4</f>
        <v>OBJETO</v>
      </c>
      <c r="B4" s="627"/>
      <c r="C4" s="628" t="str">
        <f>BDI!C4</f>
        <v>SERVIÇOS DE REVESTIMENTO PRIMÁRIO NAS VICINAIS</v>
      </c>
      <c r="D4" s="628"/>
      <c r="E4" s="628"/>
      <c r="F4" s="628"/>
      <c r="G4" s="628"/>
      <c r="H4" s="628"/>
      <c r="I4" s="628"/>
    </row>
    <row r="5" spans="1:9" ht="45" customHeight="1">
      <c r="A5" s="627" t="str">
        <f>'[3]PANILHA NÃO DESONERADA'!A5</f>
        <v>ENDEREÇO OBRA</v>
      </c>
      <c r="B5" s="627"/>
      <c r="C5" s="634" t="str">
        <f>'PLANILHA DESONERA RESUMO'!C5:E6</f>
        <v>VICINAIS DO MUNICÍPIO DE PRIMAVERA</v>
      </c>
      <c r="D5" s="634"/>
      <c r="E5" s="634"/>
      <c r="F5" s="634"/>
      <c r="G5" s="634"/>
      <c r="H5" s="634"/>
      <c r="I5" s="634"/>
    </row>
    <row r="6" spans="1:9">
      <c r="A6" s="635" t="s">
        <v>244</v>
      </c>
      <c r="B6" s="635"/>
      <c r="C6" s="636">
        <f>I24</f>
        <v>0.13</v>
      </c>
      <c r="D6" s="636"/>
      <c r="E6" s="636"/>
      <c r="F6" s="636"/>
      <c r="G6" s="636"/>
      <c r="H6" s="636"/>
      <c r="I6" s="636"/>
    </row>
    <row r="7" spans="1:9" hidden="1">
      <c r="A7" s="637" t="s">
        <v>245</v>
      </c>
      <c r="B7" s="637"/>
      <c r="C7" s="628">
        <f>'[3]PANILHA NÃO DESONERADA'!C6</f>
        <v>0</v>
      </c>
      <c r="D7" s="628"/>
      <c r="E7" s="628"/>
      <c r="F7" s="164" t="s">
        <v>246</v>
      </c>
      <c r="G7" s="628">
        <f>'[3]PANILHA NÃO DESONERADA'!H6</f>
        <v>0</v>
      </c>
      <c r="H7" s="628"/>
      <c r="I7" s="628"/>
    </row>
    <row r="9" spans="1:9">
      <c r="A9" s="165" t="s">
        <v>247</v>
      </c>
      <c r="B9" s="638" t="s">
        <v>248</v>
      </c>
      <c r="C9" s="639"/>
      <c r="D9" s="639"/>
      <c r="E9" s="639"/>
      <c r="F9" s="639"/>
      <c r="G9" s="639"/>
      <c r="H9" s="639"/>
      <c r="I9" s="640"/>
    </row>
    <row r="10" spans="1:9">
      <c r="A10" s="166">
        <v>1</v>
      </c>
      <c r="B10" s="633" t="s">
        <v>249</v>
      </c>
      <c r="C10" s="633"/>
      <c r="D10" s="633"/>
      <c r="E10" s="633"/>
      <c r="F10" s="633"/>
      <c r="G10" s="633"/>
      <c r="H10" s="633"/>
      <c r="I10" s="167">
        <v>3.4500000000000003E-2</v>
      </c>
    </row>
    <row r="11" spans="1:9">
      <c r="A11" s="166">
        <v>2</v>
      </c>
      <c r="B11" s="633" t="s">
        <v>250</v>
      </c>
      <c r="C11" s="633"/>
      <c r="D11" s="633"/>
      <c r="E11" s="633"/>
      <c r="F11" s="633"/>
      <c r="G11" s="633"/>
      <c r="H11" s="633"/>
      <c r="I11" s="167">
        <v>3.0000000000000001E-3</v>
      </c>
    </row>
    <row r="12" spans="1:9">
      <c r="A12" s="166">
        <v>3</v>
      </c>
      <c r="B12" s="633" t="s">
        <v>251</v>
      </c>
      <c r="C12" s="633"/>
      <c r="D12" s="633"/>
      <c r="E12" s="633"/>
      <c r="F12" s="633"/>
      <c r="G12" s="633"/>
      <c r="H12" s="633"/>
      <c r="I12" s="168">
        <v>5.5999999999999999E-3</v>
      </c>
    </row>
    <row r="13" spans="1:9">
      <c r="A13" s="166">
        <v>4</v>
      </c>
      <c r="B13" s="633" t="s">
        <v>252</v>
      </c>
      <c r="C13" s="633"/>
      <c r="D13" s="633"/>
      <c r="E13" s="633"/>
      <c r="F13" s="633"/>
      <c r="G13" s="633"/>
      <c r="H13" s="633"/>
      <c r="I13" s="167">
        <v>8.5000000000000006E-3</v>
      </c>
    </row>
    <row r="14" spans="1:9">
      <c r="A14" s="166">
        <v>5</v>
      </c>
      <c r="B14" s="633" t="s">
        <v>253</v>
      </c>
      <c r="C14" s="633"/>
      <c r="D14" s="633"/>
      <c r="E14" s="633"/>
      <c r="F14" s="633"/>
      <c r="G14" s="633"/>
      <c r="H14" s="633"/>
      <c r="I14" s="167">
        <v>3.5000000000000003E-2</v>
      </c>
    </row>
    <row r="15" spans="1:9">
      <c r="A15" s="166">
        <v>6</v>
      </c>
      <c r="B15" s="633" t="s">
        <v>254</v>
      </c>
      <c r="C15" s="633"/>
      <c r="D15" s="633"/>
      <c r="E15" s="633"/>
      <c r="F15" s="633"/>
      <c r="G15" s="633"/>
      <c r="H15" s="633"/>
      <c r="I15" s="169">
        <f>I22</f>
        <v>3.6499999999999998E-2</v>
      </c>
    </row>
    <row r="17" spans="1:9">
      <c r="A17" s="165" t="s">
        <v>247</v>
      </c>
      <c r="B17" s="642" t="s">
        <v>255</v>
      </c>
      <c r="C17" s="642"/>
      <c r="D17" s="642"/>
      <c r="E17" s="642"/>
      <c r="F17" s="642"/>
      <c r="G17" s="642"/>
      <c r="H17" s="642"/>
      <c r="I17" s="642"/>
    </row>
    <row r="18" spans="1:9">
      <c r="A18" s="166" t="s">
        <v>101</v>
      </c>
      <c r="B18" s="633" t="s">
        <v>256</v>
      </c>
      <c r="C18" s="633"/>
      <c r="D18" s="633"/>
      <c r="E18" s="633"/>
      <c r="F18" s="633"/>
      <c r="G18" s="633"/>
      <c r="H18" s="633"/>
      <c r="I18" s="167">
        <v>0</v>
      </c>
    </row>
    <row r="19" spans="1:9">
      <c r="A19" s="166" t="s">
        <v>102</v>
      </c>
      <c r="B19" s="633" t="s">
        <v>257</v>
      </c>
      <c r="C19" s="633"/>
      <c r="D19" s="633"/>
      <c r="E19" s="633"/>
      <c r="F19" s="633"/>
      <c r="G19" s="633"/>
      <c r="H19" s="633"/>
      <c r="I19" s="167">
        <v>6.4999999999999997E-3</v>
      </c>
    </row>
    <row r="20" spans="1:9">
      <c r="A20" s="166" t="s">
        <v>103</v>
      </c>
      <c r="B20" s="633" t="s">
        <v>258</v>
      </c>
      <c r="C20" s="633"/>
      <c r="D20" s="633"/>
      <c r="E20" s="633"/>
      <c r="F20" s="633"/>
      <c r="G20" s="633"/>
      <c r="H20" s="633"/>
      <c r="I20" s="167">
        <v>0.03</v>
      </c>
    </row>
    <row r="21" spans="1:9">
      <c r="A21" s="166" t="s">
        <v>259</v>
      </c>
      <c r="B21" s="633" t="s">
        <v>260</v>
      </c>
      <c r="C21" s="633"/>
      <c r="D21" s="633"/>
      <c r="E21" s="633"/>
      <c r="F21" s="633"/>
      <c r="G21" s="633"/>
      <c r="H21" s="633"/>
      <c r="I21" s="167">
        <v>0</v>
      </c>
    </row>
    <row r="22" spans="1:9">
      <c r="A22" s="643" t="s">
        <v>261</v>
      </c>
      <c r="B22" s="643"/>
      <c r="C22" s="643"/>
      <c r="D22" s="643"/>
      <c r="E22" s="643"/>
      <c r="F22" s="643"/>
      <c r="G22" s="643"/>
      <c r="H22" s="643"/>
      <c r="I22" s="170">
        <f>SUM(I18:I21)</f>
        <v>3.6499999999999998E-2</v>
      </c>
    </row>
    <row r="23" spans="1:9" ht="13.8">
      <c r="A23" s="644" t="s">
        <v>262</v>
      </c>
      <c r="B23" s="644"/>
      <c r="C23" s="644"/>
      <c r="D23" s="644"/>
      <c r="E23" s="644"/>
      <c r="F23" s="644"/>
      <c r="G23" s="644"/>
      <c r="H23" s="644"/>
      <c r="I23" s="644"/>
    </row>
    <row r="24" spans="1:9" ht="31.95" customHeight="1">
      <c r="A24" s="645"/>
      <c r="B24" s="645"/>
      <c r="C24" s="645"/>
      <c r="D24" s="645"/>
      <c r="E24" s="645"/>
      <c r="F24" s="645"/>
      <c r="G24" s="645"/>
      <c r="H24" s="645"/>
      <c r="I24" s="171">
        <f>ROUND((((1+I10+I11+I12)*(1+I13)*(1+I14))/(1-I15))-1,4)</f>
        <v>0.13</v>
      </c>
    </row>
    <row r="25" spans="1:9">
      <c r="I25" s="172"/>
    </row>
    <row r="26" spans="1:9">
      <c r="A26" s="173" t="s">
        <v>263</v>
      </c>
      <c r="B26" s="174"/>
      <c r="C26" s="174"/>
      <c r="D26" s="174"/>
      <c r="E26" s="174"/>
      <c r="F26" s="174"/>
      <c r="G26" s="174"/>
      <c r="H26" s="174"/>
      <c r="I26" s="174"/>
    </row>
    <row r="27" spans="1:9">
      <c r="A27" s="641" t="s">
        <v>264</v>
      </c>
      <c r="B27" s="641"/>
      <c r="C27" s="641"/>
      <c r="D27" s="641"/>
      <c r="E27" s="641"/>
      <c r="F27" s="641"/>
      <c r="G27" s="641"/>
      <c r="H27" s="641"/>
      <c r="I27" s="641"/>
    </row>
    <row r="28" spans="1:9">
      <c r="A28" s="641" t="s">
        <v>265</v>
      </c>
      <c r="B28" s="641"/>
      <c r="C28" s="641"/>
      <c r="D28" s="641"/>
      <c r="E28" s="641"/>
      <c r="F28" s="641"/>
      <c r="G28" s="641"/>
      <c r="H28" s="641"/>
      <c r="I28" s="641"/>
    </row>
    <row r="29" spans="1:9">
      <c r="A29" s="641" t="s">
        <v>266</v>
      </c>
      <c r="B29" s="641"/>
      <c r="C29" s="641"/>
      <c r="D29" s="641"/>
      <c r="E29" s="641"/>
      <c r="F29" s="641"/>
      <c r="G29" s="641"/>
      <c r="H29" s="641"/>
      <c r="I29" s="641"/>
    </row>
    <row r="30" spans="1:9" ht="21.75" customHeight="1">
      <c r="A30" s="641" t="s">
        <v>267</v>
      </c>
      <c r="B30" s="641"/>
      <c r="C30" s="641"/>
      <c r="D30" s="641"/>
      <c r="E30" s="641"/>
      <c r="F30" s="641"/>
      <c r="G30" s="641"/>
      <c r="H30" s="641"/>
      <c r="I30" s="641"/>
    </row>
    <row r="31" spans="1:9" ht="32.25" customHeight="1">
      <c r="A31" s="646" t="s">
        <v>268</v>
      </c>
      <c r="B31" s="646"/>
      <c r="C31" s="646"/>
      <c r="D31" s="646"/>
      <c r="E31" s="646"/>
      <c r="F31" s="646"/>
      <c r="G31" s="646"/>
      <c r="H31" s="646"/>
      <c r="I31" s="646"/>
    </row>
    <row r="32" spans="1:9">
      <c r="A32" s="175"/>
      <c r="B32" s="175"/>
      <c r="C32" s="175"/>
      <c r="D32" s="175"/>
      <c r="E32" s="175"/>
      <c r="F32" s="175"/>
      <c r="G32" s="175"/>
      <c r="H32" s="175"/>
      <c r="I32" s="175"/>
    </row>
    <row r="33" spans="1:9">
      <c r="A33" s="647"/>
      <c r="B33" s="647"/>
      <c r="C33" s="647"/>
      <c r="D33" s="647"/>
      <c r="E33" s="647"/>
      <c r="F33" s="647"/>
      <c r="G33" s="647"/>
      <c r="H33" s="647"/>
      <c r="I33" s="647"/>
    </row>
    <row r="34" spans="1:9">
      <c r="A34" s="648"/>
      <c r="B34" s="648"/>
      <c r="C34" s="648"/>
      <c r="D34" s="648"/>
      <c r="E34" s="648"/>
      <c r="F34" s="648"/>
      <c r="G34" s="648"/>
      <c r="H34" s="648"/>
      <c r="I34" s="648"/>
    </row>
    <row r="35" spans="1:9">
      <c r="A35" s="649"/>
      <c r="B35" s="649"/>
      <c r="C35" s="649"/>
      <c r="D35" s="649"/>
      <c r="E35" s="649"/>
      <c r="F35" s="649"/>
      <c r="G35" s="649"/>
      <c r="H35" s="649"/>
      <c r="I35" s="649"/>
    </row>
    <row r="36" spans="1:9">
      <c r="A36" s="649"/>
      <c r="B36" s="649"/>
      <c r="C36" s="649"/>
      <c r="D36" s="649"/>
      <c r="E36" s="649"/>
      <c r="F36" s="649"/>
      <c r="G36" s="649"/>
      <c r="H36" s="649"/>
      <c r="I36" s="649"/>
    </row>
    <row r="37" spans="1:9" ht="43.2" customHeight="1">
      <c r="A37" s="56"/>
      <c r="B37" s="56"/>
      <c r="C37" s="528" t="s">
        <v>1034</v>
      </c>
      <c r="D37" s="528"/>
      <c r="E37" s="528"/>
      <c r="F37" s="528"/>
      <c r="G37" s="56"/>
      <c r="H37" s="56"/>
      <c r="I37" s="56"/>
    </row>
  </sheetData>
  <mergeCells count="39">
    <mergeCell ref="C37:F37"/>
    <mergeCell ref="A30:I30"/>
    <mergeCell ref="A31:I31"/>
    <mergeCell ref="A33:I33"/>
    <mergeCell ref="A34:I34"/>
    <mergeCell ref="A35:I35"/>
    <mergeCell ref="A36:I36"/>
    <mergeCell ref="A29:I29"/>
    <mergeCell ref="B15:H15"/>
    <mergeCell ref="B17:I17"/>
    <mergeCell ref="B18:H18"/>
    <mergeCell ref="B19:H19"/>
    <mergeCell ref="B20:H20"/>
    <mergeCell ref="B21:H21"/>
    <mergeCell ref="A22:H22"/>
    <mergeCell ref="A23:I23"/>
    <mergeCell ref="A24:H24"/>
    <mergeCell ref="A27:I27"/>
    <mergeCell ref="A28:I28"/>
    <mergeCell ref="B14:H14"/>
    <mergeCell ref="A5:B5"/>
    <mergeCell ref="C5:I5"/>
    <mergeCell ref="A6:B6"/>
    <mergeCell ref="C6:I6"/>
    <mergeCell ref="A7:B7"/>
    <mergeCell ref="C7:E7"/>
    <mergeCell ref="G7:I7"/>
    <mergeCell ref="B9:I9"/>
    <mergeCell ref="B10:H10"/>
    <mergeCell ref="B11:H11"/>
    <mergeCell ref="B12:H12"/>
    <mergeCell ref="B13:H13"/>
    <mergeCell ref="A4:B4"/>
    <mergeCell ref="C4:I4"/>
    <mergeCell ref="A1:I1"/>
    <mergeCell ref="A2:I2"/>
    <mergeCell ref="A3:B3"/>
    <mergeCell ref="C3:E3"/>
    <mergeCell ref="G3:I3"/>
  </mergeCells>
  <printOptions horizontalCentered="1"/>
  <pageMargins left="0.39370078740157483" right="0.39370078740157483" top="1.3779527559055118" bottom="0.98425196850393704" header="0" footer="0"/>
  <pageSetup paperSize="9" orientation="portrait" r:id="rId1"/>
  <headerFooter>
    <oddHeader>&amp;C&amp;G</oddHeader>
    <oddFooter>&amp;C&amp;G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J1258"/>
  <sheetViews>
    <sheetView view="pageBreakPreview" topLeftCell="B1241" zoomScale="90" zoomScaleNormal="100" zoomScaleSheetLayoutView="90" workbookViewId="0">
      <selection activeCell="D1258" sqref="D1258"/>
    </sheetView>
  </sheetViews>
  <sheetFormatPr defaultColWidth="8.88671875" defaultRowHeight="13.2"/>
  <cols>
    <col min="1" max="1" width="11.33203125" style="129" hidden="1" customWidth="1"/>
    <col min="2" max="2" width="10" style="370" customWidth="1"/>
    <col min="3" max="3" width="9.6640625" style="371" customWidth="1"/>
    <col min="4" max="4" width="62.6640625" style="129" customWidth="1"/>
    <col min="5" max="5" width="18.88671875" style="129" hidden="1" customWidth="1"/>
    <col min="6" max="6" width="0.44140625" style="129" hidden="1" customWidth="1"/>
    <col min="7" max="7" width="9.109375" style="129" customWidth="1"/>
    <col min="8" max="8" width="12.44140625" style="377" customWidth="1"/>
    <col min="9" max="9" width="13.33203125" style="129" customWidth="1"/>
    <col min="10" max="10" width="10.88671875" style="129" customWidth="1"/>
    <col min="11" max="16384" width="8.88671875" style="129"/>
  </cols>
  <sheetData>
    <row r="1" spans="1:10">
      <c r="A1" s="386"/>
      <c r="B1" s="387"/>
      <c r="C1" s="388"/>
      <c r="D1" s="386"/>
      <c r="E1" s="386"/>
      <c r="F1" s="386"/>
      <c r="G1" s="386"/>
      <c r="H1" s="389"/>
      <c r="I1" s="386"/>
      <c r="J1" s="386"/>
    </row>
    <row r="2" spans="1:10">
      <c r="A2" s="390"/>
      <c r="B2" s="391"/>
      <c r="C2" s="651" t="s">
        <v>496</v>
      </c>
      <c r="D2" s="651"/>
      <c r="E2" s="651" t="s">
        <v>497</v>
      </c>
      <c r="F2" s="651"/>
      <c r="G2" s="651" t="s">
        <v>498</v>
      </c>
      <c r="H2" s="651"/>
      <c r="I2" s="651" t="s">
        <v>499</v>
      </c>
      <c r="J2" s="651"/>
    </row>
    <row r="3" spans="1:10">
      <c r="A3" s="390"/>
      <c r="B3" s="391"/>
      <c r="C3" s="651" t="s">
        <v>1031</v>
      </c>
      <c r="D3" s="651"/>
      <c r="E3" s="651" t="s">
        <v>500</v>
      </c>
      <c r="F3" s="651"/>
      <c r="G3" s="666">
        <f>BDI!I24</f>
        <v>0.2467</v>
      </c>
      <c r="H3" s="666"/>
      <c r="I3" s="651" t="s">
        <v>501</v>
      </c>
      <c r="J3" s="651"/>
    </row>
    <row r="4" spans="1:10">
      <c r="A4" s="664" t="s">
        <v>496</v>
      </c>
      <c r="B4" s="665"/>
      <c r="C4" s="665"/>
      <c r="D4" s="665"/>
      <c r="E4" s="665"/>
      <c r="F4" s="665"/>
      <c r="G4" s="665"/>
      <c r="H4" s="665"/>
      <c r="I4" s="665"/>
      <c r="J4" s="665"/>
    </row>
    <row r="5" spans="1:10">
      <c r="A5" s="664" t="s">
        <v>502</v>
      </c>
      <c r="B5" s="665"/>
      <c r="C5" s="665"/>
      <c r="D5" s="665"/>
      <c r="E5" s="665"/>
      <c r="F5" s="665"/>
      <c r="G5" s="665"/>
      <c r="H5" s="665"/>
      <c r="I5" s="665"/>
      <c r="J5" s="665"/>
    </row>
    <row r="6" spans="1:10">
      <c r="A6" s="392"/>
      <c r="B6" s="393"/>
      <c r="C6" s="394"/>
      <c r="D6" s="392"/>
      <c r="E6" s="392"/>
      <c r="F6" s="392"/>
      <c r="G6" s="392"/>
      <c r="H6" s="395"/>
      <c r="I6" s="392"/>
      <c r="J6" s="392"/>
    </row>
    <row r="7" spans="1:10" hidden="1">
      <c r="A7" s="650"/>
      <c r="B7" s="650"/>
      <c r="C7" s="650"/>
      <c r="D7" s="397"/>
      <c r="E7" s="396"/>
      <c r="F7" s="651" t="s">
        <v>881</v>
      </c>
      <c r="G7" s="650"/>
      <c r="H7" s="652">
        <v>6792153.8899999997</v>
      </c>
      <c r="I7" s="650"/>
      <c r="J7" s="650"/>
    </row>
    <row r="8" spans="1:10" hidden="1">
      <c r="A8" s="650"/>
      <c r="B8" s="650"/>
      <c r="C8" s="650"/>
      <c r="D8" s="397"/>
      <c r="E8" s="396"/>
      <c r="F8" s="651" t="s">
        <v>882</v>
      </c>
      <c r="G8" s="650"/>
      <c r="H8" s="652">
        <v>0</v>
      </c>
      <c r="I8" s="650"/>
      <c r="J8" s="650"/>
    </row>
    <row r="9" spans="1:10" hidden="1">
      <c r="A9" s="650"/>
      <c r="B9" s="650"/>
      <c r="C9" s="650"/>
      <c r="D9" s="397"/>
      <c r="E9" s="396"/>
      <c r="F9" s="651" t="s">
        <v>883</v>
      </c>
      <c r="G9" s="650"/>
      <c r="H9" s="652">
        <v>6792153.8899999997</v>
      </c>
      <c r="I9" s="650"/>
      <c r="J9" s="650"/>
    </row>
    <row r="10" spans="1:10" hidden="1">
      <c r="A10" s="386"/>
      <c r="B10" s="387"/>
      <c r="C10" s="388"/>
      <c r="D10" s="386"/>
      <c r="E10" s="386"/>
      <c r="F10" s="386"/>
      <c r="G10" s="386"/>
      <c r="H10" s="389"/>
      <c r="I10" s="386"/>
      <c r="J10" s="386"/>
    </row>
    <row r="11" spans="1:10" hidden="1">
      <c r="A11" s="386"/>
      <c r="B11" s="387"/>
      <c r="C11" s="388"/>
      <c r="D11" s="386"/>
      <c r="E11" s="386"/>
      <c r="F11" s="386"/>
      <c r="G11" s="386"/>
      <c r="H11" s="389"/>
      <c r="I11" s="386"/>
      <c r="J11" s="386"/>
    </row>
    <row r="12" spans="1:10">
      <c r="A12" s="386"/>
      <c r="B12" s="387"/>
      <c r="C12" s="388"/>
      <c r="D12" s="386"/>
      <c r="E12" s="386"/>
      <c r="F12" s="386"/>
      <c r="G12" s="386"/>
      <c r="H12" s="389"/>
      <c r="I12" s="386"/>
      <c r="J12" s="386"/>
    </row>
    <row r="13" spans="1:10">
      <c r="A13" s="664" t="s">
        <v>502</v>
      </c>
      <c r="B13" s="665"/>
      <c r="C13" s="665"/>
      <c r="D13" s="665"/>
      <c r="E13" s="665"/>
      <c r="F13" s="665"/>
      <c r="G13" s="665"/>
      <c r="H13" s="665"/>
      <c r="I13" s="665"/>
      <c r="J13" s="665"/>
    </row>
    <row r="14" spans="1:10">
      <c r="A14" s="398" t="s">
        <v>369</v>
      </c>
      <c r="B14" s="399" t="s">
        <v>360</v>
      </c>
      <c r="C14" s="400" t="s">
        <v>361</v>
      </c>
      <c r="D14" s="398" t="s">
        <v>362</v>
      </c>
      <c r="E14" s="655" t="s">
        <v>503</v>
      </c>
      <c r="F14" s="655"/>
      <c r="G14" s="401" t="s">
        <v>363</v>
      </c>
      <c r="H14" s="402" t="s">
        <v>346</v>
      </c>
      <c r="I14" s="403" t="s">
        <v>364</v>
      </c>
      <c r="J14" s="403" t="s">
        <v>62</v>
      </c>
    </row>
    <row r="15" spans="1:10">
      <c r="A15" s="404" t="s">
        <v>504</v>
      </c>
      <c r="B15" s="405" t="s">
        <v>370</v>
      </c>
      <c r="C15" s="406" t="s">
        <v>27</v>
      </c>
      <c r="D15" s="404" t="s">
        <v>371</v>
      </c>
      <c r="E15" s="656">
        <v>0</v>
      </c>
      <c r="F15" s="656"/>
      <c r="G15" s="407" t="s">
        <v>372</v>
      </c>
      <c r="H15" s="408">
        <v>1</v>
      </c>
      <c r="I15" s="409">
        <v>14713.3</v>
      </c>
      <c r="J15" s="409">
        <v>14713.3</v>
      </c>
    </row>
    <row r="16" spans="1:10">
      <c r="A16" s="410" t="s">
        <v>505</v>
      </c>
      <c r="B16" s="411" t="s">
        <v>506</v>
      </c>
      <c r="C16" s="412" t="s">
        <v>27</v>
      </c>
      <c r="D16" s="410" t="s">
        <v>507</v>
      </c>
      <c r="E16" s="660" t="s">
        <v>508</v>
      </c>
      <c r="F16" s="660"/>
      <c r="G16" s="413" t="s">
        <v>509</v>
      </c>
      <c r="H16" s="414">
        <v>1</v>
      </c>
      <c r="I16" s="415">
        <v>11488.13</v>
      </c>
      <c r="J16" s="415">
        <v>11488.13</v>
      </c>
    </row>
    <row r="17" spans="1:10">
      <c r="A17" s="410" t="s">
        <v>505</v>
      </c>
      <c r="B17" s="411" t="s">
        <v>510</v>
      </c>
      <c r="C17" s="412" t="s">
        <v>27</v>
      </c>
      <c r="D17" s="410" t="s">
        <v>511</v>
      </c>
      <c r="E17" s="660" t="s">
        <v>508</v>
      </c>
      <c r="F17" s="660"/>
      <c r="G17" s="413" t="s">
        <v>512</v>
      </c>
      <c r="H17" s="414">
        <v>1</v>
      </c>
      <c r="I17" s="415">
        <v>1321.15</v>
      </c>
      <c r="J17" s="415">
        <v>1321.15</v>
      </c>
    </row>
    <row r="18" spans="1:10">
      <c r="A18" s="410" t="s">
        <v>505</v>
      </c>
      <c r="B18" s="411" t="s">
        <v>513</v>
      </c>
      <c r="C18" s="412" t="s">
        <v>27</v>
      </c>
      <c r="D18" s="410" t="s">
        <v>514</v>
      </c>
      <c r="E18" s="660" t="s">
        <v>508</v>
      </c>
      <c r="F18" s="660"/>
      <c r="G18" s="413" t="s">
        <v>512</v>
      </c>
      <c r="H18" s="414">
        <v>1</v>
      </c>
      <c r="I18" s="415">
        <v>528.96</v>
      </c>
      <c r="J18" s="415">
        <v>528.96</v>
      </c>
    </row>
    <row r="19" spans="1:10">
      <c r="A19" s="410" t="s">
        <v>505</v>
      </c>
      <c r="B19" s="411" t="s">
        <v>515</v>
      </c>
      <c r="C19" s="412" t="s">
        <v>27</v>
      </c>
      <c r="D19" s="410" t="s">
        <v>516</v>
      </c>
      <c r="E19" s="660" t="s">
        <v>508</v>
      </c>
      <c r="F19" s="660"/>
      <c r="G19" s="413" t="s">
        <v>512</v>
      </c>
      <c r="H19" s="414">
        <v>1</v>
      </c>
      <c r="I19" s="415">
        <v>1124.49</v>
      </c>
      <c r="J19" s="415">
        <v>1124.49</v>
      </c>
    </row>
    <row r="20" spans="1:10">
      <c r="A20" s="410" t="s">
        <v>505</v>
      </c>
      <c r="B20" s="411" t="s">
        <v>517</v>
      </c>
      <c r="C20" s="412" t="s">
        <v>27</v>
      </c>
      <c r="D20" s="410" t="s">
        <v>518</v>
      </c>
      <c r="E20" s="660" t="s">
        <v>508</v>
      </c>
      <c r="F20" s="660"/>
      <c r="G20" s="413" t="s">
        <v>512</v>
      </c>
      <c r="H20" s="414">
        <v>1</v>
      </c>
      <c r="I20" s="415">
        <v>250.57</v>
      </c>
      <c r="J20" s="415">
        <v>250.57</v>
      </c>
    </row>
    <row r="21" spans="1:10">
      <c r="A21" s="416"/>
      <c r="B21" s="393"/>
      <c r="C21" s="394"/>
      <c r="D21" s="416"/>
      <c r="E21" s="416" t="s">
        <v>519</v>
      </c>
      <c r="F21" s="417">
        <v>0</v>
      </c>
      <c r="G21" s="416" t="s">
        <v>520</v>
      </c>
      <c r="H21" s="395">
        <v>0</v>
      </c>
      <c r="I21" s="416" t="s">
        <v>521</v>
      </c>
      <c r="J21" s="417">
        <v>0</v>
      </c>
    </row>
    <row r="22" spans="1:10" ht="13.8" thickBot="1">
      <c r="A22" s="416"/>
      <c r="B22" s="393"/>
      <c r="C22" s="394"/>
      <c r="D22" s="416"/>
      <c r="E22" s="416" t="s">
        <v>522</v>
      </c>
      <c r="F22" s="417">
        <v>3629.77</v>
      </c>
      <c r="G22" s="416"/>
      <c r="H22" s="653" t="s">
        <v>523</v>
      </c>
      <c r="I22" s="653"/>
      <c r="J22" s="417">
        <v>18343.07</v>
      </c>
    </row>
    <row r="23" spans="1:10" ht="13.8" thickTop="1">
      <c r="A23" s="418"/>
      <c r="B23" s="419"/>
      <c r="C23" s="420"/>
      <c r="D23" s="418"/>
      <c r="E23" s="418"/>
      <c r="F23" s="418"/>
      <c r="G23" s="418"/>
      <c r="H23" s="421"/>
      <c r="I23" s="418"/>
      <c r="J23" s="418"/>
    </row>
    <row r="24" spans="1:10">
      <c r="A24" s="398" t="s">
        <v>524</v>
      </c>
      <c r="B24" s="399" t="s">
        <v>360</v>
      </c>
      <c r="C24" s="400" t="s">
        <v>361</v>
      </c>
      <c r="D24" s="398" t="s">
        <v>362</v>
      </c>
      <c r="E24" s="655" t="s">
        <v>503</v>
      </c>
      <c r="F24" s="655"/>
      <c r="G24" s="401" t="s">
        <v>363</v>
      </c>
      <c r="H24" s="402" t="s">
        <v>346</v>
      </c>
      <c r="I24" s="403" t="s">
        <v>364</v>
      </c>
      <c r="J24" s="403" t="s">
        <v>62</v>
      </c>
    </row>
    <row r="25" spans="1:10" ht="34.200000000000003">
      <c r="A25" s="404" t="s">
        <v>504</v>
      </c>
      <c r="B25" s="405" t="s">
        <v>376</v>
      </c>
      <c r="C25" s="406" t="s">
        <v>19</v>
      </c>
      <c r="D25" s="404" t="s">
        <v>377</v>
      </c>
      <c r="E25" s="656" t="s">
        <v>525</v>
      </c>
      <c r="F25" s="656"/>
      <c r="G25" s="407" t="s">
        <v>172</v>
      </c>
      <c r="H25" s="408">
        <v>1</v>
      </c>
      <c r="I25" s="409">
        <v>671.84</v>
      </c>
      <c r="J25" s="409">
        <v>671.84</v>
      </c>
    </row>
    <row r="26" spans="1:10" ht="21" customHeight="1">
      <c r="A26" s="422" t="s">
        <v>526</v>
      </c>
      <c r="B26" s="423" t="s">
        <v>527</v>
      </c>
      <c r="C26" s="424" t="s">
        <v>19</v>
      </c>
      <c r="D26" s="422" t="s">
        <v>528</v>
      </c>
      <c r="E26" s="661" t="s">
        <v>529</v>
      </c>
      <c r="F26" s="661"/>
      <c r="G26" s="425" t="s">
        <v>22</v>
      </c>
      <c r="H26" s="426">
        <v>6</v>
      </c>
      <c r="I26" s="427">
        <v>28.12</v>
      </c>
      <c r="J26" s="427">
        <v>168.72</v>
      </c>
    </row>
    <row r="27" spans="1:10" ht="21" customHeight="1">
      <c r="A27" s="422" t="s">
        <v>526</v>
      </c>
      <c r="B27" s="423" t="s">
        <v>530</v>
      </c>
      <c r="C27" s="424" t="s">
        <v>19</v>
      </c>
      <c r="D27" s="422" t="s">
        <v>531</v>
      </c>
      <c r="E27" s="661" t="s">
        <v>529</v>
      </c>
      <c r="F27" s="661"/>
      <c r="G27" s="425" t="s">
        <v>22</v>
      </c>
      <c r="H27" s="426">
        <v>0.8</v>
      </c>
      <c r="I27" s="427">
        <v>28.51</v>
      </c>
      <c r="J27" s="427">
        <v>22.8</v>
      </c>
    </row>
    <row r="28" spans="1:10" ht="21" customHeight="1">
      <c r="A28" s="422" t="s">
        <v>526</v>
      </c>
      <c r="B28" s="423" t="s">
        <v>532</v>
      </c>
      <c r="C28" s="424" t="s">
        <v>19</v>
      </c>
      <c r="D28" s="422" t="s">
        <v>71</v>
      </c>
      <c r="E28" s="661" t="s">
        <v>529</v>
      </c>
      <c r="F28" s="661"/>
      <c r="G28" s="425" t="s">
        <v>22</v>
      </c>
      <c r="H28" s="426">
        <v>8</v>
      </c>
      <c r="I28" s="427">
        <v>23.48</v>
      </c>
      <c r="J28" s="427">
        <v>187.84</v>
      </c>
    </row>
    <row r="29" spans="1:10" ht="22.8">
      <c r="A29" s="422" t="s">
        <v>526</v>
      </c>
      <c r="B29" s="423" t="s">
        <v>533</v>
      </c>
      <c r="C29" s="424" t="s">
        <v>19</v>
      </c>
      <c r="D29" s="422" t="s">
        <v>534</v>
      </c>
      <c r="E29" s="661" t="s">
        <v>535</v>
      </c>
      <c r="F29" s="661"/>
      <c r="G29" s="425" t="s">
        <v>391</v>
      </c>
      <c r="H29" s="426">
        <v>0.06</v>
      </c>
      <c r="I29" s="427">
        <v>82.18</v>
      </c>
      <c r="J29" s="427">
        <v>4.93</v>
      </c>
    </row>
    <row r="30" spans="1:10" ht="22.8">
      <c r="A30" s="410" t="s">
        <v>505</v>
      </c>
      <c r="B30" s="411" t="s">
        <v>536</v>
      </c>
      <c r="C30" s="412" t="s">
        <v>19</v>
      </c>
      <c r="D30" s="410" t="s">
        <v>537</v>
      </c>
      <c r="E30" s="660" t="s">
        <v>229</v>
      </c>
      <c r="F30" s="660"/>
      <c r="G30" s="413" t="s">
        <v>391</v>
      </c>
      <c r="H30" s="414">
        <v>0.02</v>
      </c>
      <c r="I30" s="415">
        <v>121.56</v>
      </c>
      <c r="J30" s="415">
        <v>2.4300000000000002</v>
      </c>
    </row>
    <row r="31" spans="1:10">
      <c r="A31" s="410" t="s">
        <v>505</v>
      </c>
      <c r="B31" s="411" t="s">
        <v>538</v>
      </c>
      <c r="C31" s="412" t="s">
        <v>19</v>
      </c>
      <c r="D31" s="410" t="s">
        <v>539</v>
      </c>
      <c r="E31" s="660" t="s">
        <v>229</v>
      </c>
      <c r="F31" s="660"/>
      <c r="G31" s="413" t="s">
        <v>70</v>
      </c>
      <c r="H31" s="414">
        <v>3.62</v>
      </c>
      <c r="I31" s="415">
        <v>1.1599999999999999</v>
      </c>
      <c r="J31" s="415">
        <v>4.1900000000000004</v>
      </c>
    </row>
    <row r="32" spans="1:10" ht="22.8">
      <c r="A32" s="410" t="s">
        <v>505</v>
      </c>
      <c r="B32" s="411" t="s">
        <v>540</v>
      </c>
      <c r="C32" s="412" t="s">
        <v>19</v>
      </c>
      <c r="D32" s="410" t="s">
        <v>541</v>
      </c>
      <c r="E32" s="660" t="s">
        <v>229</v>
      </c>
      <c r="F32" s="660"/>
      <c r="G32" s="413" t="s">
        <v>37</v>
      </c>
      <c r="H32" s="414">
        <v>0.33</v>
      </c>
      <c r="I32" s="415">
        <v>13.32</v>
      </c>
      <c r="J32" s="415">
        <v>4.3899999999999997</v>
      </c>
    </row>
    <row r="33" spans="1:10" ht="22.8">
      <c r="A33" s="410" t="s">
        <v>505</v>
      </c>
      <c r="B33" s="411" t="s">
        <v>542</v>
      </c>
      <c r="C33" s="412" t="s">
        <v>19</v>
      </c>
      <c r="D33" s="410" t="s">
        <v>543</v>
      </c>
      <c r="E33" s="660" t="s">
        <v>229</v>
      </c>
      <c r="F33" s="660"/>
      <c r="G33" s="413" t="s">
        <v>45</v>
      </c>
      <c r="H33" s="414">
        <v>4.5</v>
      </c>
      <c r="I33" s="415">
        <v>3.64</v>
      </c>
      <c r="J33" s="415">
        <v>16.38</v>
      </c>
    </row>
    <row r="34" spans="1:10" ht="22.8">
      <c r="A34" s="410" t="s">
        <v>505</v>
      </c>
      <c r="B34" s="411" t="s">
        <v>544</v>
      </c>
      <c r="C34" s="412" t="s">
        <v>19</v>
      </c>
      <c r="D34" s="410" t="s">
        <v>545</v>
      </c>
      <c r="E34" s="660" t="s">
        <v>229</v>
      </c>
      <c r="F34" s="660"/>
      <c r="G34" s="413" t="s">
        <v>45</v>
      </c>
      <c r="H34" s="414">
        <v>5</v>
      </c>
      <c r="I34" s="415">
        <v>2.2799999999999998</v>
      </c>
      <c r="J34" s="415">
        <v>11.4</v>
      </c>
    </row>
    <row r="35" spans="1:10">
      <c r="A35" s="410" t="s">
        <v>505</v>
      </c>
      <c r="B35" s="411" t="s">
        <v>546</v>
      </c>
      <c r="C35" s="412" t="s">
        <v>19</v>
      </c>
      <c r="D35" s="410" t="s">
        <v>547</v>
      </c>
      <c r="E35" s="660" t="s">
        <v>229</v>
      </c>
      <c r="F35" s="660"/>
      <c r="G35" s="413" t="s">
        <v>70</v>
      </c>
      <c r="H35" s="414">
        <v>0.5</v>
      </c>
      <c r="I35" s="415">
        <v>17.5</v>
      </c>
      <c r="J35" s="415">
        <v>8.75</v>
      </c>
    </row>
    <row r="36" spans="1:10" ht="34.200000000000003">
      <c r="A36" s="410" t="s">
        <v>505</v>
      </c>
      <c r="B36" s="411" t="s">
        <v>548</v>
      </c>
      <c r="C36" s="412" t="s">
        <v>19</v>
      </c>
      <c r="D36" s="410" t="s">
        <v>549</v>
      </c>
      <c r="E36" s="660" t="s">
        <v>229</v>
      </c>
      <c r="F36" s="660"/>
      <c r="G36" s="413" t="s">
        <v>45</v>
      </c>
      <c r="H36" s="414">
        <v>8</v>
      </c>
      <c r="I36" s="415">
        <v>24.75</v>
      </c>
      <c r="J36" s="415">
        <v>198</v>
      </c>
    </row>
    <row r="37" spans="1:10" ht="22.8">
      <c r="A37" s="410" t="s">
        <v>505</v>
      </c>
      <c r="B37" s="411" t="s">
        <v>550</v>
      </c>
      <c r="C37" s="412" t="s">
        <v>19</v>
      </c>
      <c r="D37" s="410" t="s">
        <v>551</v>
      </c>
      <c r="E37" s="660" t="s">
        <v>229</v>
      </c>
      <c r="F37" s="660"/>
      <c r="G37" s="413" t="s">
        <v>172</v>
      </c>
      <c r="H37" s="414">
        <v>1.2</v>
      </c>
      <c r="I37" s="415">
        <v>33.14</v>
      </c>
      <c r="J37" s="415">
        <v>39.76</v>
      </c>
    </row>
    <row r="38" spans="1:10" ht="34.200000000000003">
      <c r="A38" s="410" t="s">
        <v>505</v>
      </c>
      <c r="B38" s="411" t="s">
        <v>552</v>
      </c>
      <c r="C38" s="412" t="s">
        <v>19</v>
      </c>
      <c r="D38" s="410" t="s">
        <v>553</v>
      </c>
      <c r="E38" s="660" t="s">
        <v>229</v>
      </c>
      <c r="F38" s="660"/>
      <c r="G38" s="413" t="s">
        <v>37</v>
      </c>
      <c r="H38" s="414">
        <v>0.11</v>
      </c>
      <c r="I38" s="415">
        <v>20.54</v>
      </c>
      <c r="J38" s="415">
        <v>2.25</v>
      </c>
    </row>
    <row r="39" spans="1:10">
      <c r="A39" s="416"/>
      <c r="B39" s="393"/>
      <c r="C39" s="394"/>
      <c r="D39" s="416"/>
      <c r="E39" s="416" t="s">
        <v>519</v>
      </c>
      <c r="F39" s="417">
        <v>238.65</v>
      </c>
      <c r="G39" s="416" t="s">
        <v>520</v>
      </c>
      <c r="H39" s="395">
        <v>0</v>
      </c>
      <c r="I39" s="416" t="s">
        <v>521</v>
      </c>
      <c r="J39" s="417">
        <v>238.65</v>
      </c>
    </row>
    <row r="40" spans="1:10" ht="13.8" thickBot="1">
      <c r="A40" s="416"/>
      <c r="B40" s="393"/>
      <c r="C40" s="394"/>
      <c r="D40" s="416"/>
      <c r="E40" s="416" t="s">
        <v>522</v>
      </c>
      <c r="F40" s="417">
        <v>165.74</v>
      </c>
      <c r="G40" s="416"/>
      <c r="H40" s="653" t="s">
        <v>523</v>
      </c>
      <c r="I40" s="653"/>
      <c r="J40" s="417">
        <v>837.58</v>
      </c>
    </row>
    <row r="41" spans="1:10" ht="13.8" thickTop="1">
      <c r="A41" s="418"/>
      <c r="B41" s="419"/>
      <c r="C41" s="420"/>
      <c r="D41" s="418"/>
      <c r="E41" s="418"/>
      <c r="F41" s="418"/>
      <c r="G41" s="418"/>
      <c r="H41" s="421"/>
      <c r="I41" s="418"/>
      <c r="J41" s="418"/>
    </row>
    <row r="42" spans="1:10">
      <c r="A42" s="398" t="s">
        <v>554</v>
      </c>
      <c r="B42" s="399" t="s">
        <v>360</v>
      </c>
      <c r="C42" s="400" t="s">
        <v>361</v>
      </c>
      <c r="D42" s="398" t="s">
        <v>362</v>
      </c>
      <c r="E42" s="655" t="s">
        <v>503</v>
      </c>
      <c r="F42" s="655"/>
      <c r="G42" s="401" t="s">
        <v>363</v>
      </c>
      <c r="H42" s="402" t="s">
        <v>346</v>
      </c>
      <c r="I42" s="403" t="s">
        <v>364</v>
      </c>
      <c r="J42" s="403" t="s">
        <v>62</v>
      </c>
    </row>
    <row r="43" spans="1:10">
      <c r="A43" s="404" t="s">
        <v>504</v>
      </c>
      <c r="B43" s="405" t="s">
        <v>378</v>
      </c>
      <c r="C43" s="406" t="s">
        <v>19</v>
      </c>
      <c r="D43" s="404" t="s">
        <v>21</v>
      </c>
      <c r="E43" s="656" t="s">
        <v>529</v>
      </c>
      <c r="F43" s="656"/>
      <c r="G43" s="407" t="s">
        <v>22</v>
      </c>
      <c r="H43" s="408">
        <v>1</v>
      </c>
      <c r="I43" s="409">
        <v>124.1</v>
      </c>
      <c r="J43" s="409">
        <v>124.1</v>
      </c>
    </row>
    <row r="44" spans="1:10" ht="22.8">
      <c r="A44" s="422" t="s">
        <v>526</v>
      </c>
      <c r="B44" s="423" t="s">
        <v>555</v>
      </c>
      <c r="C44" s="424" t="s">
        <v>19</v>
      </c>
      <c r="D44" s="422" t="s">
        <v>66</v>
      </c>
      <c r="E44" s="661" t="s">
        <v>529</v>
      </c>
      <c r="F44" s="661"/>
      <c r="G44" s="425" t="s">
        <v>22</v>
      </c>
      <c r="H44" s="426">
        <v>1</v>
      </c>
      <c r="I44" s="427">
        <v>1.77</v>
      </c>
      <c r="J44" s="427">
        <v>1.77</v>
      </c>
    </row>
    <row r="45" spans="1:10">
      <c r="A45" s="410" t="s">
        <v>505</v>
      </c>
      <c r="B45" s="411" t="s">
        <v>556</v>
      </c>
      <c r="C45" s="412" t="s">
        <v>19</v>
      </c>
      <c r="D45" s="410" t="s">
        <v>227</v>
      </c>
      <c r="E45" s="660" t="s">
        <v>226</v>
      </c>
      <c r="F45" s="660"/>
      <c r="G45" s="413" t="s">
        <v>22</v>
      </c>
      <c r="H45" s="414">
        <v>1</v>
      </c>
      <c r="I45" s="415">
        <v>120.04</v>
      </c>
      <c r="J45" s="415">
        <v>120.04</v>
      </c>
    </row>
    <row r="46" spans="1:10">
      <c r="A46" s="410" t="s">
        <v>505</v>
      </c>
      <c r="B46" s="411" t="s">
        <v>557</v>
      </c>
      <c r="C46" s="412" t="s">
        <v>19</v>
      </c>
      <c r="D46" s="410" t="s">
        <v>224</v>
      </c>
      <c r="E46" s="660" t="s">
        <v>229</v>
      </c>
      <c r="F46" s="660"/>
      <c r="G46" s="413" t="s">
        <v>22</v>
      </c>
      <c r="H46" s="414">
        <v>1</v>
      </c>
      <c r="I46" s="415">
        <v>1.43</v>
      </c>
      <c r="J46" s="415">
        <v>1.43</v>
      </c>
    </row>
    <row r="47" spans="1:10">
      <c r="A47" s="410" t="s">
        <v>505</v>
      </c>
      <c r="B47" s="411" t="s">
        <v>558</v>
      </c>
      <c r="C47" s="412" t="s">
        <v>19</v>
      </c>
      <c r="D47" s="410" t="s">
        <v>225</v>
      </c>
      <c r="E47" s="660" t="s">
        <v>229</v>
      </c>
      <c r="F47" s="660"/>
      <c r="G47" s="413" t="s">
        <v>22</v>
      </c>
      <c r="H47" s="414">
        <v>1</v>
      </c>
      <c r="I47" s="415">
        <v>0.08</v>
      </c>
      <c r="J47" s="415">
        <v>0.08</v>
      </c>
    </row>
    <row r="48" spans="1:10" ht="22.8">
      <c r="A48" s="410" t="s">
        <v>505</v>
      </c>
      <c r="B48" s="411" t="s">
        <v>559</v>
      </c>
      <c r="C48" s="412" t="s">
        <v>19</v>
      </c>
      <c r="D48" s="410" t="s">
        <v>64</v>
      </c>
      <c r="E48" s="660" t="s">
        <v>229</v>
      </c>
      <c r="F48" s="660"/>
      <c r="G48" s="413" t="s">
        <v>22</v>
      </c>
      <c r="H48" s="414">
        <v>1</v>
      </c>
      <c r="I48" s="415">
        <v>0.01</v>
      </c>
      <c r="J48" s="415">
        <v>0.01</v>
      </c>
    </row>
    <row r="49" spans="1:10" ht="22.8">
      <c r="A49" s="410" t="s">
        <v>505</v>
      </c>
      <c r="B49" s="411" t="s">
        <v>560</v>
      </c>
      <c r="C49" s="412" t="s">
        <v>19</v>
      </c>
      <c r="D49" s="410" t="s">
        <v>65</v>
      </c>
      <c r="E49" s="660" t="s">
        <v>229</v>
      </c>
      <c r="F49" s="660"/>
      <c r="G49" s="413" t="s">
        <v>22</v>
      </c>
      <c r="H49" s="414">
        <v>1</v>
      </c>
      <c r="I49" s="415">
        <v>0.77</v>
      </c>
      <c r="J49" s="415">
        <v>0.77</v>
      </c>
    </row>
    <row r="50" spans="1:10">
      <c r="A50" s="416"/>
      <c r="B50" s="393"/>
      <c r="C50" s="394"/>
      <c r="D50" s="416"/>
      <c r="E50" s="416" t="s">
        <v>519</v>
      </c>
      <c r="F50" s="417">
        <v>121.81</v>
      </c>
      <c r="G50" s="416" t="s">
        <v>520</v>
      </c>
      <c r="H50" s="395">
        <v>0</v>
      </c>
      <c r="I50" s="416" t="s">
        <v>521</v>
      </c>
      <c r="J50" s="417">
        <v>121.81</v>
      </c>
    </row>
    <row r="51" spans="1:10" ht="13.8" thickBot="1">
      <c r="A51" s="416"/>
      <c r="B51" s="393"/>
      <c r="C51" s="394"/>
      <c r="D51" s="416"/>
      <c r="E51" s="416" t="s">
        <v>522</v>
      </c>
      <c r="F51" s="417">
        <v>30.61</v>
      </c>
      <c r="G51" s="416"/>
      <c r="H51" s="653" t="s">
        <v>523</v>
      </c>
      <c r="I51" s="653"/>
      <c r="J51" s="417">
        <v>154.71</v>
      </c>
    </row>
    <row r="52" spans="1:10" ht="13.8" thickTop="1">
      <c r="A52" s="418"/>
      <c r="B52" s="419"/>
      <c r="C52" s="420"/>
      <c r="D52" s="418"/>
      <c r="E52" s="418"/>
      <c r="F52" s="418"/>
      <c r="G52" s="418"/>
      <c r="H52" s="421"/>
      <c r="I52" s="418"/>
      <c r="J52" s="418"/>
    </row>
    <row r="53" spans="1:10">
      <c r="A53" s="398" t="s">
        <v>554</v>
      </c>
      <c r="B53" s="399" t="s">
        <v>360</v>
      </c>
      <c r="C53" s="400" t="s">
        <v>361</v>
      </c>
      <c r="D53" s="398" t="s">
        <v>362</v>
      </c>
      <c r="E53" s="655" t="s">
        <v>503</v>
      </c>
      <c r="F53" s="655"/>
      <c r="G53" s="401" t="s">
        <v>363</v>
      </c>
      <c r="H53" s="402" t="s">
        <v>346</v>
      </c>
      <c r="I53" s="403" t="s">
        <v>364</v>
      </c>
      <c r="J53" s="403" t="s">
        <v>62</v>
      </c>
    </row>
    <row r="54" spans="1:10">
      <c r="A54" s="404" t="s">
        <v>504</v>
      </c>
      <c r="B54" s="405" t="s">
        <v>379</v>
      </c>
      <c r="C54" s="406" t="s">
        <v>19</v>
      </c>
      <c r="D54" s="404" t="s">
        <v>24</v>
      </c>
      <c r="E54" s="656" t="s">
        <v>529</v>
      </c>
      <c r="F54" s="656"/>
      <c r="G54" s="407" t="s">
        <v>22</v>
      </c>
      <c r="H54" s="408">
        <v>1</v>
      </c>
      <c r="I54" s="409">
        <v>23.55</v>
      </c>
      <c r="J54" s="409">
        <v>23.55</v>
      </c>
    </row>
    <row r="55" spans="1:10" ht="22.8">
      <c r="A55" s="422" t="s">
        <v>526</v>
      </c>
      <c r="B55" s="423" t="s">
        <v>561</v>
      </c>
      <c r="C55" s="424" t="s">
        <v>19</v>
      </c>
      <c r="D55" s="422" t="s">
        <v>69</v>
      </c>
      <c r="E55" s="661" t="s">
        <v>529</v>
      </c>
      <c r="F55" s="661"/>
      <c r="G55" s="425" t="s">
        <v>22</v>
      </c>
      <c r="H55" s="426">
        <v>1</v>
      </c>
      <c r="I55" s="427">
        <v>0.42</v>
      </c>
      <c r="J55" s="427">
        <v>0.42</v>
      </c>
    </row>
    <row r="56" spans="1:10">
      <c r="A56" s="410" t="s">
        <v>505</v>
      </c>
      <c r="B56" s="411" t="s">
        <v>562</v>
      </c>
      <c r="C56" s="412" t="s">
        <v>19</v>
      </c>
      <c r="D56" s="410" t="s">
        <v>228</v>
      </c>
      <c r="E56" s="660" t="s">
        <v>226</v>
      </c>
      <c r="F56" s="660"/>
      <c r="G56" s="413" t="s">
        <v>22</v>
      </c>
      <c r="H56" s="414">
        <v>1</v>
      </c>
      <c r="I56" s="415">
        <v>20.260000000000002</v>
      </c>
      <c r="J56" s="415">
        <v>20.260000000000002</v>
      </c>
    </row>
    <row r="57" spans="1:10">
      <c r="A57" s="410" t="s">
        <v>505</v>
      </c>
      <c r="B57" s="411" t="s">
        <v>557</v>
      </c>
      <c r="C57" s="412" t="s">
        <v>19</v>
      </c>
      <c r="D57" s="410" t="s">
        <v>224</v>
      </c>
      <c r="E57" s="660" t="s">
        <v>229</v>
      </c>
      <c r="F57" s="660"/>
      <c r="G57" s="413" t="s">
        <v>22</v>
      </c>
      <c r="H57" s="414">
        <v>1</v>
      </c>
      <c r="I57" s="415">
        <v>1.43</v>
      </c>
      <c r="J57" s="415">
        <v>1.43</v>
      </c>
    </row>
    <row r="58" spans="1:10">
      <c r="A58" s="410" t="s">
        <v>505</v>
      </c>
      <c r="B58" s="411" t="s">
        <v>558</v>
      </c>
      <c r="C58" s="412" t="s">
        <v>19</v>
      </c>
      <c r="D58" s="410" t="s">
        <v>225</v>
      </c>
      <c r="E58" s="660" t="s">
        <v>229</v>
      </c>
      <c r="F58" s="660"/>
      <c r="G58" s="413" t="s">
        <v>22</v>
      </c>
      <c r="H58" s="414">
        <v>1</v>
      </c>
      <c r="I58" s="415">
        <v>0.08</v>
      </c>
      <c r="J58" s="415">
        <v>0.08</v>
      </c>
    </row>
    <row r="59" spans="1:10" ht="22.8">
      <c r="A59" s="410" t="s">
        <v>505</v>
      </c>
      <c r="B59" s="411" t="s">
        <v>563</v>
      </c>
      <c r="C59" s="412" t="s">
        <v>19</v>
      </c>
      <c r="D59" s="410" t="s">
        <v>67</v>
      </c>
      <c r="E59" s="660" t="s">
        <v>229</v>
      </c>
      <c r="F59" s="660"/>
      <c r="G59" s="413" t="s">
        <v>22</v>
      </c>
      <c r="H59" s="414">
        <v>1</v>
      </c>
      <c r="I59" s="415">
        <v>0.08</v>
      </c>
      <c r="J59" s="415">
        <v>0.08</v>
      </c>
    </row>
    <row r="60" spans="1:10" ht="22.8">
      <c r="A60" s="410" t="s">
        <v>505</v>
      </c>
      <c r="B60" s="411" t="s">
        <v>564</v>
      </c>
      <c r="C60" s="412" t="s">
        <v>19</v>
      </c>
      <c r="D60" s="410" t="s">
        <v>68</v>
      </c>
      <c r="E60" s="660" t="s">
        <v>229</v>
      </c>
      <c r="F60" s="660"/>
      <c r="G60" s="413" t="s">
        <v>22</v>
      </c>
      <c r="H60" s="414">
        <v>1</v>
      </c>
      <c r="I60" s="415">
        <v>1.28</v>
      </c>
      <c r="J60" s="415">
        <v>1.28</v>
      </c>
    </row>
    <row r="61" spans="1:10">
      <c r="A61" s="416"/>
      <c r="B61" s="393"/>
      <c r="C61" s="394"/>
      <c r="D61" s="416"/>
      <c r="E61" s="416" t="s">
        <v>519</v>
      </c>
      <c r="F61" s="417">
        <v>20.68</v>
      </c>
      <c r="G61" s="416" t="s">
        <v>520</v>
      </c>
      <c r="H61" s="395">
        <v>0</v>
      </c>
      <c r="I61" s="416" t="s">
        <v>521</v>
      </c>
      <c r="J61" s="417">
        <v>20.68</v>
      </c>
    </row>
    <row r="62" spans="1:10" ht="15" customHeight="1" thickBot="1">
      <c r="A62" s="416"/>
      <c r="B62" s="393"/>
      <c r="C62" s="394"/>
      <c r="D62" s="416"/>
      <c r="E62" s="416" t="s">
        <v>522</v>
      </c>
      <c r="F62" s="417">
        <v>5.8</v>
      </c>
      <c r="G62" s="416"/>
      <c r="H62" s="653" t="s">
        <v>523</v>
      </c>
      <c r="I62" s="653"/>
      <c r="J62" s="417">
        <v>29.35</v>
      </c>
    </row>
    <row r="63" spans="1:10" ht="13.8" thickTop="1">
      <c r="A63" s="418"/>
      <c r="B63" s="419"/>
      <c r="C63" s="420"/>
      <c r="D63" s="418"/>
      <c r="E63" s="418"/>
      <c r="F63" s="418"/>
      <c r="G63" s="418"/>
      <c r="H63" s="421"/>
      <c r="I63" s="418"/>
      <c r="J63" s="418"/>
    </row>
    <row r="64" spans="1:10">
      <c r="A64" s="398" t="s">
        <v>565</v>
      </c>
      <c r="B64" s="399" t="s">
        <v>360</v>
      </c>
      <c r="C64" s="400" t="s">
        <v>361</v>
      </c>
      <c r="D64" s="398" t="s">
        <v>362</v>
      </c>
      <c r="E64" s="655" t="s">
        <v>503</v>
      </c>
      <c r="F64" s="655"/>
      <c r="G64" s="401" t="s">
        <v>363</v>
      </c>
      <c r="H64" s="402" t="s">
        <v>346</v>
      </c>
      <c r="I64" s="403" t="s">
        <v>364</v>
      </c>
      <c r="J64" s="403" t="s">
        <v>62</v>
      </c>
    </row>
    <row r="65" spans="1:10">
      <c r="A65" s="404" t="s">
        <v>504</v>
      </c>
      <c r="B65" s="405" t="s">
        <v>566</v>
      </c>
      <c r="C65" s="406" t="s">
        <v>567</v>
      </c>
      <c r="D65" s="404" t="s">
        <v>382</v>
      </c>
      <c r="E65" s="656" t="s">
        <v>568</v>
      </c>
      <c r="F65" s="656"/>
      <c r="G65" s="407" t="s">
        <v>383</v>
      </c>
      <c r="H65" s="408">
        <v>1</v>
      </c>
      <c r="I65" s="409">
        <v>3955.33</v>
      </c>
      <c r="J65" s="409">
        <v>3955.33</v>
      </c>
    </row>
    <row r="66" spans="1:10" ht="22.8">
      <c r="A66" s="422" t="s">
        <v>526</v>
      </c>
      <c r="B66" s="423" t="s">
        <v>569</v>
      </c>
      <c r="C66" s="424" t="s">
        <v>19</v>
      </c>
      <c r="D66" s="422" t="s">
        <v>235</v>
      </c>
      <c r="E66" s="661" t="s">
        <v>570</v>
      </c>
      <c r="F66" s="661"/>
      <c r="G66" s="425" t="s">
        <v>76</v>
      </c>
      <c r="H66" s="426">
        <v>1</v>
      </c>
      <c r="I66" s="427">
        <v>89.4</v>
      </c>
      <c r="J66" s="427">
        <v>89.4</v>
      </c>
    </row>
    <row r="67" spans="1:10" ht="34.200000000000003">
      <c r="A67" s="422" t="s">
        <v>526</v>
      </c>
      <c r="B67" s="423" t="s">
        <v>571</v>
      </c>
      <c r="C67" s="424" t="s">
        <v>19</v>
      </c>
      <c r="D67" s="422" t="s">
        <v>233</v>
      </c>
      <c r="E67" s="661" t="s">
        <v>570</v>
      </c>
      <c r="F67" s="661"/>
      <c r="G67" s="425" t="s">
        <v>76</v>
      </c>
      <c r="H67" s="426">
        <v>1</v>
      </c>
      <c r="I67" s="427">
        <v>86.79</v>
      </c>
      <c r="J67" s="427">
        <v>86.79</v>
      </c>
    </row>
    <row r="68" spans="1:10" ht="34.200000000000003">
      <c r="A68" s="422" t="s">
        <v>526</v>
      </c>
      <c r="B68" s="423" t="s">
        <v>572</v>
      </c>
      <c r="C68" s="424" t="s">
        <v>19</v>
      </c>
      <c r="D68" s="422" t="s">
        <v>78</v>
      </c>
      <c r="E68" s="661" t="s">
        <v>570</v>
      </c>
      <c r="F68" s="661"/>
      <c r="G68" s="425" t="s">
        <v>76</v>
      </c>
      <c r="H68" s="426">
        <v>1</v>
      </c>
      <c r="I68" s="427">
        <v>106.39</v>
      </c>
      <c r="J68" s="427">
        <v>106.39</v>
      </c>
    </row>
    <row r="69" spans="1:10" ht="34.200000000000003">
      <c r="A69" s="422" t="s">
        <v>526</v>
      </c>
      <c r="B69" s="423" t="s">
        <v>573</v>
      </c>
      <c r="C69" s="424" t="s">
        <v>19</v>
      </c>
      <c r="D69" s="422" t="s">
        <v>80</v>
      </c>
      <c r="E69" s="661" t="s">
        <v>570</v>
      </c>
      <c r="F69" s="661"/>
      <c r="G69" s="425" t="s">
        <v>76</v>
      </c>
      <c r="H69" s="426">
        <v>1</v>
      </c>
      <c r="I69" s="427">
        <v>68.88</v>
      </c>
      <c r="J69" s="427">
        <v>68.88</v>
      </c>
    </row>
    <row r="70" spans="1:10" ht="34.200000000000003">
      <c r="A70" s="422" t="s">
        <v>526</v>
      </c>
      <c r="B70" s="423" t="s">
        <v>574</v>
      </c>
      <c r="C70" s="424" t="s">
        <v>19</v>
      </c>
      <c r="D70" s="422" t="s">
        <v>575</v>
      </c>
      <c r="E70" s="661" t="s">
        <v>570</v>
      </c>
      <c r="F70" s="661"/>
      <c r="G70" s="425" t="s">
        <v>76</v>
      </c>
      <c r="H70" s="426">
        <v>1</v>
      </c>
      <c r="I70" s="427">
        <v>90.09</v>
      </c>
      <c r="J70" s="427">
        <v>90.09</v>
      </c>
    </row>
    <row r="71" spans="1:10" ht="45.6">
      <c r="A71" s="422" t="s">
        <v>526</v>
      </c>
      <c r="B71" s="423" t="s">
        <v>576</v>
      </c>
      <c r="C71" s="424" t="s">
        <v>19</v>
      </c>
      <c r="D71" s="422" t="s">
        <v>577</v>
      </c>
      <c r="E71" s="661" t="s">
        <v>570</v>
      </c>
      <c r="F71" s="661"/>
      <c r="G71" s="425" t="s">
        <v>76</v>
      </c>
      <c r="H71" s="426">
        <v>1</v>
      </c>
      <c r="I71" s="427">
        <v>61.11</v>
      </c>
      <c r="J71" s="427">
        <v>61.11</v>
      </c>
    </row>
    <row r="72" spans="1:10" ht="45.6">
      <c r="A72" s="422" t="s">
        <v>526</v>
      </c>
      <c r="B72" s="423" t="s">
        <v>578</v>
      </c>
      <c r="C72" s="424" t="s">
        <v>19</v>
      </c>
      <c r="D72" s="422" t="s">
        <v>84</v>
      </c>
      <c r="E72" s="661" t="s">
        <v>570</v>
      </c>
      <c r="F72" s="661"/>
      <c r="G72" s="425" t="s">
        <v>74</v>
      </c>
      <c r="H72" s="426">
        <v>1</v>
      </c>
      <c r="I72" s="427">
        <v>351.11</v>
      </c>
      <c r="J72" s="427">
        <v>351.11</v>
      </c>
    </row>
    <row r="73" spans="1:10" ht="45.6">
      <c r="A73" s="422" t="s">
        <v>526</v>
      </c>
      <c r="B73" s="423" t="s">
        <v>579</v>
      </c>
      <c r="C73" s="424" t="s">
        <v>19</v>
      </c>
      <c r="D73" s="422" t="s">
        <v>73</v>
      </c>
      <c r="E73" s="661" t="s">
        <v>570</v>
      </c>
      <c r="F73" s="661"/>
      <c r="G73" s="425" t="s">
        <v>74</v>
      </c>
      <c r="H73" s="426">
        <v>1</v>
      </c>
      <c r="I73" s="427">
        <v>341.13</v>
      </c>
      <c r="J73" s="427">
        <v>341.13</v>
      </c>
    </row>
    <row r="74" spans="1:10" ht="45.6">
      <c r="A74" s="422" t="s">
        <v>526</v>
      </c>
      <c r="B74" s="423" t="s">
        <v>580</v>
      </c>
      <c r="C74" s="424" t="s">
        <v>19</v>
      </c>
      <c r="D74" s="422" t="s">
        <v>581</v>
      </c>
      <c r="E74" s="661" t="s">
        <v>570</v>
      </c>
      <c r="F74" s="661"/>
      <c r="G74" s="425" t="s">
        <v>74</v>
      </c>
      <c r="H74" s="426">
        <v>1</v>
      </c>
      <c r="I74" s="427">
        <v>267.06</v>
      </c>
      <c r="J74" s="427">
        <v>267.06</v>
      </c>
    </row>
    <row r="75" spans="1:10">
      <c r="A75" s="410" t="s">
        <v>505</v>
      </c>
      <c r="B75" s="411" t="s">
        <v>582</v>
      </c>
      <c r="C75" s="412" t="s">
        <v>583</v>
      </c>
      <c r="D75" s="410" t="s">
        <v>584</v>
      </c>
      <c r="E75" s="660" t="s">
        <v>585</v>
      </c>
      <c r="F75" s="660"/>
      <c r="G75" s="413" t="s">
        <v>22</v>
      </c>
      <c r="H75" s="414">
        <v>6</v>
      </c>
      <c r="I75" s="415">
        <v>415.56310000000002</v>
      </c>
      <c r="J75" s="415">
        <v>2493.37</v>
      </c>
    </row>
    <row r="76" spans="1:10">
      <c r="A76" s="416"/>
      <c r="B76" s="393"/>
      <c r="C76" s="394"/>
      <c r="D76" s="416"/>
      <c r="E76" s="416" t="s">
        <v>519</v>
      </c>
      <c r="F76" s="417">
        <v>175.87</v>
      </c>
      <c r="G76" s="416" t="s">
        <v>520</v>
      </c>
      <c r="H76" s="395">
        <v>0</v>
      </c>
      <c r="I76" s="416" t="s">
        <v>521</v>
      </c>
      <c r="J76" s="417">
        <v>175.87</v>
      </c>
    </row>
    <row r="77" spans="1:10" ht="13.8" thickBot="1">
      <c r="A77" s="416"/>
      <c r="B77" s="393"/>
      <c r="C77" s="394"/>
      <c r="D77" s="416"/>
      <c r="E77" s="416" t="s">
        <v>522</v>
      </c>
      <c r="F77" s="417">
        <v>975.77</v>
      </c>
      <c r="G77" s="416"/>
      <c r="H77" s="653" t="s">
        <v>523</v>
      </c>
      <c r="I77" s="653"/>
      <c r="J77" s="417">
        <v>4931.1000000000004</v>
      </c>
    </row>
    <row r="78" spans="1:10" ht="13.8" thickTop="1">
      <c r="A78" s="418"/>
      <c r="B78" s="419"/>
      <c r="C78" s="420"/>
      <c r="D78" s="418"/>
      <c r="E78" s="418"/>
      <c r="F78" s="418"/>
      <c r="G78" s="418"/>
      <c r="H78" s="421"/>
      <c r="I78" s="418"/>
      <c r="J78" s="418"/>
    </row>
    <row r="79" spans="1:10">
      <c r="A79" s="398" t="s">
        <v>586</v>
      </c>
      <c r="B79" s="399" t="s">
        <v>360</v>
      </c>
      <c r="C79" s="400" t="s">
        <v>361</v>
      </c>
      <c r="D79" s="398" t="s">
        <v>362</v>
      </c>
      <c r="E79" s="655" t="s">
        <v>503</v>
      </c>
      <c r="F79" s="655"/>
      <c r="G79" s="401" t="s">
        <v>363</v>
      </c>
      <c r="H79" s="402" t="s">
        <v>346</v>
      </c>
      <c r="I79" s="403" t="s">
        <v>364</v>
      </c>
      <c r="J79" s="403" t="s">
        <v>62</v>
      </c>
    </row>
    <row r="80" spans="1:10">
      <c r="A80" s="404" t="s">
        <v>504</v>
      </c>
      <c r="B80" s="405" t="s">
        <v>384</v>
      </c>
      <c r="C80" s="406" t="s">
        <v>19</v>
      </c>
      <c r="D80" s="404" t="s">
        <v>385</v>
      </c>
      <c r="E80" s="656" t="s">
        <v>587</v>
      </c>
      <c r="F80" s="656"/>
      <c r="G80" s="407" t="s">
        <v>45</v>
      </c>
      <c r="H80" s="408">
        <v>1</v>
      </c>
      <c r="I80" s="409">
        <v>0.42</v>
      </c>
      <c r="J80" s="409">
        <v>0.42</v>
      </c>
    </row>
    <row r="81" spans="1:10" ht="21.75" customHeight="1">
      <c r="A81" s="422" t="s">
        <v>526</v>
      </c>
      <c r="B81" s="423" t="s">
        <v>588</v>
      </c>
      <c r="C81" s="424" t="s">
        <v>19</v>
      </c>
      <c r="D81" s="422" t="s">
        <v>72</v>
      </c>
      <c r="E81" s="661" t="s">
        <v>587</v>
      </c>
      <c r="F81" s="661"/>
      <c r="G81" s="425" t="s">
        <v>37</v>
      </c>
      <c r="H81" s="426">
        <v>0.05</v>
      </c>
      <c r="I81" s="427">
        <v>8.51</v>
      </c>
      <c r="J81" s="427">
        <v>0.42</v>
      </c>
    </row>
    <row r="82" spans="1:10">
      <c r="A82" s="416"/>
      <c r="B82" s="393"/>
      <c r="C82" s="394"/>
      <c r="D82" s="416"/>
      <c r="E82" s="416" t="s">
        <v>519</v>
      </c>
      <c r="F82" s="417">
        <v>0.32</v>
      </c>
      <c r="G82" s="416" t="s">
        <v>520</v>
      </c>
      <c r="H82" s="395">
        <v>0</v>
      </c>
      <c r="I82" s="416" t="s">
        <v>521</v>
      </c>
      <c r="J82" s="417">
        <v>0.32</v>
      </c>
    </row>
    <row r="83" spans="1:10" ht="13.8" thickBot="1">
      <c r="A83" s="416"/>
      <c r="B83" s="393"/>
      <c r="C83" s="394"/>
      <c r="D83" s="416"/>
      <c r="E83" s="416" t="s">
        <v>522</v>
      </c>
      <c r="F83" s="417">
        <v>0.1</v>
      </c>
      <c r="G83" s="416"/>
      <c r="H83" s="653" t="s">
        <v>523</v>
      </c>
      <c r="I83" s="653"/>
      <c r="J83" s="417">
        <v>0.52</v>
      </c>
    </row>
    <row r="84" spans="1:10" ht="13.8" thickTop="1">
      <c r="A84" s="418"/>
      <c r="B84" s="419"/>
      <c r="C84" s="420"/>
      <c r="D84" s="418"/>
      <c r="E84" s="418"/>
      <c r="F84" s="418"/>
      <c r="G84" s="418"/>
      <c r="H84" s="421"/>
      <c r="I84" s="418"/>
      <c r="J84" s="418"/>
    </row>
    <row r="85" spans="1:10" ht="17.25" customHeight="1">
      <c r="A85" s="398" t="s">
        <v>589</v>
      </c>
      <c r="B85" s="399" t="s">
        <v>360</v>
      </c>
      <c r="C85" s="400" t="s">
        <v>361</v>
      </c>
      <c r="D85" s="398" t="s">
        <v>362</v>
      </c>
      <c r="E85" s="655" t="s">
        <v>503</v>
      </c>
      <c r="F85" s="655"/>
      <c r="G85" s="401" t="s">
        <v>363</v>
      </c>
      <c r="H85" s="402" t="s">
        <v>346</v>
      </c>
      <c r="I85" s="403" t="s">
        <v>364</v>
      </c>
      <c r="J85" s="403" t="s">
        <v>62</v>
      </c>
    </row>
    <row r="86" spans="1:10" ht="34.200000000000003">
      <c r="A86" s="404" t="s">
        <v>504</v>
      </c>
      <c r="B86" s="405" t="s">
        <v>387</v>
      </c>
      <c r="C86" s="406" t="s">
        <v>19</v>
      </c>
      <c r="D86" s="404" t="s">
        <v>388</v>
      </c>
      <c r="E86" s="656" t="s">
        <v>590</v>
      </c>
      <c r="F86" s="656"/>
      <c r="G86" s="407" t="s">
        <v>172</v>
      </c>
      <c r="H86" s="408">
        <v>1</v>
      </c>
      <c r="I86" s="409">
        <v>0.66</v>
      </c>
      <c r="J86" s="409">
        <v>0.66</v>
      </c>
    </row>
    <row r="87" spans="1:10" ht="16.5" customHeight="1">
      <c r="A87" s="422" t="s">
        <v>526</v>
      </c>
      <c r="B87" s="423" t="s">
        <v>591</v>
      </c>
      <c r="C87" s="424" t="s">
        <v>19</v>
      </c>
      <c r="D87" s="422" t="s">
        <v>230</v>
      </c>
      <c r="E87" s="661" t="s">
        <v>529</v>
      </c>
      <c r="F87" s="661"/>
      <c r="G87" s="425" t="s">
        <v>22</v>
      </c>
      <c r="H87" s="426">
        <v>4.5999999999999999E-3</v>
      </c>
      <c r="I87" s="427">
        <v>24.53</v>
      </c>
      <c r="J87" s="427">
        <v>0.11</v>
      </c>
    </row>
    <row r="88" spans="1:10" ht="22.8">
      <c r="A88" s="422" t="s">
        <v>526</v>
      </c>
      <c r="B88" s="423" t="s">
        <v>592</v>
      </c>
      <c r="C88" s="424" t="s">
        <v>19</v>
      </c>
      <c r="D88" s="422" t="s">
        <v>81</v>
      </c>
      <c r="E88" s="661" t="s">
        <v>570</v>
      </c>
      <c r="F88" s="661"/>
      <c r="G88" s="425" t="s">
        <v>76</v>
      </c>
      <c r="H88" s="426">
        <v>2.8999999999999998E-3</v>
      </c>
      <c r="I88" s="427">
        <v>75.540000000000006</v>
      </c>
      <c r="J88" s="427">
        <v>0.21</v>
      </c>
    </row>
    <row r="89" spans="1:10" ht="22.8">
      <c r="A89" s="422" t="s">
        <v>526</v>
      </c>
      <c r="B89" s="423" t="s">
        <v>593</v>
      </c>
      <c r="C89" s="424" t="s">
        <v>19</v>
      </c>
      <c r="D89" s="422" t="s">
        <v>82</v>
      </c>
      <c r="E89" s="661" t="s">
        <v>570</v>
      </c>
      <c r="F89" s="661"/>
      <c r="G89" s="425" t="s">
        <v>74</v>
      </c>
      <c r="H89" s="426">
        <v>1.6999999999999999E-3</v>
      </c>
      <c r="I89" s="427">
        <v>204.57</v>
      </c>
      <c r="J89" s="427">
        <v>0.34</v>
      </c>
    </row>
    <row r="90" spans="1:10">
      <c r="A90" s="416"/>
      <c r="B90" s="393"/>
      <c r="C90" s="394"/>
      <c r="D90" s="416"/>
      <c r="E90" s="416" t="s">
        <v>519</v>
      </c>
      <c r="F90" s="417">
        <v>0.14000000000000001</v>
      </c>
      <c r="G90" s="416" t="s">
        <v>520</v>
      </c>
      <c r="H90" s="395">
        <v>0</v>
      </c>
      <c r="I90" s="416" t="s">
        <v>521</v>
      </c>
      <c r="J90" s="417">
        <v>0.14000000000000001</v>
      </c>
    </row>
    <row r="91" spans="1:10" ht="13.8" thickBot="1">
      <c r="A91" s="416"/>
      <c r="B91" s="393"/>
      <c r="C91" s="394"/>
      <c r="D91" s="416"/>
      <c r="E91" s="416" t="s">
        <v>522</v>
      </c>
      <c r="F91" s="417">
        <v>0.16</v>
      </c>
      <c r="G91" s="416"/>
      <c r="H91" s="653" t="s">
        <v>523</v>
      </c>
      <c r="I91" s="653"/>
      <c r="J91" s="417">
        <v>0.82</v>
      </c>
    </row>
    <row r="92" spans="1:10" ht="13.8" thickTop="1">
      <c r="A92" s="418"/>
      <c r="B92" s="419"/>
      <c r="C92" s="420"/>
      <c r="D92" s="418"/>
      <c r="E92" s="418"/>
      <c r="F92" s="418"/>
      <c r="G92" s="418"/>
      <c r="H92" s="421"/>
      <c r="I92" s="418"/>
      <c r="J92" s="418"/>
    </row>
    <row r="93" spans="1:10" ht="19.5" customHeight="1">
      <c r="A93" s="398" t="s">
        <v>594</v>
      </c>
      <c r="B93" s="399" t="s">
        <v>360</v>
      </c>
      <c r="C93" s="400" t="s">
        <v>361</v>
      </c>
      <c r="D93" s="398" t="s">
        <v>362</v>
      </c>
      <c r="E93" s="655" t="s">
        <v>503</v>
      </c>
      <c r="F93" s="655"/>
      <c r="G93" s="401" t="s">
        <v>363</v>
      </c>
      <c r="H93" s="402" t="s">
        <v>346</v>
      </c>
      <c r="I93" s="403" t="s">
        <v>364</v>
      </c>
      <c r="J93" s="403" t="s">
        <v>62</v>
      </c>
    </row>
    <row r="94" spans="1:10" ht="34.200000000000003">
      <c r="A94" s="404" t="s">
        <v>504</v>
      </c>
      <c r="B94" s="405" t="s">
        <v>390</v>
      </c>
      <c r="C94" s="406" t="s">
        <v>19</v>
      </c>
      <c r="D94" s="404" t="s">
        <v>270</v>
      </c>
      <c r="E94" s="656" t="s">
        <v>595</v>
      </c>
      <c r="F94" s="656"/>
      <c r="G94" s="407" t="s">
        <v>391</v>
      </c>
      <c r="H94" s="408">
        <v>1</v>
      </c>
      <c r="I94" s="409">
        <v>9.25</v>
      </c>
      <c r="J94" s="409">
        <v>9.25</v>
      </c>
    </row>
    <row r="95" spans="1:10" ht="34.200000000000003">
      <c r="A95" s="422" t="s">
        <v>526</v>
      </c>
      <c r="B95" s="423" t="s">
        <v>596</v>
      </c>
      <c r="C95" s="424" t="s">
        <v>19</v>
      </c>
      <c r="D95" s="422" t="s">
        <v>234</v>
      </c>
      <c r="E95" s="661" t="s">
        <v>570</v>
      </c>
      <c r="F95" s="661"/>
      <c r="G95" s="425" t="s">
        <v>74</v>
      </c>
      <c r="H95" s="426">
        <v>8.3000000000000001E-3</v>
      </c>
      <c r="I95" s="427">
        <v>196.39</v>
      </c>
      <c r="J95" s="427">
        <v>1.63</v>
      </c>
    </row>
    <row r="96" spans="1:10" ht="34.200000000000003">
      <c r="A96" s="422" t="s">
        <v>526</v>
      </c>
      <c r="B96" s="423" t="s">
        <v>571</v>
      </c>
      <c r="C96" s="424" t="s">
        <v>19</v>
      </c>
      <c r="D96" s="422" t="s">
        <v>233</v>
      </c>
      <c r="E96" s="661" t="s">
        <v>570</v>
      </c>
      <c r="F96" s="661"/>
      <c r="G96" s="425" t="s">
        <v>76</v>
      </c>
      <c r="H96" s="426">
        <v>8.5000000000000006E-3</v>
      </c>
      <c r="I96" s="427">
        <v>86.79</v>
      </c>
      <c r="J96" s="427">
        <v>0.73</v>
      </c>
    </row>
    <row r="97" spans="1:10" ht="45.6">
      <c r="A97" s="422" t="s">
        <v>526</v>
      </c>
      <c r="B97" s="423" t="s">
        <v>578</v>
      </c>
      <c r="C97" s="424" t="s">
        <v>19</v>
      </c>
      <c r="D97" s="422" t="s">
        <v>84</v>
      </c>
      <c r="E97" s="661" t="s">
        <v>570</v>
      </c>
      <c r="F97" s="661"/>
      <c r="G97" s="425" t="s">
        <v>74</v>
      </c>
      <c r="H97" s="426">
        <v>1.6899999999999998E-2</v>
      </c>
      <c r="I97" s="427">
        <v>351.11</v>
      </c>
      <c r="J97" s="427">
        <v>5.93</v>
      </c>
    </row>
    <row r="98" spans="1:10" ht="45.6">
      <c r="A98" s="422" t="s">
        <v>526</v>
      </c>
      <c r="B98" s="423" t="s">
        <v>597</v>
      </c>
      <c r="C98" s="424" t="s">
        <v>19</v>
      </c>
      <c r="D98" s="422" t="s">
        <v>85</v>
      </c>
      <c r="E98" s="661" t="s">
        <v>570</v>
      </c>
      <c r="F98" s="661"/>
      <c r="G98" s="425" t="s">
        <v>76</v>
      </c>
      <c r="H98" s="426">
        <v>1.0999999999999999E-2</v>
      </c>
      <c r="I98" s="427">
        <v>87.53</v>
      </c>
      <c r="J98" s="427">
        <v>0.96</v>
      </c>
    </row>
    <row r="99" spans="1:10">
      <c r="A99" s="416"/>
      <c r="B99" s="393"/>
      <c r="C99" s="394"/>
      <c r="D99" s="416"/>
      <c r="E99" s="416" t="s">
        <v>519</v>
      </c>
      <c r="F99" s="417">
        <v>0.84</v>
      </c>
      <c r="G99" s="416" t="s">
        <v>520</v>
      </c>
      <c r="H99" s="395">
        <v>0</v>
      </c>
      <c r="I99" s="416" t="s">
        <v>521</v>
      </c>
      <c r="J99" s="417">
        <v>0.84</v>
      </c>
    </row>
    <row r="100" spans="1:10" ht="13.8" thickBot="1">
      <c r="A100" s="416"/>
      <c r="B100" s="393"/>
      <c r="C100" s="394"/>
      <c r="D100" s="416"/>
      <c r="E100" s="416" t="s">
        <v>522</v>
      </c>
      <c r="F100" s="417">
        <v>2.2799999999999998</v>
      </c>
      <c r="G100" s="416"/>
      <c r="H100" s="653" t="s">
        <v>523</v>
      </c>
      <c r="I100" s="653"/>
      <c r="J100" s="417">
        <v>11.53</v>
      </c>
    </row>
    <row r="101" spans="1:10" ht="13.8" thickTop="1">
      <c r="A101" s="418"/>
      <c r="B101" s="419"/>
      <c r="C101" s="420"/>
      <c r="D101" s="418"/>
      <c r="E101" s="418"/>
      <c r="F101" s="418"/>
      <c r="G101" s="418"/>
      <c r="H101" s="421"/>
      <c r="I101" s="418"/>
      <c r="J101" s="418"/>
    </row>
    <row r="102" spans="1:10" ht="19.5" customHeight="1">
      <c r="A102" s="398" t="s">
        <v>598</v>
      </c>
      <c r="B102" s="399" t="s">
        <v>360</v>
      </c>
      <c r="C102" s="400" t="s">
        <v>361</v>
      </c>
      <c r="D102" s="398" t="s">
        <v>362</v>
      </c>
      <c r="E102" s="655" t="s">
        <v>503</v>
      </c>
      <c r="F102" s="655"/>
      <c r="G102" s="401" t="s">
        <v>363</v>
      </c>
      <c r="H102" s="402" t="s">
        <v>346</v>
      </c>
      <c r="I102" s="403" t="s">
        <v>364</v>
      </c>
      <c r="J102" s="403" t="s">
        <v>62</v>
      </c>
    </row>
    <row r="103" spans="1:10" ht="22.8">
      <c r="A103" s="404" t="s">
        <v>504</v>
      </c>
      <c r="B103" s="405" t="s">
        <v>393</v>
      </c>
      <c r="C103" s="406" t="s">
        <v>19</v>
      </c>
      <c r="D103" s="404" t="s">
        <v>394</v>
      </c>
      <c r="E103" s="656" t="s">
        <v>595</v>
      </c>
      <c r="F103" s="656"/>
      <c r="G103" s="407" t="s">
        <v>395</v>
      </c>
      <c r="H103" s="408">
        <v>1</v>
      </c>
      <c r="I103" s="409">
        <v>2.91</v>
      </c>
      <c r="J103" s="409">
        <v>2.91</v>
      </c>
    </row>
    <row r="104" spans="1:10" ht="45.6">
      <c r="A104" s="422" t="s">
        <v>526</v>
      </c>
      <c r="B104" s="423" t="s">
        <v>578</v>
      </c>
      <c r="C104" s="424" t="s">
        <v>19</v>
      </c>
      <c r="D104" s="422" t="s">
        <v>84</v>
      </c>
      <c r="E104" s="661" t="s">
        <v>570</v>
      </c>
      <c r="F104" s="661"/>
      <c r="G104" s="425" t="s">
        <v>74</v>
      </c>
      <c r="H104" s="426">
        <v>7.4999999999999997E-3</v>
      </c>
      <c r="I104" s="427">
        <v>351.11</v>
      </c>
      <c r="J104" s="427">
        <v>2.63</v>
      </c>
    </row>
    <row r="105" spans="1:10" ht="45.6">
      <c r="A105" s="422" t="s">
        <v>526</v>
      </c>
      <c r="B105" s="423" t="s">
        <v>597</v>
      </c>
      <c r="C105" s="424" t="s">
        <v>19</v>
      </c>
      <c r="D105" s="422" t="s">
        <v>85</v>
      </c>
      <c r="E105" s="661" t="s">
        <v>570</v>
      </c>
      <c r="F105" s="661"/>
      <c r="G105" s="425" t="s">
        <v>76</v>
      </c>
      <c r="H105" s="426">
        <v>3.2000000000000002E-3</v>
      </c>
      <c r="I105" s="427">
        <v>87.53</v>
      </c>
      <c r="J105" s="427">
        <v>0.28000000000000003</v>
      </c>
    </row>
    <row r="106" spans="1:10">
      <c r="A106" s="416"/>
      <c r="B106" s="393"/>
      <c r="C106" s="394"/>
      <c r="D106" s="416"/>
      <c r="E106" s="416" t="s">
        <v>519</v>
      </c>
      <c r="F106" s="417">
        <v>0.2</v>
      </c>
      <c r="G106" s="416" t="s">
        <v>520</v>
      </c>
      <c r="H106" s="395">
        <v>0</v>
      </c>
      <c r="I106" s="416" t="s">
        <v>521</v>
      </c>
      <c r="J106" s="417">
        <v>0.2</v>
      </c>
    </row>
    <row r="107" spans="1:10" ht="13.8" thickBot="1">
      <c r="A107" s="416"/>
      <c r="B107" s="393"/>
      <c r="C107" s="394"/>
      <c r="D107" s="416"/>
      <c r="E107" s="416" t="s">
        <v>522</v>
      </c>
      <c r="F107" s="417">
        <v>0.71</v>
      </c>
      <c r="G107" s="416"/>
      <c r="H107" s="653" t="s">
        <v>523</v>
      </c>
      <c r="I107" s="653"/>
      <c r="J107" s="417">
        <v>3.62</v>
      </c>
    </row>
    <row r="108" spans="1:10" ht="13.8" thickTop="1">
      <c r="A108" s="418"/>
      <c r="B108" s="419"/>
      <c r="C108" s="420"/>
      <c r="D108" s="418"/>
      <c r="E108" s="418"/>
      <c r="F108" s="418"/>
      <c r="G108" s="418"/>
      <c r="H108" s="421"/>
      <c r="I108" s="418"/>
      <c r="J108" s="418"/>
    </row>
    <row r="109" spans="1:10" ht="14.25" customHeight="1">
      <c r="A109" s="398" t="s">
        <v>599</v>
      </c>
      <c r="B109" s="399" t="s">
        <v>360</v>
      </c>
      <c r="C109" s="400" t="s">
        <v>361</v>
      </c>
      <c r="D109" s="398" t="s">
        <v>362</v>
      </c>
      <c r="E109" s="655" t="s">
        <v>503</v>
      </c>
      <c r="F109" s="655"/>
      <c r="G109" s="401" t="s">
        <v>363</v>
      </c>
      <c r="H109" s="402" t="s">
        <v>346</v>
      </c>
      <c r="I109" s="403" t="s">
        <v>364</v>
      </c>
      <c r="J109" s="403" t="s">
        <v>62</v>
      </c>
    </row>
    <row r="110" spans="1:10" ht="34.200000000000003">
      <c r="A110" s="404" t="s">
        <v>504</v>
      </c>
      <c r="B110" s="405" t="s">
        <v>397</v>
      </c>
      <c r="C110" s="406" t="s">
        <v>19</v>
      </c>
      <c r="D110" s="404" t="s">
        <v>398</v>
      </c>
      <c r="E110" s="656" t="s">
        <v>600</v>
      </c>
      <c r="F110" s="656"/>
      <c r="G110" s="407" t="s">
        <v>172</v>
      </c>
      <c r="H110" s="408">
        <v>1</v>
      </c>
      <c r="I110" s="409">
        <v>0.51</v>
      </c>
      <c r="J110" s="409">
        <v>0.51</v>
      </c>
    </row>
    <row r="111" spans="1:10" ht="34.200000000000003">
      <c r="A111" s="422" t="s">
        <v>526</v>
      </c>
      <c r="B111" s="423" t="s">
        <v>601</v>
      </c>
      <c r="C111" s="424" t="s">
        <v>19</v>
      </c>
      <c r="D111" s="422" t="s">
        <v>77</v>
      </c>
      <c r="E111" s="661" t="s">
        <v>570</v>
      </c>
      <c r="F111" s="661"/>
      <c r="G111" s="425" t="s">
        <v>74</v>
      </c>
      <c r="H111" s="426">
        <v>3.0249999999999998E-4</v>
      </c>
      <c r="I111" s="427">
        <v>286.88</v>
      </c>
      <c r="J111" s="427">
        <v>0.08</v>
      </c>
    </row>
    <row r="112" spans="1:10" ht="34.200000000000003">
      <c r="A112" s="422" t="s">
        <v>526</v>
      </c>
      <c r="B112" s="423" t="s">
        <v>572</v>
      </c>
      <c r="C112" s="424" t="s">
        <v>19</v>
      </c>
      <c r="D112" s="422" t="s">
        <v>78</v>
      </c>
      <c r="E112" s="661" t="s">
        <v>570</v>
      </c>
      <c r="F112" s="661"/>
      <c r="G112" s="425" t="s">
        <v>76</v>
      </c>
      <c r="H112" s="426">
        <v>3.3568999999999999E-3</v>
      </c>
      <c r="I112" s="427">
        <v>106.39</v>
      </c>
      <c r="J112" s="427">
        <v>0.35</v>
      </c>
    </row>
    <row r="113" spans="1:10" ht="22.8">
      <c r="A113" s="422" t="s">
        <v>526</v>
      </c>
      <c r="B113" s="423" t="s">
        <v>532</v>
      </c>
      <c r="C113" s="424" t="s">
        <v>19</v>
      </c>
      <c r="D113" s="422" t="s">
        <v>71</v>
      </c>
      <c r="E113" s="661" t="s">
        <v>529</v>
      </c>
      <c r="F113" s="661"/>
      <c r="G113" s="425" t="s">
        <v>22</v>
      </c>
      <c r="H113" s="426">
        <v>3.6592999999999999E-3</v>
      </c>
      <c r="I113" s="427">
        <v>23.48</v>
      </c>
      <c r="J113" s="427">
        <v>0.08</v>
      </c>
    </row>
    <row r="114" spans="1:10">
      <c r="A114" s="416"/>
      <c r="B114" s="393"/>
      <c r="C114" s="394"/>
      <c r="D114" s="416"/>
      <c r="E114" s="416" t="s">
        <v>519</v>
      </c>
      <c r="F114" s="417">
        <v>0.13</v>
      </c>
      <c r="G114" s="416" t="s">
        <v>520</v>
      </c>
      <c r="H114" s="395">
        <v>0</v>
      </c>
      <c r="I114" s="416" t="s">
        <v>521</v>
      </c>
      <c r="J114" s="417">
        <v>0.13</v>
      </c>
    </row>
    <row r="115" spans="1:10" ht="13.8" thickBot="1">
      <c r="A115" s="416"/>
      <c r="B115" s="393"/>
      <c r="C115" s="394"/>
      <c r="D115" s="416"/>
      <c r="E115" s="416" t="s">
        <v>522</v>
      </c>
      <c r="F115" s="417">
        <v>0.12</v>
      </c>
      <c r="G115" s="416"/>
      <c r="H115" s="653" t="s">
        <v>523</v>
      </c>
      <c r="I115" s="653"/>
      <c r="J115" s="417">
        <v>0.63</v>
      </c>
    </row>
    <row r="116" spans="1:10" ht="13.8" thickTop="1">
      <c r="A116" s="418"/>
      <c r="B116" s="419"/>
      <c r="C116" s="420"/>
      <c r="D116" s="418"/>
      <c r="E116" s="418"/>
      <c r="F116" s="418"/>
      <c r="G116" s="418"/>
      <c r="H116" s="421"/>
      <c r="I116" s="418"/>
      <c r="J116" s="418"/>
    </row>
    <row r="117" spans="1:10" ht="17.25" customHeight="1">
      <c r="A117" s="398" t="s">
        <v>602</v>
      </c>
      <c r="B117" s="399" t="s">
        <v>360</v>
      </c>
      <c r="C117" s="400" t="s">
        <v>361</v>
      </c>
      <c r="D117" s="398" t="s">
        <v>362</v>
      </c>
      <c r="E117" s="655" t="s">
        <v>503</v>
      </c>
      <c r="F117" s="655"/>
      <c r="G117" s="401" t="s">
        <v>363</v>
      </c>
      <c r="H117" s="402" t="s">
        <v>346</v>
      </c>
      <c r="I117" s="403" t="s">
        <v>364</v>
      </c>
      <c r="J117" s="403" t="s">
        <v>62</v>
      </c>
    </row>
    <row r="118" spans="1:10" ht="34.200000000000003">
      <c r="A118" s="404" t="s">
        <v>504</v>
      </c>
      <c r="B118" s="405" t="s">
        <v>401</v>
      </c>
      <c r="C118" s="406" t="s">
        <v>19</v>
      </c>
      <c r="D118" s="404" t="s">
        <v>402</v>
      </c>
      <c r="E118" s="656" t="s">
        <v>603</v>
      </c>
      <c r="F118" s="656"/>
      <c r="G118" s="407" t="s">
        <v>391</v>
      </c>
      <c r="H118" s="408">
        <v>1</v>
      </c>
      <c r="I118" s="409">
        <v>16.09</v>
      </c>
      <c r="J118" s="409">
        <v>16.09</v>
      </c>
    </row>
    <row r="119" spans="1:10" ht="34.200000000000003">
      <c r="A119" s="422" t="s">
        <v>526</v>
      </c>
      <c r="B119" s="423" t="s">
        <v>452</v>
      </c>
      <c r="C119" s="424" t="s">
        <v>19</v>
      </c>
      <c r="D119" s="422" t="s">
        <v>83</v>
      </c>
      <c r="E119" s="661" t="s">
        <v>595</v>
      </c>
      <c r="F119" s="661"/>
      <c r="G119" s="425" t="s">
        <v>391</v>
      </c>
      <c r="H119" s="426">
        <v>1.25</v>
      </c>
      <c r="I119" s="427">
        <v>9.24</v>
      </c>
      <c r="J119" s="427">
        <v>11.55</v>
      </c>
    </row>
    <row r="120" spans="1:10" ht="22.5" customHeight="1">
      <c r="A120" s="422" t="s">
        <v>526</v>
      </c>
      <c r="B120" s="423" t="s">
        <v>532</v>
      </c>
      <c r="C120" s="424" t="s">
        <v>19</v>
      </c>
      <c r="D120" s="422" t="s">
        <v>71</v>
      </c>
      <c r="E120" s="661" t="s">
        <v>529</v>
      </c>
      <c r="F120" s="661"/>
      <c r="G120" s="425" t="s">
        <v>22</v>
      </c>
      <c r="H120" s="426">
        <v>3.1E-2</v>
      </c>
      <c r="I120" s="427">
        <v>23.48</v>
      </c>
      <c r="J120" s="427">
        <v>0.72</v>
      </c>
    </row>
    <row r="121" spans="1:10" ht="22.8">
      <c r="A121" s="422" t="s">
        <v>526</v>
      </c>
      <c r="B121" s="423" t="s">
        <v>592</v>
      </c>
      <c r="C121" s="424" t="s">
        <v>19</v>
      </c>
      <c r="D121" s="422" t="s">
        <v>81</v>
      </c>
      <c r="E121" s="661" t="s">
        <v>570</v>
      </c>
      <c r="F121" s="661"/>
      <c r="G121" s="425" t="s">
        <v>76</v>
      </c>
      <c r="H121" s="426">
        <v>1.95E-2</v>
      </c>
      <c r="I121" s="427">
        <v>75.540000000000006</v>
      </c>
      <c r="J121" s="427">
        <v>1.47</v>
      </c>
    </row>
    <row r="122" spans="1:10" ht="22.8">
      <c r="A122" s="422" t="s">
        <v>526</v>
      </c>
      <c r="B122" s="423" t="s">
        <v>593</v>
      </c>
      <c r="C122" s="424" t="s">
        <v>19</v>
      </c>
      <c r="D122" s="422" t="s">
        <v>82</v>
      </c>
      <c r="E122" s="661" t="s">
        <v>570</v>
      </c>
      <c r="F122" s="661"/>
      <c r="G122" s="425" t="s">
        <v>74</v>
      </c>
      <c r="H122" s="426">
        <v>1.15E-2</v>
      </c>
      <c r="I122" s="427">
        <v>204.57</v>
      </c>
      <c r="J122" s="427">
        <v>2.35</v>
      </c>
    </row>
    <row r="123" spans="1:10">
      <c r="A123" s="416"/>
      <c r="B123" s="393"/>
      <c r="C123" s="394"/>
      <c r="D123" s="416"/>
      <c r="E123" s="416" t="s">
        <v>519</v>
      </c>
      <c r="F123" s="417">
        <v>2.2400000000000002</v>
      </c>
      <c r="G123" s="416" t="s">
        <v>520</v>
      </c>
      <c r="H123" s="395">
        <v>0</v>
      </c>
      <c r="I123" s="416" t="s">
        <v>521</v>
      </c>
      <c r="J123" s="417">
        <v>2.2400000000000002</v>
      </c>
    </row>
    <row r="124" spans="1:10" ht="13.8" thickBot="1">
      <c r="A124" s="416"/>
      <c r="B124" s="393"/>
      <c r="C124" s="394"/>
      <c r="D124" s="416"/>
      <c r="E124" s="416" t="s">
        <v>522</v>
      </c>
      <c r="F124" s="417">
        <v>3.96</v>
      </c>
      <c r="G124" s="416"/>
      <c r="H124" s="653" t="s">
        <v>523</v>
      </c>
      <c r="I124" s="653"/>
      <c r="J124" s="417">
        <v>20.05</v>
      </c>
    </row>
    <row r="125" spans="1:10" ht="13.8" thickTop="1">
      <c r="A125" s="418"/>
      <c r="B125" s="419"/>
      <c r="C125" s="420"/>
      <c r="D125" s="418"/>
      <c r="E125" s="418"/>
      <c r="F125" s="418"/>
      <c r="G125" s="418"/>
      <c r="H125" s="421"/>
      <c r="I125" s="418"/>
      <c r="J125" s="418"/>
    </row>
    <row r="126" spans="1:10" ht="18" customHeight="1">
      <c r="A126" s="398" t="s">
        <v>604</v>
      </c>
      <c r="B126" s="399" t="s">
        <v>360</v>
      </c>
      <c r="C126" s="400" t="s">
        <v>361</v>
      </c>
      <c r="D126" s="398" t="s">
        <v>362</v>
      </c>
      <c r="E126" s="655" t="s">
        <v>503</v>
      </c>
      <c r="F126" s="655"/>
      <c r="G126" s="401" t="s">
        <v>363</v>
      </c>
      <c r="H126" s="402" t="s">
        <v>346</v>
      </c>
      <c r="I126" s="403" t="s">
        <v>364</v>
      </c>
      <c r="J126" s="403" t="s">
        <v>62</v>
      </c>
    </row>
    <row r="127" spans="1:10" ht="45.6">
      <c r="A127" s="404" t="s">
        <v>504</v>
      </c>
      <c r="B127" s="405" t="s">
        <v>406</v>
      </c>
      <c r="C127" s="406" t="s">
        <v>19</v>
      </c>
      <c r="D127" s="404" t="s">
        <v>272</v>
      </c>
      <c r="E127" s="656" t="s">
        <v>600</v>
      </c>
      <c r="F127" s="656"/>
      <c r="G127" s="407" t="s">
        <v>391</v>
      </c>
      <c r="H127" s="408">
        <v>1</v>
      </c>
      <c r="I127" s="409">
        <v>10.83</v>
      </c>
      <c r="J127" s="409">
        <v>10.83</v>
      </c>
    </row>
    <row r="128" spans="1:10" ht="45.6">
      <c r="A128" s="422" t="s">
        <v>526</v>
      </c>
      <c r="B128" s="423" t="s">
        <v>579</v>
      </c>
      <c r="C128" s="424" t="s">
        <v>19</v>
      </c>
      <c r="D128" s="422" t="s">
        <v>73</v>
      </c>
      <c r="E128" s="661" t="s">
        <v>570</v>
      </c>
      <c r="F128" s="661"/>
      <c r="G128" s="425" t="s">
        <v>74</v>
      </c>
      <c r="H128" s="426">
        <v>4.2570000000000004E-3</v>
      </c>
      <c r="I128" s="427">
        <v>341.13</v>
      </c>
      <c r="J128" s="427">
        <v>1.45</v>
      </c>
    </row>
    <row r="129" spans="1:10" ht="45.6">
      <c r="A129" s="422" t="s">
        <v>526</v>
      </c>
      <c r="B129" s="423" t="s">
        <v>605</v>
      </c>
      <c r="C129" s="424" t="s">
        <v>19</v>
      </c>
      <c r="D129" s="422" t="s">
        <v>75</v>
      </c>
      <c r="E129" s="661" t="s">
        <v>570</v>
      </c>
      <c r="F129" s="661"/>
      <c r="G129" s="425" t="s">
        <v>76</v>
      </c>
      <c r="H129" s="426">
        <v>2.58386E-2</v>
      </c>
      <c r="I129" s="427">
        <v>73.98</v>
      </c>
      <c r="J129" s="427">
        <v>1.91</v>
      </c>
    </row>
    <row r="130" spans="1:10" ht="34.200000000000003">
      <c r="A130" s="422" t="s">
        <v>526</v>
      </c>
      <c r="B130" s="423" t="s">
        <v>601</v>
      </c>
      <c r="C130" s="424" t="s">
        <v>19</v>
      </c>
      <c r="D130" s="422" t="s">
        <v>77</v>
      </c>
      <c r="E130" s="661" t="s">
        <v>570</v>
      </c>
      <c r="F130" s="661"/>
      <c r="G130" s="425" t="s">
        <v>74</v>
      </c>
      <c r="H130" s="426">
        <v>3.2569000000000001E-3</v>
      </c>
      <c r="I130" s="427">
        <v>286.88</v>
      </c>
      <c r="J130" s="427">
        <v>0.93</v>
      </c>
    </row>
    <row r="131" spans="1:10" ht="34.200000000000003">
      <c r="A131" s="422" t="s">
        <v>526</v>
      </c>
      <c r="B131" s="423" t="s">
        <v>572</v>
      </c>
      <c r="C131" s="424" t="s">
        <v>19</v>
      </c>
      <c r="D131" s="422" t="s">
        <v>78</v>
      </c>
      <c r="E131" s="661" t="s">
        <v>570</v>
      </c>
      <c r="F131" s="661"/>
      <c r="G131" s="425" t="s">
        <v>76</v>
      </c>
      <c r="H131" s="426">
        <v>2.6838799999999999E-2</v>
      </c>
      <c r="I131" s="427">
        <v>106.39</v>
      </c>
      <c r="J131" s="427">
        <v>2.85</v>
      </c>
    </row>
    <row r="132" spans="1:10" ht="34.200000000000003">
      <c r="A132" s="422" t="s">
        <v>526</v>
      </c>
      <c r="B132" s="423" t="s">
        <v>606</v>
      </c>
      <c r="C132" s="424" t="s">
        <v>19</v>
      </c>
      <c r="D132" s="422" t="s">
        <v>79</v>
      </c>
      <c r="E132" s="661" t="s">
        <v>570</v>
      </c>
      <c r="F132" s="661"/>
      <c r="G132" s="425" t="s">
        <v>74</v>
      </c>
      <c r="H132" s="426">
        <v>8.8012999999999997E-3</v>
      </c>
      <c r="I132" s="427">
        <v>174.09</v>
      </c>
      <c r="J132" s="427">
        <v>1.53</v>
      </c>
    </row>
    <row r="133" spans="1:10" ht="22.5" customHeight="1">
      <c r="A133" s="422" t="s">
        <v>526</v>
      </c>
      <c r="B133" s="423" t="s">
        <v>532</v>
      </c>
      <c r="C133" s="424" t="s">
        <v>19</v>
      </c>
      <c r="D133" s="422" t="s">
        <v>71</v>
      </c>
      <c r="E133" s="661" t="s">
        <v>529</v>
      </c>
      <c r="F133" s="661"/>
      <c r="G133" s="425" t="s">
        <v>22</v>
      </c>
      <c r="H133" s="426">
        <v>3.00957E-2</v>
      </c>
      <c r="I133" s="427">
        <v>23.48</v>
      </c>
      <c r="J133" s="427">
        <v>0.7</v>
      </c>
    </row>
    <row r="134" spans="1:10" ht="34.200000000000003">
      <c r="A134" s="422" t="s">
        <v>526</v>
      </c>
      <c r="B134" s="423" t="s">
        <v>573</v>
      </c>
      <c r="C134" s="424" t="s">
        <v>19</v>
      </c>
      <c r="D134" s="422" t="s">
        <v>80</v>
      </c>
      <c r="E134" s="661" t="s">
        <v>570</v>
      </c>
      <c r="F134" s="661"/>
      <c r="G134" s="425" t="s">
        <v>76</v>
      </c>
      <c r="H134" s="426">
        <v>2.1294400000000002E-2</v>
      </c>
      <c r="I134" s="427">
        <v>68.88</v>
      </c>
      <c r="J134" s="427">
        <v>1.46</v>
      </c>
    </row>
    <row r="135" spans="1:10">
      <c r="A135" s="416"/>
      <c r="B135" s="393"/>
      <c r="C135" s="394"/>
      <c r="D135" s="416"/>
      <c r="E135" s="416" t="s">
        <v>519</v>
      </c>
      <c r="F135" s="417">
        <v>2.2200000000000002</v>
      </c>
      <c r="G135" s="416" t="s">
        <v>520</v>
      </c>
      <c r="H135" s="395">
        <v>0</v>
      </c>
      <c r="I135" s="416" t="s">
        <v>521</v>
      </c>
      <c r="J135" s="417">
        <v>2.2200000000000002</v>
      </c>
    </row>
    <row r="136" spans="1:10" ht="13.8" thickBot="1">
      <c r="A136" s="416"/>
      <c r="B136" s="393"/>
      <c r="C136" s="394"/>
      <c r="D136" s="416"/>
      <c r="E136" s="416" t="s">
        <v>522</v>
      </c>
      <c r="F136" s="417">
        <v>2.67</v>
      </c>
      <c r="G136" s="416"/>
      <c r="H136" s="653" t="s">
        <v>523</v>
      </c>
      <c r="I136" s="653"/>
      <c r="J136" s="417">
        <v>13.5</v>
      </c>
    </row>
    <row r="137" spans="1:10" ht="13.8" thickTop="1">
      <c r="A137" s="418"/>
      <c r="B137" s="419"/>
      <c r="C137" s="420"/>
      <c r="D137" s="418"/>
      <c r="E137" s="418"/>
      <c r="F137" s="418"/>
      <c r="G137" s="418"/>
      <c r="H137" s="421"/>
      <c r="I137" s="418"/>
      <c r="J137" s="418"/>
    </row>
    <row r="138" spans="1:10" ht="16.5" customHeight="1">
      <c r="A138" s="398" t="s">
        <v>607</v>
      </c>
      <c r="B138" s="399" t="s">
        <v>360</v>
      </c>
      <c r="C138" s="400" t="s">
        <v>361</v>
      </c>
      <c r="D138" s="398" t="s">
        <v>362</v>
      </c>
      <c r="E138" s="655" t="s">
        <v>503</v>
      </c>
      <c r="F138" s="655"/>
      <c r="G138" s="401" t="s">
        <v>363</v>
      </c>
      <c r="H138" s="402" t="s">
        <v>346</v>
      </c>
      <c r="I138" s="403" t="s">
        <v>364</v>
      </c>
      <c r="J138" s="403" t="s">
        <v>62</v>
      </c>
    </row>
    <row r="139" spans="1:10" ht="34.200000000000003">
      <c r="A139" s="404" t="s">
        <v>504</v>
      </c>
      <c r="B139" s="405" t="s">
        <v>452</v>
      </c>
      <c r="C139" s="406" t="s">
        <v>19</v>
      </c>
      <c r="D139" s="404" t="s">
        <v>83</v>
      </c>
      <c r="E139" s="656" t="s">
        <v>595</v>
      </c>
      <c r="F139" s="656"/>
      <c r="G139" s="407" t="s">
        <v>391</v>
      </c>
      <c r="H139" s="408">
        <v>1</v>
      </c>
      <c r="I139" s="409">
        <v>9.24</v>
      </c>
      <c r="J139" s="409">
        <v>9.24</v>
      </c>
    </row>
    <row r="140" spans="1:10" ht="34.200000000000003">
      <c r="A140" s="422" t="s">
        <v>526</v>
      </c>
      <c r="B140" s="423" t="s">
        <v>596</v>
      </c>
      <c r="C140" s="424" t="s">
        <v>19</v>
      </c>
      <c r="D140" s="422" t="s">
        <v>234</v>
      </c>
      <c r="E140" s="661" t="s">
        <v>570</v>
      </c>
      <c r="F140" s="661"/>
      <c r="G140" s="425" t="s">
        <v>74</v>
      </c>
      <c r="H140" s="426">
        <v>8.3000000000000001E-3</v>
      </c>
      <c r="I140" s="427">
        <v>196.39</v>
      </c>
      <c r="J140" s="427">
        <v>1.63</v>
      </c>
    </row>
    <row r="141" spans="1:10" ht="34.200000000000003">
      <c r="A141" s="422" t="s">
        <v>526</v>
      </c>
      <c r="B141" s="423" t="s">
        <v>571</v>
      </c>
      <c r="C141" s="424" t="s">
        <v>19</v>
      </c>
      <c r="D141" s="422" t="s">
        <v>233</v>
      </c>
      <c r="E141" s="661" t="s">
        <v>570</v>
      </c>
      <c r="F141" s="661"/>
      <c r="G141" s="425" t="s">
        <v>76</v>
      </c>
      <c r="H141" s="426">
        <v>1.0500000000000001E-2</v>
      </c>
      <c r="I141" s="427">
        <v>86.79</v>
      </c>
      <c r="J141" s="427">
        <v>0.91</v>
      </c>
    </row>
    <row r="142" spans="1:10" ht="45.6">
      <c r="A142" s="422" t="s">
        <v>526</v>
      </c>
      <c r="B142" s="423" t="s">
        <v>608</v>
      </c>
      <c r="C142" s="424" t="s">
        <v>19</v>
      </c>
      <c r="D142" s="422" t="s">
        <v>232</v>
      </c>
      <c r="E142" s="661" t="s">
        <v>570</v>
      </c>
      <c r="F142" s="661"/>
      <c r="G142" s="425" t="s">
        <v>74</v>
      </c>
      <c r="H142" s="426">
        <v>1.9800000000000002E-2</v>
      </c>
      <c r="I142" s="427">
        <v>286.62</v>
      </c>
      <c r="J142" s="427">
        <v>5.67</v>
      </c>
    </row>
    <row r="143" spans="1:10" ht="45.6">
      <c r="A143" s="422" t="s">
        <v>526</v>
      </c>
      <c r="B143" s="423" t="s">
        <v>609</v>
      </c>
      <c r="C143" s="424" t="s">
        <v>19</v>
      </c>
      <c r="D143" s="422" t="s">
        <v>231</v>
      </c>
      <c r="E143" s="661" t="s">
        <v>570</v>
      </c>
      <c r="F143" s="661"/>
      <c r="G143" s="425" t="s">
        <v>76</v>
      </c>
      <c r="H143" s="426">
        <v>1.38E-2</v>
      </c>
      <c r="I143" s="427">
        <v>74.790000000000006</v>
      </c>
      <c r="J143" s="427">
        <v>1.03</v>
      </c>
    </row>
    <row r="144" spans="1:10">
      <c r="A144" s="416"/>
      <c r="B144" s="393"/>
      <c r="C144" s="394"/>
      <c r="D144" s="416"/>
      <c r="E144" s="416" t="s">
        <v>519</v>
      </c>
      <c r="F144" s="417">
        <v>1</v>
      </c>
      <c r="G144" s="416" t="s">
        <v>520</v>
      </c>
      <c r="H144" s="395">
        <v>0</v>
      </c>
      <c r="I144" s="416" t="s">
        <v>521</v>
      </c>
      <c r="J144" s="417">
        <v>1</v>
      </c>
    </row>
    <row r="145" spans="1:10" ht="13.8" thickBot="1">
      <c r="A145" s="416"/>
      <c r="B145" s="393"/>
      <c r="C145" s="394"/>
      <c r="D145" s="416"/>
      <c r="E145" s="416" t="s">
        <v>522</v>
      </c>
      <c r="F145" s="417">
        <v>2.27</v>
      </c>
      <c r="G145" s="416"/>
      <c r="H145" s="653" t="s">
        <v>523</v>
      </c>
      <c r="I145" s="653"/>
      <c r="J145" s="417">
        <v>11.51</v>
      </c>
    </row>
    <row r="146" spans="1:10" ht="13.8" thickTop="1">
      <c r="A146" s="418"/>
      <c r="B146" s="419"/>
      <c r="C146" s="420"/>
      <c r="D146" s="418"/>
      <c r="E146" s="418"/>
      <c r="F146" s="418"/>
      <c r="G146" s="418"/>
      <c r="H146" s="421"/>
      <c r="I146" s="418"/>
      <c r="J146" s="418"/>
    </row>
    <row r="147" spans="1:10" ht="19.5" customHeight="1">
      <c r="A147" s="398" t="s">
        <v>610</v>
      </c>
      <c r="B147" s="399" t="s">
        <v>360</v>
      </c>
      <c r="C147" s="400" t="s">
        <v>361</v>
      </c>
      <c r="D147" s="398" t="s">
        <v>362</v>
      </c>
      <c r="E147" s="655" t="s">
        <v>503</v>
      </c>
      <c r="F147" s="655"/>
      <c r="G147" s="401" t="s">
        <v>363</v>
      </c>
      <c r="H147" s="402" t="s">
        <v>346</v>
      </c>
      <c r="I147" s="403" t="s">
        <v>364</v>
      </c>
      <c r="J147" s="403" t="s">
        <v>62</v>
      </c>
    </row>
    <row r="148" spans="1:10" ht="45.6">
      <c r="A148" s="404" t="s">
        <v>504</v>
      </c>
      <c r="B148" s="405" t="s">
        <v>473</v>
      </c>
      <c r="C148" s="406" t="s">
        <v>19</v>
      </c>
      <c r="D148" s="404" t="s">
        <v>474</v>
      </c>
      <c r="E148" s="656" t="s">
        <v>611</v>
      </c>
      <c r="F148" s="656"/>
      <c r="G148" s="407" t="s">
        <v>391</v>
      </c>
      <c r="H148" s="408">
        <v>1</v>
      </c>
      <c r="I148" s="409">
        <v>9.7200000000000006</v>
      </c>
      <c r="J148" s="409">
        <v>9.7200000000000006</v>
      </c>
    </row>
    <row r="149" spans="1:10" ht="22.8">
      <c r="A149" s="422" t="s">
        <v>526</v>
      </c>
      <c r="B149" s="423" t="s">
        <v>612</v>
      </c>
      <c r="C149" s="424" t="s">
        <v>19</v>
      </c>
      <c r="D149" s="422" t="s">
        <v>613</v>
      </c>
      <c r="E149" s="661" t="s">
        <v>570</v>
      </c>
      <c r="F149" s="661"/>
      <c r="G149" s="425" t="s">
        <v>74</v>
      </c>
      <c r="H149" s="426">
        <v>2.9526500000000001E-2</v>
      </c>
      <c r="I149" s="427">
        <v>218.32</v>
      </c>
      <c r="J149" s="427">
        <v>6.44</v>
      </c>
    </row>
    <row r="150" spans="1:10" ht="22.8">
      <c r="A150" s="422" t="s">
        <v>526</v>
      </c>
      <c r="B150" s="423" t="s">
        <v>614</v>
      </c>
      <c r="C150" s="424" t="s">
        <v>19</v>
      </c>
      <c r="D150" s="422" t="s">
        <v>615</v>
      </c>
      <c r="E150" s="661" t="s">
        <v>570</v>
      </c>
      <c r="F150" s="661"/>
      <c r="G150" s="425" t="s">
        <v>76</v>
      </c>
      <c r="H150" s="426">
        <v>2.3258299999999999E-2</v>
      </c>
      <c r="I150" s="427">
        <v>88.25</v>
      </c>
      <c r="J150" s="427">
        <v>2.0499999999999998</v>
      </c>
    </row>
    <row r="151" spans="1:10" ht="15" customHeight="1">
      <c r="A151" s="422" t="s">
        <v>526</v>
      </c>
      <c r="B151" s="423" t="s">
        <v>532</v>
      </c>
      <c r="C151" s="424" t="s">
        <v>19</v>
      </c>
      <c r="D151" s="422" t="s">
        <v>71</v>
      </c>
      <c r="E151" s="661" t="s">
        <v>529</v>
      </c>
      <c r="F151" s="661"/>
      <c r="G151" s="425" t="s">
        <v>22</v>
      </c>
      <c r="H151" s="426">
        <v>5.2784900000000003E-2</v>
      </c>
      <c r="I151" s="427">
        <v>23.48</v>
      </c>
      <c r="J151" s="427">
        <v>1.23</v>
      </c>
    </row>
    <row r="152" spans="1:10">
      <c r="A152" s="416"/>
      <c r="B152" s="393"/>
      <c r="C152" s="394"/>
      <c r="D152" s="416"/>
      <c r="E152" s="416" t="s">
        <v>519</v>
      </c>
      <c r="F152" s="417">
        <v>1.79</v>
      </c>
      <c r="G152" s="416" t="s">
        <v>520</v>
      </c>
      <c r="H152" s="395">
        <v>0</v>
      </c>
      <c r="I152" s="416" t="s">
        <v>521</v>
      </c>
      <c r="J152" s="417">
        <v>1.79</v>
      </c>
    </row>
    <row r="153" spans="1:10" ht="13.8" thickBot="1">
      <c r="A153" s="416"/>
      <c r="B153" s="393"/>
      <c r="C153" s="394"/>
      <c r="D153" s="416"/>
      <c r="E153" s="416" t="s">
        <v>522</v>
      </c>
      <c r="F153" s="417">
        <v>2.39</v>
      </c>
      <c r="G153" s="416"/>
      <c r="H153" s="653" t="s">
        <v>523</v>
      </c>
      <c r="I153" s="653"/>
      <c r="J153" s="417">
        <v>12.11</v>
      </c>
    </row>
    <row r="154" spans="1:10" ht="13.8" thickTop="1">
      <c r="A154" s="418"/>
      <c r="B154" s="419"/>
      <c r="C154" s="420"/>
      <c r="D154" s="418"/>
      <c r="E154" s="418"/>
      <c r="F154" s="418"/>
      <c r="G154" s="418"/>
      <c r="H154" s="421"/>
      <c r="I154" s="418"/>
      <c r="J154" s="418"/>
    </row>
    <row r="155" spans="1:10" ht="18" customHeight="1">
      <c r="A155" s="398" t="s">
        <v>616</v>
      </c>
      <c r="B155" s="399" t="s">
        <v>360</v>
      </c>
      <c r="C155" s="400" t="s">
        <v>361</v>
      </c>
      <c r="D155" s="398" t="s">
        <v>362</v>
      </c>
      <c r="E155" s="655" t="s">
        <v>503</v>
      </c>
      <c r="F155" s="655"/>
      <c r="G155" s="401" t="s">
        <v>363</v>
      </c>
      <c r="H155" s="402" t="s">
        <v>346</v>
      </c>
      <c r="I155" s="403" t="s">
        <v>364</v>
      </c>
      <c r="J155" s="403" t="s">
        <v>62</v>
      </c>
    </row>
    <row r="156" spans="1:10" ht="22.8">
      <c r="A156" s="404" t="s">
        <v>504</v>
      </c>
      <c r="B156" s="405" t="s">
        <v>475</v>
      </c>
      <c r="C156" s="406" t="s">
        <v>19</v>
      </c>
      <c r="D156" s="404" t="s">
        <v>285</v>
      </c>
      <c r="E156" s="656" t="s">
        <v>617</v>
      </c>
      <c r="F156" s="656"/>
      <c r="G156" s="407" t="s">
        <v>391</v>
      </c>
      <c r="H156" s="408">
        <v>1</v>
      </c>
      <c r="I156" s="409">
        <v>203.04</v>
      </c>
      <c r="J156" s="409">
        <v>203.04</v>
      </c>
    </row>
    <row r="157" spans="1:10" ht="22.5" customHeight="1">
      <c r="A157" s="422" t="s">
        <v>526</v>
      </c>
      <c r="B157" s="423" t="s">
        <v>530</v>
      </c>
      <c r="C157" s="424" t="s">
        <v>19</v>
      </c>
      <c r="D157" s="422" t="s">
        <v>531</v>
      </c>
      <c r="E157" s="661" t="s">
        <v>529</v>
      </c>
      <c r="F157" s="661"/>
      <c r="G157" s="425" t="s">
        <v>22</v>
      </c>
      <c r="H157" s="426">
        <v>1.579</v>
      </c>
      <c r="I157" s="427">
        <v>28.51</v>
      </c>
      <c r="J157" s="427">
        <v>45.01</v>
      </c>
    </row>
    <row r="158" spans="1:10" ht="24" customHeight="1">
      <c r="A158" s="422" t="s">
        <v>526</v>
      </c>
      <c r="B158" s="423" t="s">
        <v>532</v>
      </c>
      <c r="C158" s="424" t="s">
        <v>19</v>
      </c>
      <c r="D158" s="422" t="s">
        <v>71</v>
      </c>
      <c r="E158" s="661" t="s">
        <v>529</v>
      </c>
      <c r="F158" s="661"/>
      <c r="G158" s="425" t="s">
        <v>22</v>
      </c>
      <c r="H158" s="426">
        <v>0.63400000000000001</v>
      </c>
      <c r="I158" s="427">
        <v>23.48</v>
      </c>
      <c r="J158" s="427">
        <v>14.88</v>
      </c>
    </row>
    <row r="159" spans="1:10" ht="34.200000000000003">
      <c r="A159" s="422" t="s">
        <v>526</v>
      </c>
      <c r="B159" s="423" t="s">
        <v>618</v>
      </c>
      <c r="C159" s="424" t="s">
        <v>19</v>
      </c>
      <c r="D159" s="422" t="s">
        <v>619</v>
      </c>
      <c r="E159" s="661" t="s">
        <v>570</v>
      </c>
      <c r="F159" s="661"/>
      <c r="G159" s="425" t="s">
        <v>74</v>
      </c>
      <c r="H159" s="426">
        <v>3.2000000000000001E-2</v>
      </c>
      <c r="I159" s="427">
        <v>10.4</v>
      </c>
      <c r="J159" s="427">
        <v>0.33</v>
      </c>
    </row>
    <row r="160" spans="1:10" ht="34.200000000000003">
      <c r="A160" s="422" t="s">
        <v>526</v>
      </c>
      <c r="B160" s="423" t="s">
        <v>620</v>
      </c>
      <c r="C160" s="424" t="s">
        <v>19</v>
      </c>
      <c r="D160" s="422" t="s">
        <v>621</v>
      </c>
      <c r="E160" s="661" t="s">
        <v>570</v>
      </c>
      <c r="F160" s="661"/>
      <c r="G160" s="425" t="s">
        <v>76</v>
      </c>
      <c r="H160" s="426">
        <v>0.03</v>
      </c>
      <c r="I160" s="427">
        <v>0.72</v>
      </c>
      <c r="J160" s="427">
        <v>0.02</v>
      </c>
    </row>
    <row r="161" spans="1:10" ht="22.8">
      <c r="A161" s="410" t="s">
        <v>505</v>
      </c>
      <c r="B161" s="411" t="s">
        <v>622</v>
      </c>
      <c r="C161" s="412" t="s">
        <v>19</v>
      </c>
      <c r="D161" s="410" t="s">
        <v>623</v>
      </c>
      <c r="E161" s="660" t="s">
        <v>229</v>
      </c>
      <c r="F161" s="660"/>
      <c r="G161" s="413" t="s">
        <v>391</v>
      </c>
      <c r="H161" s="414">
        <v>1.19</v>
      </c>
      <c r="I161" s="415">
        <v>120</v>
      </c>
      <c r="J161" s="415">
        <v>142.80000000000001</v>
      </c>
    </row>
    <row r="162" spans="1:10">
      <c r="A162" s="416"/>
      <c r="B162" s="393"/>
      <c r="C162" s="394"/>
      <c r="D162" s="416"/>
      <c r="E162" s="416" t="s">
        <v>519</v>
      </c>
      <c r="F162" s="417">
        <v>38.17</v>
      </c>
      <c r="G162" s="416" t="s">
        <v>520</v>
      </c>
      <c r="H162" s="395">
        <v>0</v>
      </c>
      <c r="I162" s="416" t="s">
        <v>521</v>
      </c>
      <c r="J162" s="417">
        <v>38.17</v>
      </c>
    </row>
    <row r="163" spans="1:10" ht="13.8" thickBot="1">
      <c r="A163" s="416"/>
      <c r="B163" s="393"/>
      <c r="C163" s="394"/>
      <c r="D163" s="416"/>
      <c r="E163" s="416" t="s">
        <v>522</v>
      </c>
      <c r="F163" s="417">
        <v>50.08</v>
      </c>
      <c r="G163" s="416"/>
      <c r="H163" s="653" t="s">
        <v>523</v>
      </c>
      <c r="I163" s="653"/>
      <c r="J163" s="417">
        <v>253.12</v>
      </c>
    </row>
    <row r="164" spans="1:10" ht="13.8" thickTop="1">
      <c r="A164" s="418"/>
      <c r="B164" s="419"/>
      <c r="C164" s="420"/>
      <c r="D164" s="418"/>
      <c r="E164" s="418"/>
      <c r="F164" s="418"/>
      <c r="G164" s="418"/>
      <c r="H164" s="421"/>
      <c r="I164" s="418"/>
      <c r="J164" s="418"/>
    </row>
    <row r="165" spans="1:10" ht="21" customHeight="1">
      <c r="A165" s="398" t="s">
        <v>624</v>
      </c>
      <c r="B165" s="399" t="s">
        <v>360</v>
      </c>
      <c r="C165" s="400" t="s">
        <v>361</v>
      </c>
      <c r="D165" s="398" t="s">
        <v>362</v>
      </c>
      <c r="E165" s="655" t="s">
        <v>503</v>
      </c>
      <c r="F165" s="655"/>
      <c r="G165" s="401" t="s">
        <v>363</v>
      </c>
      <c r="H165" s="402" t="s">
        <v>346</v>
      </c>
      <c r="I165" s="403" t="s">
        <v>364</v>
      </c>
      <c r="J165" s="403" t="s">
        <v>62</v>
      </c>
    </row>
    <row r="166" spans="1:10" ht="45.6">
      <c r="A166" s="404" t="s">
        <v>504</v>
      </c>
      <c r="B166" s="405" t="s">
        <v>479</v>
      </c>
      <c r="C166" s="406" t="s">
        <v>19</v>
      </c>
      <c r="D166" s="404" t="s">
        <v>480</v>
      </c>
      <c r="E166" s="656" t="s">
        <v>625</v>
      </c>
      <c r="F166" s="656"/>
      <c r="G166" s="407" t="s">
        <v>45</v>
      </c>
      <c r="H166" s="408">
        <v>1</v>
      </c>
      <c r="I166" s="409">
        <v>291.42</v>
      </c>
      <c r="J166" s="409">
        <v>291.42</v>
      </c>
    </row>
    <row r="167" spans="1:10" ht="22.8">
      <c r="A167" s="422" t="s">
        <v>526</v>
      </c>
      <c r="B167" s="423" t="s">
        <v>612</v>
      </c>
      <c r="C167" s="424" t="s">
        <v>19</v>
      </c>
      <c r="D167" s="422" t="s">
        <v>613</v>
      </c>
      <c r="E167" s="661" t="s">
        <v>570</v>
      </c>
      <c r="F167" s="661"/>
      <c r="G167" s="425" t="s">
        <v>74</v>
      </c>
      <c r="H167" s="426">
        <v>7.4300000000000005E-2</v>
      </c>
      <c r="I167" s="427">
        <v>218.32</v>
      </c>
      <c r="J167" s="427">
        <v>16.22</v>
      </c>
    </row>
    <row r="168" spans="1:10" ht="22.8">
      <c r="A168" s="422" t="s">
        <v>526</v>
      </c>
      <c r="B168" s="423" t="s">
        <v>614</v>
      </c>
      <c r="C168" s="424" t="s">
        <v>19</v>
      </c>
      <c r="D168" s="422" t="s">
        <v>615</v>
      </c>
      <c r="E168" s="661" t="s">
        <v>570</v>
      </c>
      <c r="F168" s="661"/>
      <c r="G168" s="425" t="s">
        <v>76</v>
      </c>
      <c r="H168" s="426">
        <v>0.14419999999999999</v>
      </c>
      <c r="I168" s="427">
        <v>88.25</v>
      </c>
      <c r="J168" s="427">
        <v>12.72</v>
      </c>
    </row>
    <row r="169" spans="1:10" ht="19.5" customHeight="1">
      <c r="A169" s="422" t="s">
        <v>526</v>
      </c>
      <c r="B169" s="423" t="s">
        <v>626</v>
      </c>
      <c r="C169" s="424" t="s">
        <v>19</v>
      </c>
      <c r="D169" s="422" t="s">
        <v>627</v>
      </c>
      <c r="E169" s="661" t="s">
        <v>529</v>
      </c>
      <c r="F169" s="661"/>
      <c r="G169" s="425" t="s">
        <v>22</v>
      </c>
      <c r="H169" s="426">
        <v>0.33200000000000002</v>
      </c>
      <c r="I169" s="427">
        <v>19.03</v>
      </c>
      <c r="J169" s="427">
        <v>6.31</v>
      </c>
    </row>
    <row r="170" spans="1:10" ht="22.5" customHeight="1">
      <c r="A170" s="422" t="s">
        <v>526</v>
      </c>
      <c r="B170" s="423" t="s">
        <v>532</v>
      </c>
      <c r="C170" s="424" t="s">
        <v>19</v>
      </c>
      <c r="D170" s="422" t="s">
        <v>71</v>
      </c>
      <c r="E170" s="661" t="s">
        <v>529</v>
      </c>
      <c r="F170" s="661"/>
      <c r="G170" s="425" t="s">
        <v>22</v>
      </c>
      <c r="H170" s="426">
        <v>0.66400000000000003</v>
      </c>
      <c r="I170" s="427">
        <v>23.48</v>
      </c>
      <c r="J170" s="427">
        <v>15.59</v>
      </c>
    </row>
    <row r="171" spans="1:10" ht="22.8">
      <c r="A171" s="422" t="s">
        <v>526</v>
      </c>
      <c r="B171" s="423" t="s">
        <v>628</v>
      </c>
      <c r="C171" s="424" t="s">
        <v>19</v>
      </c>
      <c r="D171" s="422" t="s">
        <v>629</v>
      </c>
      <c r="E171" s="661" t="s">
        <v>630</v>
      </c>
      <c r="F171" s="661"/>
      <c r="G171" s="425" t="s">
        <v>391</v>
      </c>
      <c r="H171" s="426">
        <v>4.7000000000000002E-3</v>
      </c>
      <c r="I171" s="427">
        <v>889.85</v>
      </c>
      <c r="J171" s="427">
        <v>4.18</v>
      </c>
    </row>
    <row r="172" spans="1:10" ht="22.8">
      <c r="A172" s="410" t="s">
        <v>505</v>
      </c>
      <c r="B172" s="411" t="s">
        <v>631</v>
      </c>
      <c r="C172" s="412" t="s">
        <v>19</v>
      </c>
      <c r="D172" s="410" t="s">
        <v>632</v>
      </c>
      <c r="E172" s="660" t="s">
        <v>229</v>
      </c>
      <c r="F172" s="660"/>
      <c r="G172" s="413" t="s">
        <v>45</v>
      </c>
      <c r="H172" s="414">
        <v>1.03</v>
      </c>
      <c r="I172" s="415">
        <v>229.52</v>
      </c>
      <c r="J172" s="415">
        <v>236.4</v>
      </c>
    </row>
    <row r="173" spans="1:10">
      <c r="A173" s="416"/>
      <c r="B173" s="393"/>
      <c r="C173" s="394"/>
      <c r="D173" s="416"/>
      <c r="E173" s="416" t="s">
        <v>519</v>
      </c>
      <c r="F173" s="417">
        <v>17.57</v>
      </c>
      <c r="G173" s="416" t="s">
        <v>520</v>
      </c>
      <c r="H173" s="395">
        <v>0</v>
      </c>
      <c r="I173" s="416" t="s">
        <v>521</v>
      </c>
      <c r="J173" s="417">
        <v>17.57</v>
      </c>
    </row>
    <row r="174" spans="1:10" ht="13.8" thickBot="1">
      <c r="A174" s="416"/>
      <c r="B174" s="393"/>
      <c r="C174" s="394"/>
      <c r="D174" s="416"/>
      <c r="E174" s="416" t="s">
        <v>522</v>
      </c>
      <c r="F174" s="417">
        <v>71.89</v>
      </c>
      <c r="G174" s="416"/>
      <c r="H174" s="653" t="s">
        <v>523</v>
      </c>
      <c r="I174" s="653"/>
      <c r="J174" s="417">
        <v>363.31</v>
      </c>
    </row>
    <row r="175" spans="1:10" ht="13.8" thickTop="1">
      <c r="A175" s="418"/>
      <c r="B175" s="419"/>
      <c r="C175" s="420"/>
      <c r="D175" s="418"/>
      <c r="E175" s="418"/>
      <c r="F175" s="418"/>
      <c r="G175" s="418"/>
      <c r="H175" s="421"/>
      <c r="I175" s="418"/>
      <c r="J175" s="418"/>
    </row>
    <row r="176" spans="1:10" ht="24.75" customHeight="1">
      <c r="A176" s="398" t="s">
        <v>633</v>
      </c>
      <c r="B176" s="399" t="s">
        <v>360</v>
      </c>
      <c r="C176" s="400" t="s">
        <v>361</v>
      </c>
      <c r="D176" s="398" t="s">
        <v>362</v>
      </c>
      <c r="E176" s="655" t="s">
        <v>503</v>
      </c>
      <c r="F176" s="655"/>
      <c r="G176" s="401" t="s">
        <v>363</v>
      </c>
      <c r="H176" s="402" t="s">
        <v>346</v>
      </c>
      <c r="I176" s="403" t="s">
        <v>364</v>
      </c>
      <c r="J176" s="403" t="s">
        <v>62</v>
      </c>
    </row>
    <row r="177" spans="1:10" ht="45.6">
      <c r="A177" s="404" t="s">
        <v>504</v>
      </c>
      <c r="B177" s="405" t="s">
        <v>482</v>
      </c>
      <c r="C177" s="406" t="s">
        <v>19</v>
      </c>
      <c r="D177" s="404" t="s">
        <v>483</v>
      </c>
      <c r="E177" s="656" t="s">
        <v>625</v>
      </c>
      <c r="F177" s="656"/>
      <c r="G177" s="407" t="s">
        <v>45</v>
      </c>
      <c r="H177" s="408">
        <v>1</v>
      </c>
      <c r="I177" s="409">
        <v>470.37</v>
      </c>
      <c r="J177" s="409">
        <v>470.37</v>
      </c>
    </row>
    <row r="178" spans="1:10" ht="22.8">
      <c r="A178" s="422" t="s">
        <v>526</v>
      </c>
      <c r="B178" s="423" t="s">
        <v>612</v>
      </c>
      <c r="C178" s="424" t="s">
        <v>19</v>
      </c>
      <c r="D178" s="422" t="s">
        <v>613</v>
      </c>
      <c r="E178" s="661" t="s">
        <v>570</v>
      </c>
      <c r="F178" s="661"/>
      <c r="G178" s="425" t="s">
        <v>74</v>
      </c>
      <c r="H178" s="426">
        <v>0.10050000000000001</v>
      </c>
      <c r="I178" s="427">
        <v>218.32</v>
      </c>
      <c r="J178" s="427">
        <v>21.94</v>
      </c>
    </row>
    <row r="179" spans="1:10" ht="22.8">
      <c r="A179" s="422" t="s">
        <v>526</v>
      </c>
      <c r="B179" s="423" t="s">
        <v>614</v>
      </c>
      <c r="C179" s="424" t="s">
        <v>19</v>
      </c>
      <c r="D179" s="422" t="s">
        <v>615</v>
      </c>
      <c r="E179" s="661" t="s">
        <v>570</v>
      </c>
      <c r="F179" s="661"/>
      <c r="G179" s="425" t="s">
        <v>76</v>
      </c>
      <c r="H179" s="426">
        <v>0.19500000000000001</v>
      </c>
      <c r="I179" s="427">
        <v>88.25</v>
      </c>
      <c r="J179" s="427">
        <v>17.2</v>
      </c>
    </row>
    <row r="180" spans="1:10" ht="22.5" customHeight="1">
      <c r="A180" s="422" t="s">
        <v>526</v>
      </c>
      <c r="B180" s="423" t="s">
        <v>626</v>
      </c>
      <c r="C180" s="424" t="s">
        <v>19</v>
      </c>
      <c r="D180" s="422" t="s">
        <v>627</v>
      </c>
      <c r="E180" s="661" t="s">
        <v>529</v>
      </c>
      <c r="F180" s="661"/>
      <c r="G180" s="425" t="s">
        <v>22</v>
      </c>
      <c r="H180" s="426">
        <v>0.44890000000000002</v>
      </c>
      <c r="I180" s="427">
        <v>19.03</v>
      </c>
      <c r="J180" s="427">
        <v>8.5399999999999991</v>
      </c>
    </row>
    <row r="181" spans="1:10" ht="22.5" customHeight="1">
      <c r="A181" s="422" t="s">
        <v>526</v>
      </c>
      <c r="B181" s="423" t="s">
        <v>532</v>
      </c>
      <c r="C181" s="424" t="s">
        <v>19</v>
      </c>
      <c r="D181" s="422" t="s">
        <v>71</v>
      </c>
      <c r="E181" s="661" t="s">
        <v>529</v>
      </c>
      <c r="F181" s="661"/>
      <c r="G181" s="425" t="s">
        <v>22</v>
      </c>
      <c r="H181" s="426">
        <v>0.89790000000000003</v>
      </c>
      <c r="I181" s="427">
        <v>23.48</v>
      </c>
      <c r="J181" s="427">
        <v>21.08</v>
      </c>
    </row>
    <row r="182" spans="1:10" ht="22.8">
      <c r="A182" s="422" t="s">
        <v>526</v>
      </c>
      <c r="B182" s="423" t="s">
        <v>628</v>
      </c>
      <c r="C182" s="424" t="s">
        <v>19</v>
      </c>
      <c r="D182" s="422" t="s">
        <v>629</v>
      </c>
      <c r="E182" s="661" t="s">
        <v>630</v>
      </c>
      <c r="F182" s="661"/>
      <c r="G182" s="425" t="s">
        <v>391</v>
      </c>
      <c r="H182" s="426">
        <v>9.2999999999999992E-3</v>
      </c>
      <c r="I182" s="427">
        <v>889.85</v>
      </c>
      <c r="J182" s="427">
        <v>8.27</v>
      </c>
    </row>
    <row r="183" spans="1:10" ht="22.8">
      <c r="A183" s="410" t="s">
        <v>505</v>
      </c>
      <c r="B183" s="411" t="s">
        <v>634</v>
      </c>
      <c r="C183" s="412" t="s">
        <v>19</v>
      </c>
      <c r="D183" s="410" t="s">
        <v>635</v>
      </c>
      <c r="E183" s="660" t="s">
        <v>229</v>
      </c>
      <c r="F183" s="660"/>
      <c r="G183" s="413" t="s">
        <v>45</v>
      </c>
      <c r="H183" s="414">
        <v>1.03</v>
      </c>
      <c r="I183" s="415">
        <v>381.89</v>
      </c>
      <c r="J183" s="415">
        <v>393.34</v>
      </c>
    </row>
    <row r="184" spans="1:10">
      <c r="A184" s="416"/>
      <c r="B184" s="393"/>
      <c r="C184" s="394"/>
      <c r="D184" s="416"/>
      <c r="E184" s="416" t="s">
        <v>519</v>
      </c>
      <c r="F184" s="417">
        <v>24.1</v>
      </c>
      <c r="G184" s="416" t="s">
        <v>520</v>
      </c>
      <c r="H184" s="395">
        <v>0</v>
      </c>
      <c r="I184" s="416" t="s">
        <v>521</v>
      </c>
      <c r="J184" s="417">
        <v>24.1</v>
      </c>
    </row>
    <row r="185" spans="1:10" ht="13.8" thickBot="1">
      <c r="A185" s="416"/>
      <c r="B185" s="393"/>
      <c r="C185" s="394"/>
      <c r="D185" s="416"/>
      <c r="E185" s="416" t="s">
        <v>522</v>
      </c>
      <c r="F185" s="417">
        <v>116.04</v>
      </c>
      <c r="G185" s="416"/>
      <c r="H185" s="653" t="s">
        <v>523</v>
      </c>
      <c r="I185" s="653"/>
      <c r="J185" s="417">
        <v>586.41</v>
      </c>
    </row>
    <row r="186" spans="1:10" ht="13.8" thickTop="1">
      <c r="A186" s="418"/>
      <c r="B186" s="419"/>
      <c r="C186" s="420"/>
      <c r="D186" s="418"/>
      <c r="E186" s="418"/>
      <c r="F186" s="418"/>
      <c r="G186" s="418"/>
      <c r="H186" s="421"/>
      <c r="I186" s="418"/>
      <c r="J186" s="418"/>
    </row>
    <row r="187" spans="1:10" ht="20.25" customHeight="1">
      <c r="A187" s="398" t="s">
        <v>633</v>
      </c>
      <c r="B187" s="399" t="s">
        <v>360</v>
      </c>
      <c r="C187" s="400" t="s">
        <v>361</v>
      </c>
      <c r="D187" s="398" t="s">
        <v>362</v>
      </c>
      <c r="E187" s="655" t="s">
        <v>503</v>
      </c>
      <c r="F187" s="655"/>
      <c r="G187" s="401" t="s">
        <v>363</v>
      </c>
      <c r="H187" s="402" t="s">
        <v>346</v>
      </c>
      <c r="I187" s="403" t="s">
        <v>364</v>
      </c>
      <c r="J187" s="403" t="s">
        <v>62</v>
      </c>
    </row>
    <row r="188" spans="1:10" ht="22.8">
      <c r="A188" s="404" t="s">
        <v>504</v>
      </c>
      <c r="B188" s="405" t="s">
        <v>905</v>
      </c>
      <c r="C188" s="406" t="s">
        <v>583</v>
      </c>
      <c r="D188" s="404" t="s">
        <v>888</v>
      </c>
      <c r="E188" s="656" t="s">
        <v>906</v>
      </c>
      <c r="F188" s="656"/>
      <c r="G188" s="407" t="s">
        <v>512</v>
      </c>
      <c r="H188" s="408">
        <v>1</v>
      </c>
      <c r="I188" s="409">
        <v>1871.88</v>
      </c>
      <c r="J188" s="409">
        <v>1871.88</v>
      </c>
    </row>
    <row r="189" spans="1:10">
      <c r="A189" s="650"/>
      <c r="B189" s="650"/>
      <c r="C189" s="650"/>
      <c r="D189" s="650"/>
      <c r="E189" s="650"/>
      <c r="F189" s="650" t="s">
        <v>907</v>
      </c>
      <c r="G189" s="650"/>
      <c r="H189" s="650"/>
      <c r="I189" s="650"/>
      <c r="J189" s="428">
        <v>0</v>
      </c>
    </row>
    <row r="190" spans="1:10">
      <c r="A190" s="650"/>
      <c r="B190" s="650"/>
      <c r="C190" s="650"/>
      <c r="D190" s="650"/>
      <c r="E190" s="650"/>
      <c r="F190" s="650" t="s">
        <v>908</v>
      </c>
      <c r="G190" s="650"/>
      <c r="H190" s="650"/>
      <c r="I190" s="650"/>
      <c r="J190" s="428">
        <v>0</v>
      </c>
    </row>
    <row r="191" spans="1:10">
      <c r="A191" s="650"/>
      <c r="B191" s="650"/>
      <c r="C191" s="650"/>
      <c r="D191" s="650"/>
      <c r="E191" s="650"/>
      <c r="F191" s="650" t="s">
        <v>909</v>
      </c>
      <c r="G191" s="650"/>
      <c r="H191" s="650"/>
      <c r="I191" s="650"/>
      <c r="J191" s="428">
        <v>0</v>
      </c>
    </row>
    <row r="192" spans="1:10">
      <c r="A192" s="650"/>
      <c r="B192" s="650"/>
      <c r="C192" s="650"/>
      <c r="D192" s="650"/>
      <c r="E192" s="650"/>
      <c r="F192" s="650" t="s">
        <v>910</v>
      </c>
      <c r="G192" s="650"/>
      <c r="H192" s="650"/>
      <c r="I192" s="650"/>
      <c r="J192" s="428">
        <v>1</v>
      </c>
    </row>
    <row r="193" spans="1:10">
      <c r="A193" s="650"/>
      <c r="B193" s="650"/>
      <c r="C193" s="650"/>
      <c r="D193" s="650"/>
      <c r="E193" s="650"/>
      <c r="F193" s="650" t="s">
        <v>911</v>
      </c>
      <c r="G193" s="650"/>
      <c r="H193" s="650"/>
      <c r="I193" s="650"/>
      <c r="J193" s="428">
        <v>0</v>
      </c>
    </row>
    <row r="194" spans="1:10" ht="27" customHeight="1">
      <c r="A194" s="398" t="s">
        <v>170</v>
      </c>
      <c r="B194" s="399" t="s">
        <v>361</v>
      </c>
      <c r="C194" s="400" t="s">
        <v>360</v>
      </c>
      <c r="D194" s="398" t="s">
        <v>912</v>
      </c>
      <c r="E194" s="403" t="s">
        <v>913</v>
      </c>
      <c r="F194" s="403" t="s">
        <v>914</v>
      </c>
      <c r="G194" s="654" t="s">
        <v>915</v>
      </c>
      <c r="H194" s="654"/>
      <c r="I194" s="654"/>
      <c r="J194" s="403" t="s">
        <v>916</v>
      </c>
    </row>
    <row r="195" spans="1:10" ht="34.200000000000003">
      <c r="A195" s="422" t="s">
        <v>917</v>
      </c>
      <c r="B195" s="423" t="s">
        <v>583</v>
      </c>
      <c r="C195" s="424">
        <v>1107892</v>
      </c>
      <c r="D195" s="422" t="s">
        <v>918</v>
      </c>
      <c r="E195" s="429">
        <v>1.722</v>
      </c>
      <c r="F195" s="425" t="s">
        <v>391</v>
      </c>
      <c r="G195" s="662">
        <v>594.78</v>
      </c>
      <c r="H195" s="662"/>
      <c r="I195" s="661"/>
      <c r="J195" s="430">
        <v>1024.2112</v>
      </c>
    </row>
    <row r="196" spans="1:10" ht="34.200000000000003">
      <c r="A196" s="422" t="s">
        <v>917</v>
      </c>
      <c r="B196" s="423" t="s">
        <v>583</v>
      </c>
      <c r="C196" s="424">
        <v>3103302</v>
      </c>
      <c r="D196" s="422" t="s">
        <v>919</v>
      </c>
      <c r="E196" s="429">
        <v>10.68</v>
      </c>
      <c r="F196" s="425" t="s">
        <v>172</v>
      </c>
      <c r="G196" s="662">
        <v>79.37</v>
      </c>
      <c r="H196" s="662"/>
      <c r="I196" s="661"/>
      <c r="J196" s="430">
        <v>847.67160000000001</v>
      </c>
    </row>
    <row r="197" spans="1:10">
      <c r="A197" s="650"/>
      <c r="B197" s="650"/>
      <c r="C197" s="650"/>
      <c r="D197" s="650"/>
      <c r="E197" s="650"/>
      <c r="F197" s="650" t="s">
        <v>920</v>
      </c>
      <c r="G197" s="650"/>
      <c r="H197" s="650"/>
      <c r="I197" s="650"/>
      <c r="J197" s="428">
        <v>1871.8828000000001</v>
      </c>
    </row>
    <row r="198" spans="1:10">
      <c r="A198" s="416"/>
      <c r="B198" s="393"/>
      <c r="C198" s="394"/>
      <c r="D198" s="416"/>
      <c r="E198" s="416" t="s">
        <v>519</v>
      </c>
      <c r="F198" s="417">
        <v>548.19762049999997</v>
      </c>
      <c r="G198" s="416" t="s">
        <v>520</v>
      </c>
      <c r="H198" s="395">
        <v>0</v>
      </c>
      <c r="I198" s="416" t="s">
        <v>521</v>
      </c>
      <c r="J198" s="417">
        <v>548.19762062731832</v>
      </c>
    </row>
    <row r="199" spans="1:10" ht="13.8" thickBot="1">
      <c r="A199" s="416"/>
      <c r="B199" s="393"/>
      <c r="C199" s="394"/>
      <c r="D199" s="416"/>
      <c r="E199" s="416" t="s">
        <v>522</v>
      </c>
      <c r="F199" s="417">
        <v>461.79</v>
      </c>
      <c r="G199" s="416"/>
      <c r="H199" s="653" t="s">
        <v>523</v>
      </c>
      <c r="I199" s="653"/>
      <c r="J199" s="417">
        <v>2333.67</v>
      </c>
    </row>
    <row r="200" spans="1:10" ht="13.8" thickTop="1">
      <c r="A200" s="418"/>
      <c r="B200" s="419"/>
      <c r="C200" s="420"/>
      <c r="D200" s="418"/>
      <c r="E200" s="418"/>
      <c r="F200" s="418"/>
      <c r="G200" s="418"/>
      <c r="H200" s="421"/>
      <c r="I200" s="418"/>
      <c r="J200" s="418"/>
    </row>
    <row r="201" spans="1:10" ht="35.25" customHeight="1">
      <c r="A201" s="398" t="s">
        <v>636</v>
      </c>
      <c r="B201" s="399" t="s">
        <v>360</v>
      </c>
      <c r="C201" s="400" t="s">
        <v>361</v>
      </c>
      <c r="D201" s="398" t="s">
        <v>362</v>
      </c>
      <c r="E201" s="655" t="s">
        <v>503</v>
      </c>
      <c r="F201" s="655"/>
      <c r="G201" s="401" t="s">
        <v>363</v>
      </c>
      <c r="H201" s="402" t="s">
        <v>346</v>
      </c>
      <c r="I201" s="403" t="s">
        <v>364</v>
      </c>
      <c r="J201" s="403" t="s">
        <v>62</v>
      </c>
    </row>
    <row r="202" spans="1:10" ht="45.6">
      <c r="A202" s="404" t="s">
        <v>504</v>
      </c>
      <c r="B202" s="405" t="s">
        <v>485</v>
      </c>
      <c r="C202" s="406" t="s">
        <v>19</v>
      </c>
      <c r="D202" s="404" t="s">
        <v>486</v>
      </c>
      <c r="E202" s="656" t="s">
        <v>625</v>
      </c>
      <c r="F202" s="656"/>
      <c r="G202" s="407" t="s">
        <v>45</v>
      </c>
      <c r="H202" s="408">
        <v>1</v>
      </c>
      <c r="I202" s="409">
        <v>561.23</v>
      </c>
      <c r="J202" s="409">
        <v>561.23</v>
      </c>
    </row>
    <row r="203" spans="1:10" ht="22.8">
      <c r="A203" s="422" t="s">
        <v>526</v>
      </c>
      <c r="B203" s="423" t="s">
        <v>612</v>
      </c>
      <c r="C203" s="424" t="s">
        <v>19</v>
      </c>
      <c r="D203" s="422" t="s">
        <v>613</v>
      </c>
      <c r="E203" s="661" t="s">
        <v>570</v>
      </c>
      <c r="F203" s="661"/>
      <c r="G203" s="425" t="s">
        <v>74</v>
      </c>
      <c r="H203" s="426">
        <v>0.12659999999999999</v>
      </c>
      <c r="I203" s="427">
        <v>218.32</v>
      </c>
      <c r="J203" s="427">
        <v>27.63</v>
      </c>
    </row>
    <row r="204" spans="1:10" ht="22.8">
      <c r="A204" s="422" t="s">
        <v>526</v>
      </c>
      <c r="B204" s="423" t="s">
        <v>614</v>
      </c>
      <c r="C204" s="424" t="s">
        <v>19</v>
      </c>
      <c r="D204" s="422" t="s">
        <v>615</v>
      </c>
      <c r="E204" s="661" t="s">
        <v>570</v>
      </c>
      <c r="F204" s="661"/>
      <c r="G204" s="425" t="s">
        <v>76</v>
      </c>
      <c r="H204" s="426">
        <v>0.24579999999999999</v>
      </c>
      <c r="I204" s="427">
        <v>88.25</v>
      </c>
      <c r="J204" s="427">
        <v>21.69</v>
      </c>
    </row>
    <row r="205" spans="1:10" ht="20.25" customHeight="1">
      <c r="A205" s="422" t="s">
        <v>526</v>
      </c>
      <c r="B205" s="423" t="s">
        <v>626</v>
      </c>
      <c r="C205" s="424" t="s">
        <v>19</v>
      </c>
      <c r="D205" s="422" t="s">
        <v>627</v>
      </c>
      <c r="E205" s="661" t="s">
        <v>529</v>
      </c>
      <c r="F205" s="661"/>
      <c r="G205" s="425" t="s">
        <v>22</v>
      </c>
      <c r="H205" s="426">
        <v>0.56589999999999996</v>
      </c>
      <c r="I205" s="427">
        <v>19.03</v>
      </c>
      <c r="J205" s="427">
        <v>10.76</v>
      </c>
    </row>
    <row r="206" spans="1:10" ht="20.25" customHeight="1">
      <c r="A206" s="422" t="s">
        <v>526</v>
      </c>
      <c r="B206" s="423" t="s">
        <v>532</v>
      </c>
      <c r="C206" s="424" t="s">
        <v>19</v>
      </c>
      <c r="D206" s="422" t="s">
        <v>71</v>
      </c>
      <c r="E206" s="661" t="s">
        <v>529</v>
      </c>
      <c r="F206" s="661"/>
      <c r="G206" s="425" t="s">
        <v>22</v>
      </c>
      <c r="H206" s="426">
        <v>1.1316999999999999</v>
      </c>
      <c r="I206" s="427">
        <v>23.48</v>
      </c>
      <c r="J206" s="427">
        <v>26.57</v>
      </c>
    </row>
    <row r="207" spans="1:10" ht="22.8">
      <c r="A207" s="422" t="s">
        <v>526</v>
      </c>
      <c r="B207" s="423" t="s">
        <v>628</v>
      </c>
      <c r="C207" s="424" t="s">
        <v>19</v>
      </c>
      <c r="D207" s="422" t="s">
        <v>629</v>
      </c>
      <c r="E207" s="661" t="s">
        <v>630</v>
      </c>
      <c r="F207" s="661"/>
      <c r="G207" s="425" t="s">
        <v>391</v>
      </c>
      <c r="H207" s="426">
        <v>1.54E-2</v>
      </c>
      <c r="I207" s="427">
        <v>889.85</v>
      </c>
      <c r="J207" s="427">
        <v>13.7</v>
      </c>
    </row>
    <row r="208" spans="1:10" ht="22.8">
      <c r="A208" s="410" t="s">
        <v>505</v>
      </c>
      <c r="B208" s="411" t="s">
        <v>637</v>
      </c>
      <c r="C208" s="412" t="s">
        <v>19</v>
      </c>
      <c r="D208" s="410" t="s">
        <v>638</v>
      </c>
      <c r="E208" s="660" t="s">
        <v>229</v>
      </c>
      <c r="F208" s="660"/>
      <c r="G208" s="413" t="s">
        <v>45</v>
      </c>
      <c r="H208" s="414">
        <v>1.03</v>
      </c>
      <c r="I208" s="415">
        <v>447.46</v>
      </c>
      <c r="J208" s="415">
        <v>460.88</v>
      </c>
    </row>
    <row r="209" spans="1:10">
      <c r="A209" s="416"/>
      <c r="B209" s="393"/>
      <c r="C209" s="394"/>
      <c r="D209" s="416"/>
      <c r="E209" s="416" t="s">
        <v>519</v>
      </c>
      <c r="F209" s="417">
        <v>30.83</v>
      </c>
      <c r="G209" s="416" t="s">
        <v>520</v>
      </c>
      <c r="H209" s="395">
        <v>0</v>
      </c>
      <c r="I209" s="416" t="s">
        <v>521</v>
      </c>
      <c r="J209" s="417">
        <v>30.83</v>
      </c>
    </row>
    <row r="210" spans="1:10" ht="13.8" thickBot="1">
      <c r="A210" s="416"/>
      <c r="B210" s="393"/>
      <c r="C210" s="394"/>
      <c r="D210" s="416"/>
      <c r="E210" s="416" t="s">
        <v>522</v>
      </c>
      <c r="F210" s="417">
        <v>138.44999999999999</v>
      </c>
      <c r="G210" s="416"/>
      <c r="H210" s="653" t="s">
        <v>523</v>
      </c>
      <c r="I210" s="653"/>
      <c r="J210" s="417">
        <v>699.68</v>
      </c>
    </row>
    <row r="211" spans="1:10" ht="13.8" thickTop="1">
      <c r="A211" s="418"/>
      <c r="B211" s="419"/>
      <c r="C211" s="420"/>
      <c r="D211" s="418"/>
      <c r="E211" s="418"/>
      <c r="F211" s="418"/>
      <c r="G211" s="418"/>
      <c r="H211" s="421"/>
      <c r="I211" s="418"/>
      <c r="J211" s="418"/>
    </row>
    <row r="212" spans="1:10" ht="24" customHeight="1">
      <c r="A212" s="398" t="s">
        <v>636</v>
      </c>
      <c r="B212" s="399" t="s">
        <v>360</v>
      </c>
      <c r="C212" s="400" t="s">
        <v>361</v>
      </c>
      <c r="D212" s="398" t="s">
        <v>362</v>
      </c>
      <c r="E212" s="655" t="s">
        <v>503</v>
      </c>
      <c r="F212" s="655"/>
      <c r="G212" s="401" t="s">
        <v>363</v>
      </c>
      <c r="H212" s="402" t="s">
        <v>346</v>
      </c>
      <c r="I212" s="403" t="s">
        <v>364</v>
      </c>
      <c r="J212" s="403" t="s">
        <v>62</v>
      </c>
    </row>
    <row r="213" spans="1:10">
      <c r="A213" s="404" t="s">
        <v>504</v>
      </c>
      <c r="B213" s="405" t="s">
        <v>921</v>
      </c>
      <c r="C213" s="406" t="s">
        <v>583</v>
      </c>
      <c r="D213" s="404" t="s">
        <v>922</v>
      </c>
      <c r="E213" s="656" t="s">
        <v>906</v>
      </c>
      <c r="F213" s="656"/>
      <c r="G213" s="407" t="s">
        <v>512</v>
      </c>
      <c r="H213" s="408">
        <v>1</v>
      </c>
      <c r="I213" s="409">
        <v>1649.29</v>
      </c>
      <c r="J213" s="409">
        <v>1649.29</v>
      </c>
    </row>
    <row r="214" spans="1:10">
      <c r="A214" s="650"/>
      <c r="B214" s="650"/>
      <c r="C214" s="650"/>
      <c r="D214" s="650"/>
      <c r="E214" s="650"/>
      <c r="F214" s="650" t="s">
        <v>907</v>
      </c>
      <c r="G214" s="650"/>
      <c r="H214" s="650"/>
      <c r="I214" s="650"/>
      <c r="J214" s="428">
        <v>0</v>
      </c>
    </row>
    <row r="215" spans="1:10">
      <c r="A215" s="650"/>
      <c r="B215" s="650"/>
      <c r="C215" s="650"/>
      <c r="D215" s="650"/>
      <c r="E215" s="650"/>
      <c r="F215" s="650" t="s">
        <v>908</v>
      </c>
      <c r="G215" s="650"/>
      <c r="H215" s="650"/>
      <c r="I215" s="650"/>
      <c r="J215" s="428">
        <v>0</v>
      </c>
    </row>
    <row r="216" spans="1:10">
      <c r="A216" s="650"/>
      <c r="B216" s="650"/>
      <c r="C216" s="650"/>
      <c r="D216" s="650"/>
      <c r="E216" s="650"/>
      <c r="F216" s="650" t="s">
        <v>909</v>
      </c>
      <c r="G216" s="650"/>
      <c r="H216" s="650"/>
      <c r="I216" s="650"/>
      <c r="J216" s="428">
        <v>0</v>
      </c>
    </row>
    <row r="217" spans="1:10">
      <c r="A217" s="650"/>
      <c r="B217" s="650"/>
      <c r="C217" s="650"/>
      <c r="D217" s="650"/>
      <c r="E217" s="650"/>
      <c r="F217" s="650" t="s">
        <v>910</v>
      </c>
      <c r="G217" s="650"/>
      <c r="H217" s="650"/>
      <c r="I217" s="650"/>
      <c r="J217" s="428">
        <v>1</v>
      </c>
    </row>
    <row r="218" spans="1:10">
      <c r="A218" s="650"/>
      <c r="B218" s="650"/>
      <c r="C218" s="650"/>
      <c r="D218" s="650"/>
      <c r="E218" s="650"/>
      <c r="F218" s="650" t="s">
        <v>911</v>
      </c>
      <c r="G218" s="650"/>
      <c r="H218" s="650"/>
      <c r="I218" s="650"/>
      <c r="J218" s="428">
        <v>0</v>
      </c>
    </row>
    <row r="219" spans="1:10" ht="35.25" customHeight="1">
      <c r="A219" s="398" t="s">
        <v>170</v>
      </c>
      <c r="B219" s="399" t="s">
        <v>361</v>
      </c>
      <c r="C219" s="400" t="s">
        <v>360</v>
      </c>
      <c r="D219" s="398" t="s">
        <v>912</v>
      </c>
      <c r="E219" s="403" t="s">
        <v>913</v>
      </c>
      <c r="F219" s="403" t="s">
        <v>914</v>
      </c>
      <c r="G219" s="654" t="s">
        <v>915</v>
      </c>
      <c r="H219" s="654"/>
      <c r="I219" s="654"/>
      <c r="J219" s="403" t="s">
        <v>916</v>
      </c>
    </row>
    <row r="220" spans="1:10" ht="34.200000000000003">
      <c r="A220" s="422" t="s">
        <v>917</v>
      </c>
      <c r="B220" s="423" t="s">
        <v>583</v>
      </c>
      <c r="C220" s="424">
        <v>1107892</v>
      </c>
      <c r="D220" s="422" t="s">
        <v>918</v>
      </c>
      <c r="E220" s="429">
        <v>1.6359999999999999</v>
      </c>
      <c r="F220" s="425" t="s">
        <v>391</v>
      </c>
      <c r="G220" s="662">
        <v>594.78</v>
      </c>
      <c r="H220" s="662"/>
      <c r="I220" s="661"/>
      <c r="J220" s="430">
        <v>973.06010000000003</v>
      </c>
    </row>
    <row r="221" spans="1:10" ht="34.200000000000003">
      <c r="A221" s="422" t="s">
        <v>917</v>
      </c>
      <c r="B221" s="423" t="s">
        <v>583</v>
      </c>
      <c r="C221" s="424">
        <v>3103302</v>
      </c>
      <c r="D221" s="422" t="s">
        <v>919</v>
      </c>
      <c r="E221" s="429">
        <v>8.52</v>
      </c>
      <c r="F221" s="425" t="s">
        <v>172</v>
      </c>
      <c r="G221" s="662">
        <v>79.37</v>
      </c>
      <c r="H221" s="662"/>
      <c r="I221" s="661"/>
      <c r="J221" s="430">
        <v>676.23239999999998</v>
      </c>
    </row>
    <row r="222" spans="1:10">
      <c r="A222" s="650"/>
      <c r="B222" s="650"/>
      <c r="C222" s="650"/>
      <c r="D222" s="650"/>
      <c r="E222" s="650"/>
      <c r="F222" s="650" t="s">
        <v>920</v>
      </c>
      <c r="G222" s="650"/>
      <c r="H222" s="650"/>
      <c r="I222" s="650"/>
      <c r="J222" s="428">
        <v>1649.2925</v>
      </c>
    </row>
    <row r="223" spans="1:10">
      <c r="A223" s="416"/>
      <c r="B223" s="393"/>
      <c r="C223" s="394"/>
      <c r="D223" s="416"/>
      <c r="E223" s="416" t="s">
        <v>519</v>
      </c>
      <c r="F223" s="417">
        <v>452.1289913</v>
      </c>
      <c r="G223" s="416" t="s">
        <v>520</v>
      </c>
      <c r="H223" s="395">
        <v>0</v>
      </c>
      <c r="I223" s="416" t="s">
        <v>521</v>
      </c>
      <c r="J223" s="417">
        <v>452.12899133419887</v>
      </c>
    </row>
    <row r="224" spans="1:10" ht="13.8" thickBot="1">
      <c r="A224" s="416"/>
      <c r="B224" s="393"/>
      <c r="C224" s="394"/>
      <c r="D224" s="416"/>
      <c r="E224" s="416" t="s">
        <v>522</v>
      </c>
      <c r="F224" s="417">
        <v>406.87</v>
      </c>
      <c r="G224" s="416"/>
      <c r="H224" s="653" t="s">
        <v>523</v>
      </c>
      <c r="I224" s="653"/>
      <c r="J224" s="417">
        <v>2056.16</v>
      </c>
    </row>
    <row r="225" spans="1:10" ht="13.8" thickTop="1">
      <c r="A225" s="418"/>
      <c r="B225" s="419"/>
      <c r="C225" s="420"/>
      <c r="D225" s="418"/>
      <c r="E225" s="418"/>
      <c r="F225" s="418"/>
      <c r="G225" s="418"/>
      <c r="H225" s="421"/>
      <c r="I225" s="418"/>
      <c r="J225" s="418"/>
    </row>
    <row r="226" spans="1:10" ht="14.25" customHeight="1">
      <c r="A226" s="398" t="s">
        <v>923</v>
      </c>
      <c r="B226" s="399" t="s">
        <v>360</v>
      </c>
      <c r="C226" s="400" t="s">
        <v>361</v>
      </c>
      <c r="D226" s="398" t="s">
        <v>362</v>
      </c>
      <c r="E226" s="655" t="s">
        <v>503</v>
      </c>
      <c r="F226" s="655"/>
      <c r="G226" s="401" t="s">
        <v>363</v>
      </c>
      <c r="H226" s="402" t="s">
        <v>346</v>
      </c>
      <c r="I226" s="403" t="s">
        <v>364</v>
      </c>
      <c r="J226" s="403" t="s">
        <v>62</v>
      </c>
    </row>
    <row r="227" spans="1:10" ht="22.8">
      <c r="A227" s="404" t="s">
        <v>504</v>
      </c>
      <c r="B227" s="405" t="s">
        <v>924</v>
      </c>
      <c r="C227" s="406" t="s">
        <v>583</v>
      </c>
      <c r="D227" s="404" t="s">
        <v>925</v>
      </c>
      <c r="E227" s="656" t="s">
        <v>906</v>
      </c>
      <c r="F227" s="656"/>
      <c r="G227" s="407" t="s">
        <v>512</v>
      </c>
      <c r="H227" s="408">
        <v>1</v>
      </c>
      <c r="I227" s="409">
        <v>4918.12</v>
      </c>
      <c r="J227" s="409">
        <v>4918.12</v>
      </c>
    </row>
    <row r="228" spans="1:10">
      <c r="A228" s="650"/>
      <c r="B228" s="650"/>
      <c r="C228" s="650"/>
      <c r="D228" s="650"/>
      <c r="E228" s="650"/>
      <c r="F228" s="650" t="s">
        <v>907</v>
      </c>
      <c r="G228" s="650"/>
      <c r="H228" s="650"/>
      <c r="I228" s="650"/>
      <c r="J228" s="428">
        <v>0</v>
      </c>
    </row>
    <row r="229" spans="1:10">
      <c r="A229" s="650"/>
      <c r="B229" s="650"/>
      <c r="C229" s="650"/>
      <c r="D229" s="650"/>
      <c r="E229" s="650"/>
      <c r="F229" s="650" t="s">
        <v>908</v>
      </c>
      <c r="G229" s="650"/>
      <c r="H229" s="650"/>
      <c r="I229" s="650"/>
      <c r="J229" s="428">
        <v>0</v>
      </c>
    </row>
    <row r="230" spans="1:10">
      <c r="A230" s="650"/>
      <c r="B230" s="650"/>
      <c r="C230" s="650"/>
      <c r="D230" s="650"/>
      <c r="E230" s="650"/>
      <c r="F230" s="650" t="s">
        <v>909</v>
      </c>
      <c r="G230" s="650"/>
      <c r="H230" s="650"/>
      <c r="I230" s="650"/>
      <c r="J230" s="428">
        <v>0</v>
      </c>
    </row>
    <row r="231" spans="1:10">
      <c r="A231" s="650"/>
      <c r="B231" s="650"/>
      <c r="C231" s="650"/>
      <c r="D231" s="650"/>
      <c r="E231" s="650"/>
      <c r="F231" s="650" t="s">
        <v>910</v>
      </c>
      <c r="G231" s="650"/>
      <c r="H231" s="650"/>
      <c r="I231" s="650"/>
      <c r="J231" s="428">
        <v>1</v>
      </c>
    </row>
    <row r="232" spans="1:10">
      <c r="A232" s="650"/>
      <c r="B232" s="650"/>
      <c r="C232" s="650"/>
      <c r="D232" s="650"/>
      <c r="E232" s="650"/>
      <c r="F232" s="650" t="s">
        <v>911</v>
      </c>
      <c r="G232" s="650"/>
      <c r="H232" s="650"/>
      <c r="I232" s="650"/>
      <c r="J232" s="428">
        <v>0</v>
      </c>
    </row>
    <row r="233" spans="1:10" ht="31.5" customHeight="1">
      <c r="A233" s="398" t="s">
        <v>170</v>
      </c>
      <c r="B233" s="399" t="s">
        <v>361</v>
      </c>
      <c r="C233" s="400" t="s">
        <v>360</v>
      </c>
      <c r="D233" s="398" t="s">
        <v>912</v>
      </c>
      <c r="E233" s="403" t="s">
        <v>913</v>
      </c>
      <c r="F233" s="403" t="s">
        <v>914</v>
      </c>
      <c r="G233" s="654" t="s">
        <v>915</v>
      </c>
      <c r="H233" s="654"/>
      <c r="I233" s="654"/>
      <c r="J233" s="403" t="s">
        <v>916</v>
      </c>
    </row>
    <row r="234" spans="1:10" ht="34.200000000000003">
      <c r="A234" s="422" t="s">
        <v>917</v>
      </c>
      <c r="B234" s="423" t="s">
        <v>583</v>
      </c>
      <c r="C234" s="424">
        <v>1107892</v>
      </c>
      <c r="D234" s="422" t="s">
        <v>918</v>
      </c>
      <c r="E234" s="429">
        <v>5.2930000000000001</v>
      </c>
      <c r="F234" s="425" t="s">
        <v>391</v>
      </c>
      <c r="G234" s="662">
        <v>594.78</v>
      </c>
      <c r="H234" s="662"/>
      <c r="I234" s="661"/>
      <c r="J234" s="430">
        <v>3148.1705000000002</v>
      </c>
    </row>
    <row r="235" spans="1:10" ht="34.200000000000003">
      <c r="A235" s="422" t="s">
        <v>917</v>
      </c>
      <c r="B235" s="423" t="s">
        <v>583</v>
      </c>
      <c r="C235" s="424">
        <v>3103302</v>
      </c>
      <c r="D235" s="422" t="s">
        <v>919</v>
      </c>
      <c r="E235" s="429">
        <v>22.3</v>
      </c>
      <c r="F235" s="425" t="s">
        <v>172</v>
      </c>
      <c r="G235" s="662">
        <v>79.37</v>
      </c>
      <c r="H235" s="662"/>
      <c r="I235" s="661"/>
      <c r="J235" s="430">
        <v>1769.951</v>
      </c>
    </row>
    <row r="236" spans="1:10">
      <c r="A236" s="650"/>
      <c r="B236" s="650"/>
      <c r="C236" s="650"/>
      <c r="D236" s="650"/>
      <c r="E236" s="650"/>
      <c r="F236" s="650" t="s">
        <v>920</v>
      </c>
      <c r="G236" s="650"/>
      <c r="H236" s="650"/>
      <c r="I236" s="650"/>
      <c r="J236" s="428">
        <v>4918.1215000000002</v>
      </c>
    </row>
    <row r="237" spans="1:10">
      <c r="A237" s="416"/>
      <c r="B237" s="393"/>
      <c r="C237" s="394"/>
      <c r="D237" s="416"/>
      <c r="E237" s="416" t="s">
        <v>519</v>
      </c>
      <c r="F237" s="417">
        <v>1240.4501969</v>
      </c>
      <c r="G237" s="416" t="s">
        <v>520</v>
      </c>
      <c r="H237" s="395">
        <v>0</v>
      </c>
      <c r="I237" s="416" t="s">
        <v>521</v>
      </c>
      <c r="J237" s="417">
        <v>1240.4501971875327</v>
      </c>
    </row>
    <row r="238" spans="1:10" ht="13.8" thickBot="1">
      <c r="A238" s="416"/>
      <c r="B238" s="393"/>
      <c r="C238" s="394"/>
      <c r="D238" s="416"/>
      <c r="E238" s="416" t="s">
        <v>522</v>
      </c>
      <c r="F238" s="417">
        <v>1213.3</v>
      </c>
      <c r="G238" s="416"/>
      <c r="H238" s="653" t="s">
        <v>523</v>
      </c>
      <c r="I238" s="653"/>
      <c r="J238" s="417">
        <v>6131.42</v>
      </c>
    </row>
    <row r="239" spans="1:10" ht="13.8" thickTop="1">
      <c r="A239" s="418"/>
      <c r="B239" s="419"/>
      <c r="C239" s="420"/>
      <c r="D239" s="418"/>
      <c r="E239" s="418"/>
      <c r="F239" s="418"/>
      <c r="G239" s="418"/>
      <c r="H239" s="421"/>
      <c r="I239" s="418"/>
      <c r="J239" s="418"/>
    </row>
    <row r="240" spans="1:10">
      <c r="A240" s="664" t="s">
        <v>639</v>
      </c>
      <c r="B240" s="665"/>
      <c r="C240" s="665"/>
      <c r="D240" s="665"/>
      <c r="E240" s="665"/>
      <c r="F240" s="665"/>
      <c r="G240" s="665"/>
      <c r="H240" s="665"/>
      <c r="I240" s="665"/>
      <c r="J240" s="665"/>
    </row>
    <row r="241" spans="1:10">
      <c r="A241" s="398"/>
      <c r="B241" s="399" t="s">
        <v>360</v>
      </c>
      <c r="C241" s="400" t="s">
        <v>361</v>
      </c>
      <c r="D241" s="398" t="s">
        <v>362</v>
      </c>
      <c r="E241" s="655" t="s">
        <v>503</v>
      </c>
      <c r="F241" s="655"/>
      <c r="G241" s="401" t="s">
        <v>363</v>
      </c>
      <c r="H241" s="402" t="s">
        <v>346</v>
      </c>
      <c r="I241" s="403" t="s">
        <v>364</v>
      </c>
      <c r="J241" s="403" t="s">
        <v>62</v>
      </c>
    </row>
    <row r="242" spans="1:10" ht="22.8">
      <c r="A242" s="404" t="s">
        <v>504</v>
      </c>
      <c r="B242" s="405" t="s">
        <v>628</v>
      </c>
      <c r="C242" s="406" t="s">
        <v>19</v>
      </c>
      <c r="D242" s="404" t="s">
        <v>629</v>
      </c>
      <c r="E242" s="656" t="s">
        <v>630</v>
      </c>
      <c r="F242" s="656"/>
      <c r="G242" s="407" t="s">
        <v>391</v>
      </c>
      <c r="H242" s="408">
        <v>1</v>
      </c>
      <c r="I242" s="409">
        <v>889.85</v>
      </c>
      <c r="J242" s="409">
        <v>889.85</v>
      </c>
    </row>
    <row r="243" spans="1:10" ht="21.75" customHeight="1">
      <c r="A243" s="422" t="s">
        <v>526</v>
      </c>
      <c r="B243" s="423" t="s">
        <v>532</v>
      </c>
      <c r="C243" s="424" t="s">
        <v>19</v>
      </c>
      <c r="D243" s="422" t="s">
        <v>71</v>
      </c>
      <c r="E243" s="661" t="s">
        <v>529</v>
      </c>
      <c r="F243" s="661"/>
      <c r="G243" s="425" t="s">
        <v>22</v>
      </c>
      <c r="H243" s="426">
        <v>8.57</v>
      </c>
      <c r="I243" s="427">
        <v>23.48</v>
      </c>
      <c r="J243" s="427">
        <v>201.22</v>
      </c>
    </row>
    <row r="244" spans="1:10" ht="22.8">
      <c r="A244" s="410" t="s">
        <v>505</v>
      </c>
      <c r="B244" s="411" t="s">
        <v>622</v>
      </c>
      <c r="C244" s="412" t="s">
        <v>19</v>
      </c>
      <c r="D244" s="410" t="s">
        <v>623</v>
      </c>
      <c r="E244" s="660" t="s">
        <v>229</v>
      </c>
      <c r="F244" s="660"/>
      <c r="G244" s="413" t="s">
        <v>391</v>
      </c>
      <c r="H244" s="414">
        <v>1.07</v>
      </c>
      <c r="I244" s="415">
        <v>120</v>
      </c>
      <c r="J244" s="415">
        <v>128.4</v>
      </c>
    </row>
    <row r="245" spans="1:10">
      <c r="A245" s="410" t="s">
        <v>505</v>
      </c>
      <c r="B245" s="411" t="s">
        <v>538</v>
      </c>
      <c r="C245" s="412" t="s">
        <v>19</v>
      </c>
      <c r="D245" s="410" t="s">
        <v>539</v>
      </c>
      <c r="E245" s="660" t="s">
        <v>229</v>
      </c>
      <c r="F245" s="660"/>
      <c r="G245" s="413" t="s">
        <v>70</v>
      </c>
      <c r="H245" s="414">
        <v>482.96</v>
      </c>
      <c r="I245" s="415">
        <v>1.1599999999999999</v>
      </c>
      <c r="J245" s="415">
        <v>560.23</v>
      </c>
    </row>
    <row r="246" spans="1:10">
      <c r="A246" s="416"/>
      <c r="B246" s="393"/>
      <c r="C246" s="394"/>
      <c r="D246" s="416"/>
      <c r="E246" s="416" t="s">
        <v>519</v>
      </c>
      <c r="F246" s="417">
        <v>117.66</v>
      </c>
      <c r="G246" s="416" t="s">
        <v>520</v>
      </c>
      <c r="H246" s="395">
        <v>0</v>
      </c>
      <c r="I246" s="416" t="s">
        <v>521</v>
      </c>
      <c r="J246" s="417">
        <v>117.66</v>
      </c>
    </row>
    <row r="247" spans="1:10" ht="13.8" thickBot="1">
      <c r="A247" s="416"/>
      <c r="B247" s="393"/>
      <c r="C247" s="394"/>
      <c r="D247" s="416"/>
      <c r="E247" s="416" t="s">
        <v>522</v>
      </c>
      <c r="F247" s="417">
        <v>219.52</v>
      </c>
      <c r="G247" s="416"/>
      <c r="H247" s="653" t="s">
        <v>523</v>
      </c>
      <c r="I247" s="653"/>
      <c r="J247" s="417">
        <v>1109.3699999999999</v>
      </c>
    </row>
    <row r="248" spans="1:10" ht="13.8" thickTop="1">
      <c r="A248" s="418"/>
      <c r="B248" s="419"/>
      <c r="C248" s="420"/>
      <c r="D248" s="418"/>
      <c r="E248" s="418"/>
      <c r="F248" s="418"/>
      <c r="G248" s="418"/>
      <c r="H248" s="421"/>
      <c r="I248" s="418"/>
      <c r="J248" s="418"/>
    </row>
    <row r="249" spans="1:10">
      <c r="A249" s="398"/>
      <c r="B249" s="399" t="s">
        <v>360</v>
      </c>
      <c r="C249" s="400" t="s">
        <v>361</v>
      </c>
      <c r="D249" s="398" t="s">
        <v>362</v>
      </c>
      <c r="E249" s="655" t="s">
        <v>503</v>
      </c>
      <c r="F249" s="655"/>
      <c r="G249" s="401" t="s">
        <v>363</v>
      </c>
      <c r="H249" s="402" t="s">
        <v>346</v>
      </c>
      <c r="I249" s="403" t="s">
        <v>364</v>
      </c>
      <c r="J249" s="403" t="s">
        <v>62</v>
      </c>
    </row>
    <row r="250" spans="1:10">
      <c r="A250" s="404" t="s">
        <v>504</v>
      </c>
      <c r="B250" s="405" t="s">
        <v>626</v>
      </c>
      <c r="C250" s="406" t="s">
        <v>19</v>
      </c>
      <c r="D250" s="404" t="s">
        <v>627</v>
      </c>
      <c r="E250" s="656" t="s">
        <v>529</v>
      </c>
      <c r="F250" s="656"/>
      <c r="G250" s="407" t="s">
        <v>22</v>
      </c>
      <c r="H250" s="408">
        <v>1</v>
      </c>
      <c r="I250" s="409">
        <v>19.03</v>
      </c>
      <c r="J250" s="409">
        <v>19.03</v>
      </c>
    </row>
    <row r="251" spans="1:10" ht="22.8">
      <c r="A251" s="422" t="s">
        <v>526</v>
      </c>
      <c r="B251" s="423" t="s">
        <v>640</v>
      </c>
      <c r="C251" s="424" t="s">
        <v>19</v>
      </c>
      <c r="D251" s="422" t="s">
        <v>641</v>
      </c>
      <c r="E251" s="661" t="s">
        <v>529</v>
      </c>
      <c r="F251" s="661"/>
      <c r="G251" s="425" t="s">
        <v>22</v>
      </c>
      <c r="H251" s="426">
        <v>1</v>
      </c>
      <c r="I251" s="427">
        <v>0.15</v>
      </c>
      <c r="J251" s="427">
        <v>0.15</v>
      </c>
    </row>
    <row r="252" spans="1:10" ht="22.8">
      <c r="A252" s="410" t="s">
        <v>505</v>
      </c>
      <c r="B252" s="411" t="s">
        <v>642</v>
      </c>
      <c r="C252" s="412" t="s">
        <v>19</v>
      </c>
      <c r="D252" s="410" t="s">
        <v>643</v>
      </c>
      <c r="E252" s="660" t="s">
        <v>229</v>
      </c>
      <c r="F252" s="660"/>
      <c r="G252" s="413" t="s">
        <v>22</v>
      </c>
      <c r="H252" s="414">
        <v>1</v>
      </c>
      <c r="I252" s="415">
        <v>5.24</v>
      </c>
      <c r="J252" s="415">
        <v>5.24</v>
      </c>
    </row>
    <row r="253" spans="1:10" ht="22.8">
      <c r="A253" s="410" t="s">
        <v>505</v>
      </c>
      <c r="B253" s="411" t="s">
        <v>644</v>
      </c>
      <c r="C253" s="412" t="s">
        <v>19</v>
      </c>
      <c r="D253" s="410" t="s">
        <v>645</v>
      </c>
      <c r="E253" s="660" t="s">
        <v>229</v>
      </c>
      <c r="F253" s="660"/>
      <c r="G253" s="413" t="s">
        <v>22</v>
      </c>
      <c r="H253" s="414">
        <v>1</v>
      </c>
      <c r="I253" s="415">
        <v>1</v>
      </c>
      <c r="J253" s="415">
        <v>1</v>
      </c>
    </row>
    <row r="254" spans="1:10">
      <c r="A254" s="410" t="s">
        <v>505</v>
      </c>
      <c r="B254" s="411" t="s">
        <v>557</v>
      </c>
      <c r="C254" s="412" t="s">
        <v>19</v>
      </c>
      <c r="D254" s="410" t="s">
        <v>224</v>
      </c>
      <c r="E254" s="660" t="s">
        <v>229</v>
      </c>
      <c r="F254" s="660"/>
      <c r="G254" s="413" t="s">
        <v>22</v>
      </c>
      <c r="H254" s="414">
        <v>1</v>
      </c>
      <c r="I254" s="415">
        <v>1.43</v>
      </c>
      <c r="J254" s="415">
        <v>1.43</v>
      </c>
    </row>
    <row r="255" spans="1:10">
      <c r="A255" s="410" t="s">
        <v>505</v>
      </c>
      <c r="B255" s="411" t="s">
        <v>558</v>
      </c>
      <c r="C255" s="412" t="s">
        <v>19</v>
      </c>
      <c r="D255" s="410" t="s">
        <v>225</v>
      </c>
      <c r="E255" s="660" t="s">
        <v>229</v>
      </c>
      <c r="F255" s="660"/>
      <c r="G255" s="413" t="s">
        <v>22</v>
      </c>
      <c r="H255" s="414">
        <v>1</v>
      </c>
      <c r="I255" s="415">
        <v>0.08</v>
      </c>
      <c r="J255" s="415">
        <v>0.08</v>
      </c>
    </row>
    <row r="256" spans="1:10">
      <c r="A256" s="410" t="s">
        <v>505</v>
      </c>
      <c r="B256" s="411" t="s">
        <v>646</v>
      </c>
      <c r="C256" s="412" t="s">
        <v>19</v>
      </c>
      <c r="D256" s="410" t="s">
        <v>647</v>
      </c>
      <c r="E256" s="660" t="s">
        <v>226</v>
      </c>
      <c r="F256" s="660"/>
      <c r="G256" s="413" t="s">
        <v>22</v>
      </c>
      <c r="H256" s="414">
        <v>1</v>
      </c>
      <c r="I256" s="415">
        <v>10.23</v>
      </c>
      <c r="J256" s="415">
        <v>10.23</v>
      </c>
    </row>
    <row r="257" spans="1:10" ht="22.8">
      <c r="A257" s="410" t="s">
        <v>505</v>
      </c>
      <c r="B257" s="411" t="s">
        <v>648</v>
      </c>
      <c r="C257" s="412" t="s">
        <v>19</v>
      </c>
      <c r="D257" s="410" t="s">
        <v>649</v>
      </c>
      <c r="E257" s="660" t="s">
        <v>229</v>
      </c>
      <c r="F257" s="660"/>
      <c r="G257" s="413" t="s">
        <v>22</v>
      </c>
      <c r="H257" s="414">
        <v>1</v>
      </c>
      <c r="I257" s="415">
        <v>0.01</v>
      </c>
      <c r="J257" s="415">
        <v>0.01</v>
      </c>
    </row>
    <row r="258" spans="1:10" ht="22.8">
      <c r="A258" s="410" t="s">
        <v>505</v>
      </c>
      <c r="B258" s="411" t="s">
        <v>650</v>
      </c>
      <c r="C258" s="412" t="s">
        <v>19</v>
      </c>
      <c r="D258" s="410" t="s">
        <v>651</v>
      </c>
      <c r="E258" s="660" t="s">
        <v>229</v>
      </c>
      <c r="F258" s="660"/>
      <c r="G258" s="413" t="s">
        <v>22</v>
      </c>
      <c r="H258" s="414">
        <v>1</v>
      </c>
      <c r="I258" s="415">
        <v>0.89</v>
      </c>
      <c r="J258" s="415">
        <v>0.89</v>
      </c>
    </row>
    <row r="259" spans="1:10">
      <c r="A259" s="416"/>
      <c r="B259" s="393"/>
      <c r="C259" s="394"/>
      <c r="D259" s="416"/>
      <c r="E259" s="416" t="s">
        <v>519</v>
      </c>
      <c r="F259" s="417">
        <v>10.38</v>
      </c>
      <c r="G259" s="416" t="s">
        <v>520</v>
      </c>
      <c r="H259" s="395">
        <v>0</v>
      </c>
      <c r="I259" s="416" t="s">
        <v>521</v>
      </c>
      <c r="J259" s="417">
        <v>10.38</v>
      </c>
    </row>
    <row r="260" spans="1:10" ht="13.8" thickBot="1">
      <c r="A260" s="416"/>
      <c r="B260" s="393"/>
      <c r="C260" s="394"/>
      <c r="D260" s="416"/>
      <c r="E260" s="416" t="s">
        <v>522</v>
      </c>
      <c r="F260" s="417">
        <v>4.6900000000000004</v>
      </c>
      <c r="G260" s="416"/>
      <c r="H260" s="653" t="s">
        <v>523</v>
      </c>
      <c r="I260" s="653"/>
      <c r="J260" s="417">
        <v>23.72</v>
      </c>
    </row>
    <row r="261" spans="1:10" ht="13.8" thickTop="1">
      <c r="A261" s="418"/>
      <c r="B261" s="419"/>
      <c r="C261" s="420"/>
      <c r="D261" s="418"/>
      <c r="E261" s="418"/>
      <c r="F261" s="418"/>
      <c r="G261" s="418"/>
      <c r="H261" s="421"/>
      <c r="I261" s="418"/>
      <c r="J261" s="418"/>
    </row>
    <row r="262" spans="1:10">
      <c r="A262" s="398"/>
      <c r="B262" s="399" t="s">
        <v>360</v>
      </c>
      <c r="C262" s="400" t="s">
        <v>361</v>
      </c>
      <c r="D262" s="398" t="s">
        <v>362</v>
      </c>
      <c r="E262" s="655" t="s">
        <v>503</v>
      </c>
      <c r="F262" s="655"/>
      <c r="G262" s="401" t="s">
        <v>363</v>
      </c>
      <c r="H262" s="402" t="s">
        <v>346</v>
      </c>
      <c r="I262" s="403" t="s">
        <v>364</v>
      </c>
      <c r="J262" s="403" t="s">
        <v>62</v>
      </c>
    </row>
    <row r="263" spans="1:10">
      <c r="A263" s="404" t="s">
        <v>504</v>
      </c>
      <c r="B263" s="405" t="s">
        <v>652</v>
      </c>
      <c r="C263" s="406" t="s">
        <v>19</v>
      </c>
      <c r="D263" s="404" t="s">
        <v>653</v>
      </c>
      <c r="E263" s="656" t="s">
        <v>529</v>
      </c>
      <c r="F263" s="656"/>
      <c r="G263" s="407" t="s">
        <v>22</v>
      </c>
      <c r="H263" s="408">
        <v>1</v>
      </c>
      <c r="I263" s="409">
        <v>12.55</v>
      </c>
      <c r="J263" s="409">
        <v>12.55</v>
      </c>
    </row>
    <row r="264" spans="1:10" ht="22.8">
      <c r="A264" s="422" t="s">
        <v>526</v>
      </c>
      <c r="B264" s="423" t="s">
        <v>654</v>
      </c>
      <c r="C264" s="424" t="s">
        <v>19</v>
      </c>
      <c r="D264" s="422" t="s">
        <v>655</v>
      </c>
      <c r="E264" s="661" t="s">
        <v>529</v>
      </c>
      <c r="F264" s="661"/>
      <c r="G264" s="425" t="s">
        <v>22</v>
      </c>
      <c r="H264" s="426">
        <v>1</v>
      </c>
      <c r="I264" s="427">
        <v>0.08</v>
      </c>
      <c r="J264" s="427">
        <v>0.08</v>
      </c>
    </row>
    <row r="265" spans="1:10">
      <c r="A265" s="410" t="s">
        <v>505</v>
      </c>
      <c r="B265" s="411" t="s">
        <v>656</v>
      </c>
      <c r="C265" s="412" t="s">
        <v>19</v>
      </c>
      <c r="D265" s="410" t="s">
        <v>657</v>
      </c>
      <c r="E265" s="660" t="s">
        <v>226</v>
      </c>
      <c r="F265" s="660"/>
      <c r="G265" s="413" t="s">
        <v>22</v>
      </c>
      <c r="H265" s="414">
        <v>1</v>
      </c>
      <c r="I265" s="415">
        <v>10.17</v>
      </c>
      <c r="J265" s="415">
        <v>10.17</v>
      </c>
    </row>
    <row r="266" spans="1:10">
      <c r="A266" s="410" t="s">
        <v>505</v>
      </c>
      <c r="B266" s="411" t="s">
        <v>557</v>
      </c>
      <c r="C266" s="412" t="s">
        <v>19</v>
      </c>
      <c r="D266" s="410" t="s">
        <v>224</v>
      </c>
      <c r="E266" s="660" t="s">
        <v>229</v>
      </c>
      <c r="F266" s="660"/>
      <c r="G266" s="413" t="s">
        <v>22</v>
      </c>
      <c r="H266" s="414">
        <v>1</v>
      </c>
      <c r="I266" s="415">
        <v>1.43</v>
      </c>
      <c r="J266" s="415">
        <v>1.43</v>
      </c>
    </row>
    <row r="267" spans="1:10">
      <c r="A267" s="410" t="s">
        <v>505</v>
      </c>
      <c r="B267" s="411" t="s">
        <v>558</v>
      </c>
      <c r="C267" s="412" t="s">
        <v>19</v>
      </c>
      <c r="D267" s="410" t="s">
        <v>225</v>
      </c>
      <c r="E267" s="660" t="s">
        <v>229</v>
      </c>
      <c r="F267" s="660"/>
      <c r="G267" s="413" t="s">
        <v>22</v>
      </c>
      <c r="H267" s="414">
        <v>1</v>
      </c>
      <c r="I267" s="415">
        <v>0.08</v>
      </c>
      <c r="J267" s="415">
        <v>0.08</v>
      </c>
    </row>
    <row r="268" spans="1:10" ht="22.8">
      <c r="A268" s="410" t="s">
        <v>505</v>
      </c>
      <c r="B268" s="411" t="s">
        <v>658</v>
      </c>
      <c r="C268" s="412" t="s">
        <v>19</v>
      </c>
      <c r="D268" s="410" t="s">
        <v>659</v>
      </c>
      <c r="E268" s="660" t="s">
        <v>229</v>
      </c>
      <c r="F268" s="660"/>
      <c r="G268" s="413" t="s">
        <v>22</v>
      </c>
      <c r="H268" s="414">
        <v>1</v>
      </c>
      <c r="I268" s="415">
        <v>0.05</v>
      </c>
      <c r="J268" s="415">
        <v>0.05</v>
      </c>
    </row>
    <row r="269" spans="1:10" ht="22.8">
      <c r="A269" s="410" t="s">
        <v>505</v>
      </c>
      <c r="B269" s="411" t="s">
        <v>660</v>
      </c>
      <c r="C269" s="412" t="s">
        <v>19</v>
      </c>
      <c r="D269" s="410" t="s">
        <v>661</v>
      </c>
      <c r="E269" s="660" t="s">
        <v>229</v>
      </c>
      <c r="F269" s="660"/>
      <c r="G269" s="413" t="s">
        <v>22</v>
      </c>
      <c r="H269" s="414">
        <v>1</v>
      </c>
      <c r="I269" s="415">
        <v>0.74</v>
      </c>
      <c r="J269" s="415">
        <v>0.74</v>
      </c>
    </row>
    <row r="270" spans="1:10">
      <c r="A270" s="416"/>
      <c r="B270" s="393"/>
      <c r="C270" s="394"/>
      <c r="D270" s="416"/>
      <c r="E270" s="416" t="s">
        <v>519</v>
      </c>
      <c r="F270" s="417">
        <v>10.25</v>
      </c>
      <c r="G270" s="416" t="s">
        <v>520</v>
      </c>
      <c r="H270" s="395">
        <v>0</v>
      </c>
      <c r="I270" s="416" t="s">
        <v>521</v>
      </c>
      <c r="J270" s="417">
        <v>10.25</v>
      </c>
    </row>
    <row r="271" spans="1:10" ht="13.8" thickBot="1">
      <c r="A271" s="416"/>
      <c r="B271" s="393"/>
      <c r="C271" s="394"/>
      <c r="D271" s="416"/>
      <c r="E271" s="416" t="s">
        <v>522</v>
      </c>
      <c r="F271" s="417">
        <v>3.09</v>
      </c>
      <c r="G271" s="416"/>
      <c r="H271" s="653" t="s">
        <v>523</v>
      </c>
      <c r="I271" s="653"/>
      <c r="J271" s="417">
        <v>15.64</v>
      </c>
    </row>
    <row r="272" spans="1:10" ht="13.8" thickTop="1">
      <c r="A272" s="418"/>
      <c r="B272" s="419"/>
      <c r="C272" s="420"/>
      <c r="D272" s="418"/>
      <c r="E272" s="418"/>
      <c r="F272" s="418"/>
      <c r="G272" s="418"/>
      <c r="H272" s="421"/>
      <c r="I272" s="418"/>
      <c r="J272" s="418"/>
    </row>
    <row r="273" spans="1:10">
      <c r="A273" s="398"/>
      <c r="B273" s="399" t="s">
        <v>360</v>
      </c>
      <c r="C273" s="400" t="s">
        <v>361</v>
      </c>
      <c r="D273" s="398" t="s">
        <v>362</v>
      </c>
      <c r="E273" s="655" t="s">
        <v>503</v>
      </c>
      <c r="F273" s="655"/>
      <c r="G273" s="401" t="s">
        <v>363</v>
      </c>
      <c r="H273" s="402" t="s">
        <v>346</v>
      </c>
      <c r="I273" s="403" t="s">
        <v>364</v>
      </c>
      <c r="J273" s="403" t="s">
        <v>62</v>
      </c>
    </row>
    <row r="274" spans="1:10" ht="45.6">
      <c r="A274" s="404" t="s">
        <v>504</v>
      </c>
      <c r="B274" s="405" t="s">
        <v>609</v>
      </c>
      <c r="C274" s="406" t="s">
        <v>19</v>
      </c>
      <c r="D274" s="404" t="s">
        <v>231</v>
      </c>
      <c r="E274" s="656" t="s">
        <v>570</v>
      </c>
      <c r="F274" s="656"/>
      <c r="G274" s="407" t="s">
        <v>76</v>
      </c>
      <c r="H274" s="408">
        <v>1</v>
      </c>
      <c r="I274" s="409">
        <v>74.790000000000006</v>
      </c>
      <c r="J274" s="409">
        <v>74.790000000000006</v>
      </c>
    </row>
    <row r="275" spans="1:10" ht="15.75" customHeight="1">
      <c r="A275" s="422" t="s">
        <v>526</v>
      </c>
      <c r="B275" s="423" t="s">
        <v>662</v>
      </c>
      <c r="C275" s="424" t="s">
        <v>19</v>
      </c>
      <c r="D275" s="422" t="s">
        <v>663</v>
      </c>
      <c r="E275" s="661" t="s">
        <v>529</v>
      </c>
      <c r="F275" s="661"/>
      <c r="G275" s="425" t="s">
        <v>22</v>
      </c>
      <c r="H275" s="426">
        <v>1</v>
      </c>
      <c r="I275" s="427">
        <v>28.44</v>
      </c>
      <c r="J275" s="427">
        <v>28.44</v>
      </c>
    </row>
    <row r="276" spans="1:10" ht="45.6">
      <c r="A276" s="422" t="s">
        <v>526</v>
      </c>
      <c r="B276" s="423" t="s">
        <v>664</v>
      </c>
      <c r="C276" s="424" t="s">
        <v>19</v>
      </c>
      <c r="D276" s="422" t="s">
        <v>665</v>
      </c>
      <c r="E276" s="661" t="s">
        <v>666</v>
      </c>
      <c r="F276" s="661"/>
      <c r="G276" s="425" t="s">
        <v>22</v>
      </c>
      <c r="H276" s="426">
        <v>1</v>
      </c>
      <c r="I276" s="427">
        <v>30.11</v>
      </c>
      <c r="J276" s="427">
        <v>30.11</v>
      </c>
    </row>
    <row r="277" spans="1:10" ht="45.6">
      <c r="A277" s="422" t="s">
        <v>526</v>
      </c>
      <c r="B277" s="423" t="s">
        <v>667</v>
      </c>
      <c r="C277" s="424" t="s">
        <v>19</v>
      </c>
      <c r="D277" s="422" t="s">
        <v>668</v>
      </c>
      <c r="E277" s="661" t="s">
        <v>666</v>
      </c>
      <c r="F277" s="661"/>
      <c r="G277" s="425" t="s">
        <v>22</v>
      </c>
      <c r="H277" s="426">
        <v>1</v>
      </c>
      <c r="I277" s="427">
        <v>11.57</v>
      </c>
      <c r="J277" s="427">
        <v>11.57</v>
      </c>
    </row>
    <row r="278" spans="1:10" ht="45.6">
      <c r="A278" s="422" t="s">
        <v>526</v>
      </c>
      <c r="B278" s="423" t="s">
        <v>669</v>
      </c>
      <c r="C278" s="424" t="s">
        <v>19</v>
      </c>
      <c r="D278" s="422" t="s">
        <v>670</v>
      </c>
      <c r="E278" s="661" t="s">
        <v>666</v>
      </c>
      <c r="F278" s="661"/>
      <c r="G278" s="425" t="s">
        <v>22</v>
      </c>
      <c r="H278" s="426">
        <v>1</v>
      </c>
      <c r="I278" s="427">
        <v>4.67</v>
      </c>
      <c r="J278" s="427">
        <v>4.67</v>
      </c>
    </row>
    <row r="279" spans="1:10">
      <c r="A279" s="416"/>
      <c r="B279" s="393"/>
      <c r="C279" s="394"/>
      <c r="D279" s="416"/>
      <c r="E279" s="416" t="s">
        <v>519</v>
      </c>
      <c r="F279" s="417">
        <v>19.79</v>
      </c>
      <c r="G279" s="416" t="s">
        <v>520</v>
      </c>
      <c r="H279" s="395">
        <v>0</v>
      </c>
      <c r="I279" s="416" t="s">
        <v>521</v>
      </c>
      <c r="J279" s="417">
        <v>19.79</v>
      </c>
    </row>
    <row r="280" spans="1:10" ht="13.8" thickBot="1">
      <c r="A280" s="416"/>
      <c r="B280" s="393"/>
      <c r="C280" s="394"/>
      <c r="D280" s="416"/>
      <c r="E280" s="416" t="s">
        <v>522</v>
      </c>
      <c r="F280" s="417">
        <v>18.45</v>
      </c>
      <c r="G280" s="416"/>
      <c r="H280" s="653" t="s">
        <v>523</v>
      </c>
      <c r="I280" s="653"/>
      <c r="J280" s="417">
        <v>93.24</v>
      </c>
    </row>
    <row r="281" spans="1:10" ht="13.8" thickTop="1">
      <c r="A281" s="418"/>
      <c r="B281" s="419"/>
      <c r="C281" s="420"/>
      <c r="D281" s="418"/>
      <c r="E281" s="418"/>
      <c r="F281" s="418"/>
      <c r="G281" s="418"/>
      <c r="H281" s="421"/>
      <c r="I281" s="418"/>
      <c r="J281" s="418"/>
    </row>
    <row r="282" spans="1:10">
      <c r="A282" s="398"/>
      <c r="B282" s="399" t="s">
        <v>360</v>
      </c>
      <c r="C282" s="400" t="s">
        <v>361</v>
      </c>
      <c r="D282" s="398" t="s">
        <v>362</v>
      </c>
      <c r="E282" s="655" t="s">
        <v>503</v>
      </c>
      <c r="F282" s="655"/>
      <c r="G282" s="401" t="s">
        <v>363</v>
      </c>
      <c r="H282" s="402" t="s">
        <v>346</v>
      </c>
      <c r="I282" s="403" t="s">
        <v>364</v>
      </c>
      <c r="J282" s="403" t="s">
        <v>62</v>
      </c>
    </row>
    <row r="283" spans="1:10" ht="45.6">
      <c r="A283" s="404" t="s">
        <v>504</v>
      </c>
      <c r="B283" s="405" t="s">
        <v>608</v>
      </c>
      <c r="C283" s="406" t="s">
        <v>19</v>
      </c>
      <c r="D283" s="404" t="s">
        <v>232</v>
      </c>
      <c r="E283" s="656" t="s">
        <v>570</v>
      </c>
      <c r="F283" s="656"/>
      <c r="G283" s="407" t="s">
        <v>74</v>
      </c>
      <c r="H283" s="408">
        <v>1</v>
      </c>
      <c r="I283" s="409">
        <v>286.62</v>
      </c>
      <c r="J283" s="409">
        <v>286.62</v>
      </c>
    </row>
    <row r="284" spans="1:10" ht="19.5" customHeight="1">
      <c r="A284" s="422" t="s">
        <v>526</v>
      </c>
      <c r="B284" s="423" t="s">
        <v>662</v>
      </c>
      <c r="C284" s="424" t="s">
        <v>19</v>
      </c>
      <c r="D284" s="422" t="s">
        <v>663</v>
      </c>
      <c r="E284" s="661" t="s">
        <v>529</v>
      </c>
      <c r="F284" s="661"/>
      <c r="G284" s="425" t="s">
        <v>22</v>
      </c>
      <c r="H284" s="426">
        <v>1</v>
      </c>
      <c r="I284" s="427">
        <v>28.44</v>
      </c>
      <c r="J284" s="427">
        <v>28.44</v>
      </c>
    </row>
    <row r="285" spans="1:10" ht="45.6">
      <c r="A285" s="422" t="s">
        <v>526</v>
      </c>
      <c r="B285" s="423" t="s">
        <v>664</v>
      </c>
      <c r="C285" s="424" t="s">
        <v>19</v>
      </c>
      <c r="D285" s="422" t="s">
        <v>665</v>
      </c>
      <c r="E285" s="661" t="s">
        <v>666</v>
      </c>
      <c r="F285" s="661"/>
      <c r="G285" s="425" t="s">
        <v>22</v>
      </c>
      <c r="H285" s="426">
        <v>1</v>
      </c>
      <c r="I285" s="427">
        <v>30.11</v>
      </c>
      <c r="J285" s="427">
        <v>30.11</v>
      </c>
    </row>
    <row r="286" spans="1:10" ht="45.6">
      <c r="A286" s="422" t="s">
        <v>526</v>
      </c>
      <c r="B286" s="423" t="s">
        <v>667</v>
      </c>
      <c r="C286" s="424" t="s">
        <v>19</v>
      </c>
      <c r="D286" s="422" t="s">
        <v>668</v>
      </c>
      <c r="E286" s="661" t="s">
        <v>666</v>
      </c>
      <c r="F286" s="661"/>
      <c r="G286" s="425" t="s">
        <v>22</v>
      </c>
      <c r="H286" s="426">
        <v>1</v>
      </c>
      <c r="I286" s="427">
        <v>11.57</v>
      </c>
      <c r="J286" s="427">
        <v>11.57</v>
      </c>
    </row>
    <row r="287" spans="1:10" ht="45.6">
      <c r="A287" s="422" t="s">
        <v>526</v>
      </c>
      <c r="B287" s="423" t="s">
        <v>669</v>
      </c>
      <c r="C287" s="424" t="s">
        <v>19</v>
      </c>
      <c r="D287" s="422" t="s">
        <v>670</v>
      </c>
      <c r="E287" s="661" t="s">
        <v>666</v>
      </c>
      <c r="F287" s="661"/>
      <c r="G287" s="425" t="s">
        <v>22</v>
      </c>
      <c r="H287" s="426">
        <v>1</v>
      </c>
      <c r="I287" s="427">
        <v>4.67</v>
      </c>
      <c r="J287" s="427">
        <v>4.67</v>
      </c>
    </row>
    <row r="288" spans="1:10" ht="45.6">
      <c r="A288" s="422" t="s">
        <v>526</v>
      </c>
      <c r="B288" s="423" t="s">
        <v>671</v>
      </c>
      <c r="C288" s="424" t="s">
        <v>19</v>
      </c>
      <c r="D288" s="422" t="s">
        <v>672</v>
      </c>
      <c r="E288" s="661" t="s">
        <v>666</v>
      </c>
      <c r="F288" s="661"/>
      <c r="G288" s="425" t="s">
        <v>22</v>
      </c>
      <c r="H288" s="426">
        <v>1</v>
      </c>
      <c r="I288" s="427">
        <v>54.23</v>
      </c>
      <c r="J288" s="427">
        <v>54.23</v>
      </c>
    </row>
    <row r="289" spans="1:10" ht="45.6">
      <c r="A289" s="422" t="s">
        <v>526</v>
      </c>
      <c r="B289" s="423" t="s">
        <v>673</v>
      </c>
      <c r="C289" s="424" t="s">
        <v>19</v>
      </c>
      <c r="D289" s="422" t="s">
        <v>674</v>
      </c>
      <c r="E289" s="661" t="s">
        <v>666</v>
      </c>
      <c r="F289" s="661"/>
      <c r="G289" s="425" t="s">
        <v>22</v>
      </c>
      <c r="H289" s="426">
        <v>1</v>
      </c>
      <c r="I289" s="427">
        <v>157.6</v>
      </c>
      <c r="J289" s="427">
        <v>157.6</v>
      </c>
    </row>
    <row r="290" spans="1:10">
      <c r="A290" s="416"/>
      <c r="B290" s="393"/>
      <c r="C290" s="394"/>
      <c r="D290" s="416"/>
      <c r="E290" s="416" t="s">
        <v>519</v>
      </c>
      <c r="F290" s="417">
        <v>19.79</v>
      </c>
      <c r="G290" s="416" t="s">
        <v>520</v>
      </c>
      <c r="H290" s="395">
        <v>0</v>
      </c>
      <c r="I290" s="416" t="s">
        <v>521</v>
      </c>
      <c r="J290" s="417">
        <v>19.79</v>
      </c>
    </row>
    <row r="291" spans="1:10" ht="13.8" thickBot="1">
      <c r="A291" s="416"/>
      <c r="B291" s="393"/>
      <c r="C291" s="394"/>
      <c r="D291" s="416"/>
      <c r="E291" s="416" t="s">
        <v>522</v>
      </c>
      <c r="F291" s="417">
        <v>70.7</v>
      </c>
      <c r="G291" s="416"/>
      <c r="H291" s="653" t="s">
        <v>523</v>
      </c>
      <c r="I291" s="653"/>
      <c r="J291" s="417">
        <v>357.32</v>
      </c>
    </row>
    <row r="292" spans="1:10" ht="13.8" thickTop="1">
      <c r="A292" s="418"/>
      <c r="B292" s="419"/>
      <c r="C292" s="420"/>
      <c r="D292" s="418"/>
      <c r="E292" s="418"/>
      <c r="F292" s="418"/>
      <c r="G292" s="418"/>
      <c r="H292" s="421"/>
      <c r="I292" s="418"/>
      <c r="J292" s="418"/>
    </row>
    <row r="293" spans="1:10">
      <c r="A293" s="398"/>
      <c r="B293" s="399" t="s">
        <v>360</v>
      </c>
      <c r="C293" s="400" t="s">
        <v>361</v>
      </c>
      <c r="D293" s="398" t="s">
        <v>362</v>
      </c>
      <c r="E293" s="655" t="s">
        <v>503</v>
      </c>
      <c r="F293" s="655"/>
      <c r="G293" s="401" t="s">
        <v>363</v>
      </c>
      <c r="H293" s="402" t="s">
        <v>346</v>
      </c>
      <c r="I293" s="403" t="s">
        <v>364</v>
      </c>
      <c r="J293" s="403" t="s">
        <v>62</v>
      </c>
    </row>
    <row r="294" spans="1:10" ht="45.6">
      <c r="A294" s="404" t="s">
        <v>504</v>
      </c>
      <c r="B294" s="405" t="s">
        <v>664</v>
      </c>
      <c r="C294" s="406" t="s">
        <v>19</v>
      </c>
      <c r="D294" s="404" t="s">
        <v>665</v>
      </c>
      <c r="E294" s="656" t="s">
        <v>666</v>
      </c>
      <c r="F294" s="656"/>
      <c r="G294" s="407" t="s">
        <v>22</v>
      </c>
      <c r="H294" s="408">
        <v>1</v>
      </c>
      <c r="I294" s="409">
        <v>30.11</v>
      </c>
      <c r="J294" s="409">
        <v>30.11</v>
      </c>
    </row>
    <row r="295" spans="1:10" ht="22.8">
      <c r="A295" s="410" t="s">
        <v>505</v>
      </c>
      <c r="B295" s="411" t="s">
        <v>675</v>
      </c>
      <c r="C295" s="412" t="s">
        <v>19</v>
      </c>
      <c r="D295" s="410" t="s">
        <v>676</v>
      </c>
      <c r="E295" s="660" t="s">
        <v>677</v>
      </c>
      <c r="F295" s="660"/>
      <c r="G295" s="413" t="s">
        <v>37</v>
      </c>
      <c r="H295" s="414">
        <v>6.0300000000000002E-5</v>
      </c>
      <c r="I295" s="415">
        <v>81699.7</v>
      </c>
      <c r="J295" s="415">
        <v>4.92</v>
      </c>
    </row>
    <row r="296" spans="1:10" ht="34.200000000000003">
      <c r="A296" s="410" t="s">
        <v>505</v>
      </c>
      <c r="B296" s="411" t="s">
        <v>678</v>
      </c>
      <c r="C296" s="412" t="s">
        <v>19</v>
      </c>
      <c r="D296" s="410" t="s">
        <v>679</v>
      </c>
      <c r="E296" s="660" t="s">
        <v>677</v>
      </c>
      <c r="F296" s="660"/>
      <c r="G296" s="413" t="s">
        <v>37</v>
      </c>
      <c r="H296" s="414">
        <v>3.4199999999999998E-5</v>
      </c>
      <c r="I296" s="415">
        <v>736774.75</v>
      </c>
      <c r="J296" s="415">
        <v>25.19</v>
      </c>
    </row>
    <row r="297" spans="1:10">
      <c r="A297" s="416"/>
      <c r="B297" s="393"/>
      <c r="C297" s="394"/>
      <c r="D297" s="416"/>
      <c r="E297" s="416" t="s">
        <v>519</v>
      </c>
      <c r="F297" s="417">
        <v>0</v>
      </c>
      <c r="G297" s="416" t="s">
        <v>520</v>
      </c>
      <c r="H297" s="395">
        <v>0</v>
      </c>
      <c r="I297" s="416" t="s">
        <v>521</v>
      </c>
      <c r="J297" s="417">
        <v>0</v>
      </c>
    </row>
    <row r="298" spans="1:10" ht="13.8" thickBot="1">
      <c r="A298" s="416"/>
      <c r="B298" s="393"/>
      <c r="C298" s="394"/>
      <c r="D298" s="416"/>
      <c r="E298" s="416" t="s">
        <v>522</v>
      </c>
      <c r="F298" s="417">
        <v>7.42</v>
      </c>
      <c r="G298" s="416"/>
      <c r="H298" s="653" t="s">
        <v>523</v>
      </c>
      <c r="I298" s="653"/>
      <c r="J298" s="417">
        <v>37.53</v>
      </c>
    </row>
    <row r="299" spans="1:10" ht="13.8" thickTop="1">
      <c r="A299" s="418"/>
      <c r="B299" s="419"/>
      <c r="C299" s="420"/>
      <c r="D299" s="418"/>
      <c r="E299" s="418"/>
      <c r="F299" s="418"/>
      <c r="G299" s="418"/>
      <c r="H299" s="421"/>
      <c r="I299" s="418"/>
      <c r="J299" s="418"/>
    </row>
    <row r="300" spans="1:10">
      <c r="A300" s="398"/>
      <c r="B300" s="399" t="s">
        <v>360</v>
      </c>
      <c r="C300" s="400" t="s">
        <v>361</v>
      </c>
      <c r="D300" s="398" t="s">
        <v>362</v>
      </c>
      <c r="E300" s="655" t="s">
        <v>503</v>
      </c>
      <c r="F300" s="655"/>
      <c r="G300" s="401" t="s">
        <v>363</v>
      </c>
      <c r="H300" s="402" t="s">
        <v>346</v>
      </c>
      <c r="I300" s="403" t="s">
        <v>364</v>
      </c>
      <c r="J300" s="403" t="s">
        <v>62</v>
      </c>
    </row>
    <row r="301" spans="1:10" ht="45.6">
      <c r="A301" s="404" t="s">
        <v>504</v>
      </c>
      <c r="B301" s="405" t="s">
        <v>669</v>
      </c>
      <c r="C301" s="406" t="s">
        <v>19</v>
      </c>
      <c r="D301" s="404" t="s">
        <v>670</v>
      </c>
      <c r="E301" s="656" t="s">
        <v>666</v>
      </c>
      <c r="F301" s="656"/>
      <c r="G301" s="407" t="s">
        <v>22</v>
      </c>
      <c r="H301" s="408">
        <v>1</v>
      </c>
      <c r="I301" s="409">
        <v>4.67</v>
      </c>
      <c r="J301" s="409">
        <v>4.67</v>
      </c>
    </row>
    <row r="302" spans="1:10" ht="22.8">
      <c r="A302" s="410" t="s">
        <v>505</v>
      </c>
      <c r="B302" s="411" t="s">
        <v>675</v>
      </c>
      <c r="C302" s="412" t="s">
        <v>19</v>
      </c>
      <c r="D302" s="410" t="s">
        <v>676</v>
      </c>
      <c r="E302" s="660" t="s">
        <v>677</v>
      </c>
      <c r="F302" s="660"/>
      <c r="G302" s="413" t="s">
        <v>37</v>
      </c>
      <c r="H302" s="414">
        <v>5.9000000000000003E-6</v>
      </c>
      <c r="I302" s="415">
        <v>81699.7</v>
      </c>
      <c r="J302" s="415">
        <v>0.48</v>
      </c>
    </row>
    <row r="303" spans="1:10" ht="34.200000000000003">
      <c r="A303" s="410" t="s">
        <v>505</v>
      </c>
      <c r="B303" s="411" t="s">
        <v>678</v>
      </c>
      <c r="C303" s="412" t="s">
        <v>19</v>
      </c>
      <c r="D303" s="410" t="s">
        <v>679</v>
      </c>
      <c r="E303" s="660" t="s">
        <v>677</v>
      </c>
      <c r="F303" s="660"/>
      <c r="G303" s="413" t="s">
        <v>37</v>
      </c>
      <c r="H303" s="414">
        <v>5.6999999999999996E-6</v>
      </c>
      <c r="I303" s="415">
        <v>736774.75</v>
      </c>
      <c r="J303" s="415">
        <v>4.1900000000000004</v>
      </c>
    </row>
    <row r="304" spans="1:10">
      <c r="A304" s="416"/>
      <c r="B304" s="393"/>
      <c r="C304" s="394"/>
      <c r="D304" s="416"/>
      <c r="E304" s="416" t="s">
        <v>519</v>
      </c>
      <c r="F304" s="417">
        <v>0</v>
      </c>
      <c r="G304" s="416" t="s">
        <v>520</v>
      </c>
      <c r="H304" s="395">
        <v>0</v>
      </c>
      <c r="I304" s="416" t="s">
        <v>521</v>
      </c>
      <c r="J304" s="417">
        <v>0</v>
      </c>
    </row>
    <row r="305" spans="1:10" ht="13.8" thickBot="1">
      <c r="A305" s="416"/>
      <c r="B305" s="393"/>
      <c r="C305" s="394"/>
      <c r="D305" s="416"/>
      <c r="E305" s="416" t="s">
        <v>522</v>
      </c>
      <c r="F305" s="417">
        <v>1.1499999999999999</v>
      </c>
      <c r="G305" s="416"/>
      <c r="H305" s="653" t="s">
        <v>523</v>
      </c>
      <c r="I305" s="653"/>
      <c r="J305" s="417">
        <v>5.82</v>
      </c>
    </row>
    <row r="306" spans="1:10" ht="13.8" thickTop="1">
      <c r="A306" s="418"/>
      <c r="B306" s="419"/>
      <c r="C306" s="420"/>
      <c r="D306" s="418"/>
      <c r="E306" s="418"/>
      <c r="F306" s="418"/>
      <c r="G306" s="418"/>
      <c r="H306" s="421"/>
      <c r="I306" s="418"/>
      <c r="J306" s="418"/>
    </row>
    <row r="307" spans="1:10">
      <c r="A307" s="398"/>
      <c r="B307" s="399" t="s">
        <v>360</v>
      </c>
      <c r="C307" s="400" t="s">
        <v>361</v>
      </c>
      <c r="D307" s="398" t="s">
        <v>362</v>
      </c>
      <c r="E307" s="655" t="s">
        <v>503</v>
      </c>
      <c r="F307" s="655"/>
      <c r="G307" s="401" t="s">
        <v>363</v>
      </c>
      <c r="H307" s="402" t="s">
        <v>346</v>
      </c>
      <c r="I307" s="403" t="s">
        <v>364</v>
      </c>
      <c r="J307" s="403" t="s">
        <v>62</v>
      </c>
    </row>
    <row r="308" spans="1:10" ht="45.6">
      <c r="A308" s="404" t="s">
        <v>504</v>
      </c>
      <c r="B308" s="405" t="s">
        <v>667</v>
      </c>
      <c r="C308" s="406" t="s">
        <v>19</v>
      </c>
      <c r="D308" s="404" t="s">
        <v>668</v>
      </c>
      <c r="E308" s="656" t="s">
        <v>666</v>
      </c>
      <c r="F308" s="656"/>
      <c r="G308" s="407" t="s">
        <v>22</v>
      </c>
      <c r="H308" s="408">
        <v>1</v>
      </c>
      <c r="I308" s="409">
        <v>11.57</v>
      </c>
      <c r="J308" s="409">
        <v>11.57</v>
      </c>
    </row>
    <row r="309" spans="1:10" ht="22.8">
      <c r="A309" s="410" t="s">
        <v>505</v>
      </c>
      <c r="B309" s="411" t="s">
        <v>675</v>
      </c>
      <c r="C309" s="412" t="s">
        <v>19</v>
      </c>
      <c r="D309" s="410" t="s">
        <v>676</v>
      </c>
      <c r="E309" s="660" t="s">
        <v>677</v>
      </c>
      <c r="F309" s="660"/>
      <c r="G309" s="413" t="s">
        <v>37</v>
      </c>
      <c r="H309" s="414">
        <v>1.4600000000000001E-5</v>
      </c>
      <c r="I309" s="415">
        <v>81699.7</v>
      </c>
      <c r="J309" s="415">
        <v>1.19</v>
      </c>
    </row>
    <row r="310" spans="1:10" ht="34.200000000000003">
      <c r="A310" s="410" t="s">
        <v>505</v>
      </c>
      <c r="B310" s="411" t="s">
        <v>678</v>
      </c>
      <c r="C310" s="412" t="s">
        <v>19</v>
      </c>
      <c r="D310" s="410" t="s">
        <v>679</v>
      </c>
      <c r="E310" s="660" t="s">
        <v>677</v>
      </c>
      <c r="F310" s="660"/>
      <c r="G310" s="413" t="s">
        <v>37</v>
      </c>
      <c r="H310" s="414">
        <v>1.4100000000000001E-5</v>
      </c>
      <c r="I310" s="415">
        <v>736774.75</v>
      </c>
      <c r="J310" s="415">
        <v>10.38</v>
      </c>
    </row>
    <row r="311" spans="1:10">
      <c r="A311" s="416"/>
      <c r="B311" s="393"/>
      <c r="C311" s="394"/>
      <c r="D311" s="416"/>
      <c r="E311" s="416" t="s">
        <v>519</v>
      </c>
      <c r="F311" s="417">
        <v>0</v>
      </c>
      <c r="G311" s="416" t="s">
        <v>520</v>
      </c>
      <c r="H311" s="395">
        <v>0</v>
      </c>
      <c r="I311" s="416" t="s">
        <v>521</v>
      </c>
      <c r="J311" s="417">
        <v>0</v>
      </c>
    </row>
    <row r="312" spans="1:10" ht="13.8" thickBot="1">
      <c r="A312" s="416"/>
      <c r="B312" s="393"/>
      <c r="C312" s="394"/>
      <c r="D312" s="416"/>
      <c r="E312" s="416" t="s">
        <v>522</v>
      </c>
      <c r="F312" s="417">
        <v>2.85</v>
      </c>
      <c r="G312" s="416"/>
      <c r="H312" s="653" t="s">
        <v>523</v>
      </c>
      <c r="I312" s="653"/>
      <c r="J312" s="417">
        <v>14.42</v>
      </c>
    </row>
    <row r="313" spans="1:10" ht="13.8" thickTop="1">
      <c r="A313" s="418"/>
      <c r="B313" s="419"/>
      <c r="C313" s="420"/>
      <c r="D313" s="418"/>
      <c r="E313" s="418"/>
      <c r="F313" s="418"/>
      <c r="G313" s="418"/>
      <c r="H313" s="421"/>
      <c r="I313" s="418"/>
      <c r="J313" s="418"/>
    </row>
    <row r="314" spans="1:10">
      <c r="A314" s="398"/>
      <c r="B314" s="399" t="s">
        <v>360</v>
      </c>
      <c r="C314" s="400" t="s">
        <v>361</v>
      </c>
      <c r="D314" s="398" t="s">
        <v>362</v>
      </c>
      <c r="E314" s="655" t="s">
        <v>503</v>
      </c>
      <c r="F314" s="655"/>
      <c r="G314" s="401" t="s">
        <v>363</v>
      </c>
      <c r="H314" s="402" t="s">
        <v>346</v>
      </c>
      <c r="I314" s="403" t="s">
        <v>364</v>
      </c>
      <c r="J314" s="403" t="s">
        <v>62</v>
      </c>
    </row>
    <row r="315" spans="1:10" ht="45.6">
      <c r="A315" s="404" t="s">
        <v>504</v>
      </c>
      <c r="B315" s="405" t="s">
        <v>671</v>
      </c>
      <c r="C315" s="406" t="s">
        <v>19</v>
      </c>
      <c r="D315" s="404" t="s">
        <v>672</v>
      </c>
      <c r="E315" s="656" t="s">
        <v>666</v>
      </c>
      <c r="F315" s="656"/>
      <c r="G315" s="407" t="s">
        <v>22</v>
      </c>
      <c r="H315" s="408">
        <v>1</v>
      </c>
      <c r="I315" s="409">
        <v>54.23</v>
      </c>
      <c r="J315" s="409">
        <v>54.23</v>
      </c>
    </row>
    <row r="316" spans="1:10" ht="22.8">
      <c r="A316" s="410" t="s">
        <v>505</v>
      </c>
      <c r="B316" s="411" t="s">
        <v>675</v>
      </c>
      <c r="C316" s="412" t="s">
        <v>19</v>
      </c>
      <c r="D316" s="410" t="s">
        <v>676</v>
      </c>
      <c r="E316" s="660" t="s">
        <v>677</v>
      </c>
      <c r="F316" s="660"/>
      <c r="G316" s="413" t="s">
        <v>37</v>
      </c>
      <c r="H316" s="414">
        <v>8.4900000000000004E-5</v>
      </c>
      <c r="I316" s="415">
        <v>81699.7</v>
      </c>
      <c r="J316" s="415">
        <v>6.93</v>
      </c>
    </row>
    <row r="317" spans="1:10" ht="34.200000000000003">
      <c r="A317" s="410" t="s">
        <v>505</v>
      </c>
      <c r="B317" s="411" t="s">
        <v>678</v>
      </c>
      <c r="C317" s="412" t="s">
        <v>19</v>
      </c>
      <c r="D317" s="410" t="s">
        <v>679</v>
      </c>
      <c r="E317" s="660" t="s">
        <v>677</v>
      </c>
      <c r="F317" s="660"/>
      <c r="G317" s="413" t="s">
        <v>37</v>
      </c>
      <c r="H317" s="414">
        <v>6.4200000000000002E-5</v>
      </c>
      <c r="I317" s="415">
        <v>736774.75</v>
      </c>
      <c r="J317" s="415">
        <v>47.3</v>
      </c>
    </row>
    <row r="318" spans="1:10">
      <c r="A318" s="416"/>
      <c r="B318" s="393"/>
      <c r="C318" s="394"/>
      <c r="D318" s="416"/>
      <c r="E318" s="416" t="s">
        <v>519</v>
      </c>
      <c r="F318" s="417">
        <v>0</v>
      </c>
      <c r="G318" s="416" t="s">
        <v>520</v>
      </c>
      <c r="H318" s="395">
        <v>0</v>
      </c>
      <c r="I318" s="416" t="s">
        <v>521</v>
      </c>
      <c r="J318" s="417">
        <v>0</v>
      </c>
    </row>
    <row r="319" spans="1:10" ht="13.8" thickBot="1">
      <c r="A319" s="416"/>
      <c r="B319" s="393"/>
      <c r="C319" s="394"/>
      <c r="D319" s="416"/>
      <c r="E319" s="416" t="s">
        <v>522</v>
      </c>
      <c r="F319" s="417">
        <v>13.37</v>
      </c>
      <c r="G319" s="416"/>
      <c r="H319" s="653" t="s">
        <v>523</v>
      </c>
      <c r="I319" s="653"/>
      <c r="J319" s="417">
        <v>67.599999999999994</v>
      </c>
    </row>
    <row r="320" spans="1:10" ht="13.8" thickTop="1">
      <c r="A320" s="418"/>
      <c r="B320" s="419"/>
      <c r="C320" s="420"/>
      <c r="D320" s="418"/>
      <c r="E320" s="418"/>
      <c r="F320" s="418"/>
      <c r="G320" s="418"/>
      <c r="H320" s="421"/>
      <c r="I320" s="418"/>
      <c r="J320" s="418"/>
    </row>
    <row r="321" spans="1:10">
      <c r="A321" s="398"/>
      <c r="B321" s="399" t="s">
        <v>360</v>
      </c>
      <c r="C321" s="400" t="s">
        <v>361</v>
      </c>
      <c r="D321" s="398" t="s">
        <v>362</v>
      </c>
      <c r="E321" s="655" t="s">
        <v>503</v>
      </c>
      <c r="F321" s="655"/>
      <c r="G321" s="401" t="s">
        <v>363</v>
      </c>
      <c r="H321" s="402" t="s">
        <v>346</v>
      </c>
      <c r="I321" s="403" t="s">
        <v>364</v>
      </c>
      <c r="J321" s="403" t="s">
        <v>62</v>
      </c>
    </row>
    <row r="322" spans="1:10" ht="45.6">
      <c r="A322" s="404" t="s">
        <v>504</v>
      </c>
      <c r="B322" s="405" t="s">
        <v>673</v>
      </c>
      <c r="C322" s="406" t="s">
        <v>19</v>
      </c>
      <c r="D322" s="404" t="s">
        <v>674</v>
      </c>
      <c r="E322" s="656" t="s">
        <v>666</v>
      </c>
      <c r="F322" s="656"/>
      <c r="G322" s="407" t="s">
        <v>22</v>
      </c>
      <c r="H322" s="408">
        <v>1</v>
      </c>
      <c r="I322" s="409">
        <v>157.6</v>
      </c>
      <c r="J322" s="409">
        <v>157.6</v>
      </c>
    </row>
    <row r="323" spans="1:10">
      <c r="A323" s="410" t="s">
        <v>505</v>
      </c>
      <c r="B323" s="411" t="s">
        <v>680</v>
      </c>
      <c r="C323" s="412" t="s">
        <v>19</v>
      </c>
      <c r="D323" s="410" t="s">
        <v>681</v>
      </c>
      <c r="E323" s="660" t="s">
        <v>229</v>
      </c>
      <c r="F323" s="660"/>
      <c r="G323" s="413" t="s">
        <v>682</v>
      </c>
      <c r="H323" s="414">
        <v>23.7</v>
      </c>
      <c r="I323" s="415">
        <v>6.65</v>
      </c>
      <c r="J323" s="415">
        <v>157.6</v>
      </c>
    </row>
    <row r="324" spans="1:10">
      <c r="A324" s="416"/>
      <c r="B324" s="393"/>
      <c r="C324" s="394"/>
      <c r="D324" s="416"/>
      <c r="E324" s="416" t="s">
        <v>519</v>
      </c>
      <c r="F324" s="417">
        <v>0</v>
      </c>
      <c r="G324" s="416" t="s">
        <v>520</v>
      </c>
      <c r="H324" s="395">
        <v>0</v>
      </c>
      <c r="I324" s="416" t="s">
        <v>521</v>
      </c>
      <c r="J324" s="417">
        <v>0</v>
      </c>
    </row>
    <row r="325" spans="1:10" ht="13.8" thickBot="1">
      <c r="A325" s="416"/>
      <c r="B325" s="393"/>
      <c r="C325" s="394"/>
      <c r="D325" s="416"/>
      <c r="E325" s="416" t="s">
        <v>522</v>
      </c>
      <c r="F325" s="417">
        <v>38.869999999999997</v>
      </c>
      <c r="G325" s="416"/>
      <c r="H325" s="653" t="s">
        <v>523</v>
      </c>
      <c r="I325" s="653"/>
      <c r="J325" s="417">
        <v>196.47</v>
      </c>
    </row>
    <row r="326" spans="1:10" ht="13.8" thickTop="1">
      <c r="A326" s="418"/>
      <c r="B326" s="419"/>
      <c r="C326" s="420"/>
      <c r="D326" s="418"/>
      <c r="E326" s="418"/>
      <c r="F326" s="418"/>
      <c r="G326" s="418"/>
      <c r="H326" s="421"/>
      <c r="I326" s="418"/>
      <c r="J326" s="418"/>
    </row>
    <row r="327" spans="1:10">
      <c r="A327" s="398"/>
      <c r="B327" s="399" t="s">
        <v>360</v>
      </c>
      <c r="C327" s="400" t="s">
        <v>361</v>
      </c>
      <c r="D327" s="398" t="s">
        <v>362</v>
      </c>
      <c r="E327" s="655" t="s">
        <v>503</v>
      </c>
      <c r="F327" s="655"/>
      <c r="G327" s="401" t="s">
        <v>363</v>
      </c>
      <c r="H327" s="402" t="s">
        <v>346</v>
      </c>
      <c r="I327" s="403" t="s">
        <v>364</v>
      </c>
      <c r="J327" s="403" t="s">
        <v>62</v>
      </c>
    </row>
    <row r="328" spans="1:10" ht="45.6">
      <c r="A328" s="404" t="s">
        <v>504</v>
      </c>
      <c r="B328" s="405" t="s">
        <v>597</v>
      </c>
      <c r="C328" s="406" t="s">
        <v>19</v>
      </c>
      <c r="D328" s="404" t="s">
        <v>85</v>
      </c>
      <c r="E328" s="656" t="s">
        <v>570</v>
      </c>
      <c r="F328" s="656"/>
      <c r="G328" s="407" t="s">
        <v>76</v>
      </c>
      <c r="H328" s="408">
        <v>1</v>
      </c>
      <c r="I328" s="409">
        <v>87.53</v>
      </c>
      <c r="J328" s="409">
        <v>87.53</v>
      </c>
    </row>
    <row r="329" spans="1:10" ht="21" customHeight="1">
      <c r="A329" s="422" t="s">
        <v>526</v>
      </c>
      <c r="B329" s="423" t="s">
        <v>662</v>
      </c>
      <c r="C329" s="424" t="s">
        <v>19</v>
      </c>
      <c r="D329" s="422" t="s">
        <v>663</v>
      </c>
      <c r="E329" s="661" t="s">
        <v>529</v>
      </c>
      <c r="F329" s="661"/>
      <c r="G329" s="425" t="s">
        <v>22</v>
      </c>
      <c r="H329" s="426">
        <v>1</v>
      </c>
      <c r="I329" s="427">
        <v>28.44</v>
      </c>
      <c r="J329" s="427">
        <v>28.44</v>
      </c>
    </row>
    <row r="330" spans="1:10" ht="45.6">
      <c r="A330" s="422" t="s">
        <v>526</v>
      </c>
      <c r="B330" s="423" t="s">
        <v>683</v>
      </c>
      <c r="C330" s="424" t="s">
        <v>19</v>
      </c>
      <c r="D330" s="422" t="s">
        <v>684</v>
      </c>
      <c r="E330" s="661" t="s">
        <v>666</v>
      </c>
      <c r="F330" s="661"/>
      <c r="G330" s="425" t="s">
        <v>22</v>
      </c>
      <c r="H330" s="426">
        <v>1</v>
      </c>
      <c r="I330" s="427">
        <v>39.6</v>
      </c>
      <c r="J330" s="427">
        <v>39.6</v>
      </c>
    </row>
    <row r="331" spans="1:10" ht="34.200000000000003">
      <c r="A331" s="422" t="s">
        <v>526</v>
      </c>
      <c r="B331" s="423" t="s">
        <v>685</v>
      </c>
      <c r="C331" s="424" t="s">
        <v>19</v>
      </c>
      <c r="D331" s="422" t="s">
        <v>686</v>
      </c>
      <c r="E331" s="661" t="s">
        <v>666</v>
      </c>
      <c r="F331" s="661"/>
      <c r="G331" s="425" t="s">
        <v>22</v>
      </c>
      <c r="H331" s="426">
        <v>1</v>
      </c>
      <c r="I331" s="427">
        <v>13.88</v>
      </c>
      <c r="J331" s="427">
        <v>13.88</v>
      </c>
    </row>
    <row r="332" spans="1:10" ht="45.6">
      <c r="A332" s="422" t="s">
        <v>526</v>
      </c>
      <c r="B332" s="423" t="s">
        <v>687</v>
      </c>
      <c r="C332" s="424" t="s">
        <v>19</v>
      </c>
      <c r="D332" s="422" t="s">
        <v>688</v>
      </c>
      <c r="E332" s="661" t="s">
        <v>666</v>
      </c>
      <c r="F332" s="661"/>
      <c r="G332" s="425" t="s">
        <v>22</v>
      </c>
      <c r="H332" s="426">
        <v>1</v>
      </c>
      <c r="I332" s="427">
        <v>5.61</v>
      </c>
      <c r="J332" s="427">
        <v>5.61</v>
      </c>
    </row>
    <row r="333" spans="1:10">
      <c r="A333" s="416"/>
      <c r="B333" s="393"/>
      <c r="C333" s="394"/>
      <c r="D333" s="416"/>
      <c r="E333" s="416" t="s">
        <v>519</v>
      </c>
      <c r="F333" s="417">
        <v>19.79</v>
      </c>
      <c r="G333" s="416" t="s">
        <v>520</v>
      </c>
      <c r="H333" s="395">
        <v>0</v>
      </c>
      <c r="I333" s="416" t="s">
        <v>521</v>
      </c>
      <c r="J333" s="417">
        <v>19.79</v>
      </c>
    </row>
    <row r="334" spans="1:10" ht="13.8" thickBot="1">
      <c r="A334" s="416"/>
      <c r="B334" s="393"/>
      <c r="C334" s="394"/>
      <c r="D334" s="416"/>
      <c r="E334" s="416" t="s">
        <v>522</v>
      </c>
      <c r="F334" s="417">
        <v>21.59</v>
      </c>
      <c r="G334" s="416"/>
      <c r="H334" s="653" t="s">
        <v>523</v>
      </c>
      <c r="I334" s="653"/>
      <c r="J334" s="417">
        <v>109.12</v>
      </c>
    </row>
    <row r="335" spans="1:10" ht="13.8" thickTop="1">
      <c r="A335" s="418"/>
      <c r="B335" s="419"/>
      <c r="C335" s="420"/>
      <c r="D335" s="418"/>
      <c r="E335" s="418"/>
      <c r="F335" s="418"/>
      <c r="G335" s="418"/>
      <c r="H335" s="421"/>
      <c r="I335" s="418"/>
      <c r="J335" s="418"/>
    </row>
    <row r="336" spans="1:10">
      <c r="A336" s="398"/>
      <c r="B336" s="399" t="s">
        <v>360</v>
      </c>
      <c r="C336" s="400" t="s">
        <v>361</v>
      </c>
      <c r="D336" s="398" t="s">
        <v>362</v>
      </c>
      <c r="E336" s="655" t="s">
        <v>503</v>
      </c>
      <c r="F336" s="655"/>
      <c r="G336" s="401" t="s">
        <v>363</v>
      </c>
      <c r="H336" s="402" t="s">
        <v>346</v>
      </c>
      <c r="I336" s="403" t="s">
        <v>364</v>
      </c>
      <c r="J336" s="403" t="s">
        <v>62</v>
      </c>
    </row>
    <row r="337" spans="1:10" ht="45.6">
      <c r="A337" s="404" t="s">
        <v>504</v>
      </c>
      <c r="B337" s="405" t="s">
        <v>578</v>
      </c>
      <c r="C337" s="406" t="s">
        <v>19</v>
      </c>
      <c r="D337" s="404" t="s">
        <v>84</v>
      </c>
      <c r="E337" s="656" t="s">
        <v>570</v>
      </c>
      <c r="F337" s="656"/>
      <c r="G337" s="407" t="s">
        <v>74</v>
      </c>
      <c r="H337" s="408">
        <v>1</v>
      </c>
      <c r="I337" s="409">
        <v>351.11</v>
      </c>
      <c r="J337" s="409">
        <v>351.11</v>
      </c>
    </row>
    <row r="338" spans="1:10" ht="18.75" customHeight="1">
      <c r="A338" s="422" t="s">
        <v>526</v>
      </c>
      <c r="B338" s="423" t="s">
        <v>662</v>
      </c>
      <c r="C338" s="424" t="s">
        <v>19</v>
      </c>
      <c r="D338" s="422" t="s">
        <v>663</v>
      </c>
      <c r="E338" s="661" t="s">
        <v>529</v>
      </c>
      <c r="F338" s="661"/>
      <c r="G338" s="425" t="s">
        <v>22</v>
      </c>
      <c r="H338" s="426">
        <v>1</v>
      </c>
      <c r="I338" s="427">
        <v>28.44</v>
      </c>
      <c r="J338" s="427">
        <v>28.44</v>
      </c>
    </row>
    <row r="339" spans="1:10" ht="45.6">
      <c r="A339" s="422" t="s">
        <v>526</v>
      </c>
      <c r="B339" s="423" t="s">
        <v>683</v>
      </c>
      <c r="C339" s="424" t="s">
        <v>19</v>
      </c>
      <c r="D339" s="422" t="s">
        <v>684</v>
      </c>
      <c r="E339" s="661" t="s">
        <v>666</v>
      </c>
      <c r="F339" s="661"/>
      <c r="G339" s="425" t="s">
        <v>22</v>
      </c>
      <c r="H339" s="426">
        <v>1</v>
      </c>
      <c r="I339" s="427">
        <v>39.6</v>
      </c>
      <c r="J339" s="427">
        <v>39.6</v>
      </c>
    </row>
    <row r="340" spans="1:10" ht="34.200000000000003">
      <c r="A340" s="422" t="s">
        <v>526</v>
      </c>
      <c r="B340" s="423" t="s">
        <v>685</v>
      </c>
      <c r="C340" s="424" t="s">
        <v>19</v>
      </c>
      <c r="D340" s="422" t="s">
        <v>686</v>
      </c>
      <c r="E340" s="661" t="s">
        <v>666</v>
      </c>
      <c r="F340" s="661"/>
      <c r="G340" s="425" t="s">
        <v>22</v>
      </c>
      <c r="H340" s="426">
        <v>1</v>
      </c>
      <c r="I340" s="427">
        <v>13.88</v>
      </c>
      <c r="J340" s="427">
        <v>13.88</v>
      </c>
    </row>
    <row r="341" spans="1:10" ht="45.6">
      <c r="A341" s="422" t="s">
        <v>526</v>
      </c>
      <c r="B341" s="423" t="s">
        <v>687</v>
      </c>
      <c r="C341" s="424" t="s">
        <v>19</v>
      </c>
      <c r="D341" s="422" t="s">
        <v>688</v>
      </c>
      <c r="E341" s="661" t="s">
        <v>666</v>
      </c>
      <c r="F341" s="661"/>
      <c r="G341" s="425" t="s">
        <v>22</v>
      </c>
      <c r="H341" s="426">
        <v>1</v>
      </c>
      <c r="I341" s="427">
        <v>5.61</v>
      </c>
      <c r="J341" s="427">
        <v>5.61</v>
      </c>
    </row>
    <row r="342" spans="1:10" ht="45.6">
      <c r="A342" s="422" t="s">
        <v>526</v>
      </c>
      <c r="B342" s="423" t="s">
        <v>689</v>
      </c>
      <c r="C342" s="424" t="s">
        <v>19</v>
      </c>
      <c r="D342" s="422" t="s">
        <v>690</v>
      </c>
      <c r="E342" s="661" t="s">
        <v>666</v>
      </c>
      <c r="F342" s="661"/>
      <c r="G342" s="425" t="s">
        <v>22</v>
      </c>
      <c r="H342" s="426">
        <v>1</v>
      </c>
      <c r="I342" s="427">
        <v>67.61</v>
      </c>
      <c r="J342" s="427">
        <v>67.61</v>
      </c>
    </row>
    <row r="343" spans="1:10" ht="45.6">
      <c r="A343" s="422" t="s">
        <v>526</v>
      </c>
      <c r="B343" s="423" t="s">
        <v>691</v>
      </c>
      <c r="C343" s="424" t="s">
        <v>19</v>
      </c>
      <c r="D343" s="422" t="s">
        <v>692</v>
      </c>
      <c r="E343" s="661" t="s">
        <v>666</v>
      </c>
      <c r="F343" s="661"/>
      <c r="G343" s="425" t="s">
        <v>22</v>
      </c>
      <c r="H343" s="426">
        <v>1</v>
      </c>
      <c r="I343" s="427">
        <v>195.97</v>
      </c>
      <c r="J343" s="427">
        <v>195.97</v>
      </c>
    </row>
    <row r="344" spans="1:10">
      <c r="A344" s="416"/>
      <c r="B344" s="393"/>
      <c r="C344" s="394"/>
      <c r="D344" s="416"/>
      <c r="E344" s="416" t="s">
        <v>519</v>
      </c>
      <c r="F344" s="417">
        <v>19.79</v>
      </c>
      <c r="G344" s="416" t="s">
        <v>520</v>
      </c>
      <c r="H344" s="395">
        <v>0</v>
      </c>
      <c r="I344" s="416" t="s">
        <v>521</v>
      </c>
      <c r="J344" s="417">
        <v>19.79</v>
      </c>
    </row>
    <row r="345" spans="1:10" ht="13.8" thickBot="1">
      <c r="A345" s="416"/>
      <c r="B345" s="393"/>
      <c r="C345" s="394"/>
      <c r="D345" s="416"/>
      <c r="E345" s="416" t="s">
        <v>522</v>
      </c>
      <c r="F345" s="417">
        <v>86.61</v>
      </c>
      <c r="G345" s="416"/>
      <c r="H345" s="653" t="s">
        <v>523</v>
      </c>
      <c r="I345" s="653"/>
      <c r="J345" s="417">
        <v>437.72</v>
      </c>
    </row>
    <row r="346" spans="1:10" ht="13.8" thickTop="1">
      <c r="A346" s="418"/>
      <c r="B346" s="419"/>
      <c r="C346" s="420"/>
      <c r="D346" s="418"/>
      <c r="E346" s="418"/>
      <c r="F346" s="418"/>
      <c r="G346" s="418"/>
      <c r="H346" s="421"/>
      <c r="I346" s="418"/>
      <c r="J346" s="418"/>
    </row>
    <row r="347" spans="1:10">
      <c r="A347" s="398"/>
      <c r="B347" s="399" t="s">
        <v>360</v>
      </c>
      <c r="C347" s="400" t="s">
        <v>361</v>
      </c>
      <c r="D347" s="398" t="s">
        <v>362</v>
      </c>
      <c r="E347" s="655" t="s">
        <v>503</v>
      </c>
      <c r="F347" s="655"/>
      <c r="G347" s="401" t="s">
        <v>363</v>
      </c>
      <c r="H347" s="402" t="s">
        <v>346</v>
      </c>
      <c r="I347" s="403" t="s">
        <v>364</v>
      </c>
      <c r="J347" s="403" t="s">
        <v>62</v>
      </c>
    </row>
    <row r="348" spans="1:10" ht="45.6">
      <c r="A348" s="404" t="s">
        <v>504</v>
      </c>
      <c r="B348" s="405" t="s">
        <v>683</v>
      </c>
      <c r="C348" s="406" t="s">
        <v>19</v>
      </c>
      <c r="D348" s="404" t="s">
        <v>684</v>
      </c>
      <c r="E348" s="656" t="s">
        <v>666</v>
      </c>
      <c r="F348" s="656"/>
      <c r="G348" s="407" t="s">
        <v>22</v>
      </c>
      <c r="H348" s="408">
        <v>1</v>
      </c>
      <c r="I348" s="409">
        <v>39.6</v>
      </c>
      <c r="J348" s="409">
        <v>39.6</v>
      </c>
    </row>
    <row r="349" spans="1:10" ht="34.200000000000003">
      <c r="A349" s="410" t="s">
        <v>505</v>
      </c>
      <c r="B349" s="411" t="s">
        <v>693</v>
      </c>
      <c r="C349" s="412" t="s">
        <v>19</v>
      </c>
      <c r="D349" s="410" t="s">
        <v>694</v>
      </c>
      <c r="E349" s="660" t="s">
        <v>677</v>
      </c>
      <c r="F349" s="660"/>
      <c r="G349" s="413" t="s">
        <v>37</v>
      </c>
      <c r="H349" s="414">
        <v>6.0300000000000002E-5</v>
      </c>
      <c r="I349" s="415">
        <v>237841.37</v>
      </c>
      <c r="J349" s="415">
        <v>14.34</v>
      </c>
    </row>
    <row r="350" spans="1:10" ht="45.6">
      <c r="A350" s="410" t="s">
        <v>505</v>
      </c>
      <c r="B350" s="411" t="s">
        <v>695</v>
      </c>
      <c r="C350" s="412" t="s">
        <v>19</v>
      </c>
      <c r="D350" s="410" t="s">
        <v>696</v>
      </c>
      <c r="E350" s="660" t="s">
        <v>677</v>
      </c>
      <c r="F350" s="660"/>
      <c r="G350" s="413" t="s">
        <v>37</v>
      </c>
      <c r="H350" s="414">
        <v>3.4199999999999998E-5</v>
      </c>
      <c r="I350" s="415">
        <v>738740.35</v>
      </c>
      <c r="J350" s="415">
        <v>25.26</v>
      </c>
    </row>
    <row r="351" spans="1:10">
      <c r="A351" s="416"/>
      <c r="B351" s="393"/>
      <c r="C351" s="394"/>
      <c r="D351" s="416"/>
      <c r="E351" s="416" t="s">
        <v>519</v>
      </c>
      <c r="F351" s="417">
        <v>0</v>
      </c>
      <c r="G351" s="416" t="s">
        <v>520</v>
      </c>
      <c r="H351" s="395">
        <v>0</v>
      </c>
      <c r="I351" s="416" t="s">
        <v>521</v>
      </c>
      <c r="J351" s="417">
        <v>0</v>
      </c>
    </row>
    <row r="352" spans="1:10" ht="13.8" thickBot="1">
      <c r="A352" s="416"/>
      <c r="B352" s="393"/>
      <c r="C352" s="394"/>
      <c r="D352" s="416"/>
      <c r="E352" s="416" t="s">
        <v>522</v>
      </c>
      <c r="F352" s="417">
        <v>9.76</v>
      </c>
      <c r="G352" s="416"/>
      <c r="H352" s="653" t="s">
        <v>523</v>
      </c>
      <c r="I352" s="653"/>
      <c r="J352" s="417">
        <v>49.36</v>
      </c>
    </row>
    <row r="353" spans="1:10" ht="13.8" thickTop="1">
      <c r="A353" s="418"/>
      <c r="B353" s="419"/>
      <c r="C353" s="420"/>
      <c r="D353" s="418"/>
      <c r="E353" s="418"/>
      <c r="F353" s="418"/>
      <c r="G353" s="418"/>
      <c r="H353" s="421"/>
      <c r="I353" s="418"/>
      <c r="J353" s="418"/>
    </row>
    <row r="354" spans="1:10">
      <c r="A354" s="398"/>
      <c r="B354" s="399" t="s">
        <v>360</v>
      </c>
      <c r="C354" s="400" t="s">
        <v>361</v>
      </c>
      <c r="D354" s="398" t="s">
        <v>362</v>
      </c>
      <c r="E354" s="655" t="s">
        <v>503</v>
      </c>
      <c r="F354" s="655"/>
      <c r="G354" s="401" t="s">
        <v>363</v>
      </c>
      <c r="H354" s="402" t="s">
        <v>346</v>
      </c>
      <c r="I354" s="403" t="s">
        <v>364</v>
      </c>
      <c r="J354" s="403" t="s">
        <v>62</v>
      </c>
    </row>
    <row r="355" spans="1:10" ht="45.6">
      <c r="A355" s="404" t="s">
        <v>504</v>
      </c>
      <c r="B355" s="405" t="s">
        <v>687</v>
      </c>
      <c r="C355" s="406" t="s">
        <v>19</v>
      </c>
      <c r="D355" s="404" t="s">
        <v>688</v>
      </c>
      <c r="E355" s="656" t="s">
        <v>666</v>
      </c>
      <c r="F355" s="656"/>
      <c r="G355" s="407" t="s">
        <v>22</v>
      </c>
      <c r="H355" s="408">
        <v>1</v>
      </c>
      <c r="I355" s="409">
        <v>5.61</v>
      </c>
      <c r="J355" s="409">
        <v>5.61</v>
      </c>
    </row>
    <row r="356" spans="1:10" ht="34.200000000000003">
      <c r="A356" s="410" t="s">
        <v>505</v>
      </c>
      <c r="B356" s="411" t="s">
        <v>693</v>
      </c>
      <c r="C356" s="412" t="s">
        <v>19</v>
      </c>
      <c r="D356" s="410" t="s">
        <v>694</v>
      </c>
      <c r="E356" s="660" t="s">
        <v>677</v>
      </c>
      <c r="F356" s="660"/>
      <c r="G356" s="413" t="s">
        <v>37</v>
      </c>
      <c r="H356" s="414">
        <v>5.9000000000000003E-6</v>
      </c>
      <c r="I356" s="415">
        <v>237841.37</v>
      </c>
      <c r="J356" s="415">
        <v>1.4</v>
      </c>
    </row>
    <row r="357" spans="1:10" ht="45.6">
      <c r="A357" s="410" t="s">
        <v>505</v>
      </c>
      <c r="B357" s="411" t="s">
        <v>695</v>
      </c>
      <c r="C357" s="412" t="s">
        <v>19</v>
      </c>
      <c r="D357" s="410" t="s">
        <v>696</v>
      </c>
      <c r="E357" s="660" t="s">
        <v>677</v>
      </c>
      <c r="F357" s="660"/>
      <c r="G357" s="413" t="s">
        <v>37</v>
      </c>
      <c r="H357" s="414">
        <v>5.6999999999999996E-6</v>
      </c>
      <c r="I357" s="415">
        <v>738740.35</v>
      </c>
      <c r="J357" s="415">
        <v>4.21</v>
      </c>
    </row>
    <row r="358" spans="1:10">
      <c r="A358" s="416"/>
      <c r="B358" s="393"/>
      <c r="C358" s="394"/>
      <c r="D358" s="416"/>
      <c r="E358" s="416" t="s">
        <v>519</v>
      </c>
      <c r="F358" s="417">
        <v>0</v>
      </c>
      <c r="G358" s="416" t="s">
        <v>520</v>
      </c>
      <c r="H358" s="395">
        <v>0</v>
      </c>
      <c r="I358" s="416" t="s">
        <v>521</v>
      </c>
      <c r="J358" s="417">
        <v>0</v>
      </c>
    </row>
    <row r="359" spans="1:10" ht="13.8" thickBot="1">
      <c r="A359" s="416"/>
      <c r="B359" s="393"/>
      <c r="C359" s="394"/>
      <c r="D359" s="416"/>
      <c r="E359" s="416" t="s">
        <v>522</v>
      </c>
      <c r="F359" s="417">
        <v>1.38</v>
      </c>
      <c r="G359" s="416"/>
      <c r="H359" s="653" t="s">
        <v>523</v>
      </c>
      <c r="I359" s="653"/>
      <c r="J359" s="417">
        <v>6.99</v>
      </c>
    </row>
    <row r="360" spans="1:10" ht="13.8" thickTop="1">
      <c r="A360" s="418"/>
      <c r="B360" s="419"/>
      <c r="C360" s="420"/>
      <c r="D360" s="418"/>
      <c r="E360" s="418"/>
      <c r="F360" s="418"/>
      <c r="G360" s="418"/>
      <c r="H360" s="421"/>
      <c r="I360" s="418"/>
      <c r="J360" s="418"/>
    </row>
    <row r="361" spans="1:10">
      <c r="A361" s="398"/>
      <c r="B361" s="399" t="s">
        <v>360</v>
      </c>
      <c r="C361" s="400" t="s">
        <v>361</v>
      </c>
      <c r="D361" s="398" t="s">
        <v>362</v>
      </c>
      <c r="E361" s="655" t="s">
        <v>503</v>
      </c>
      <c r="F361" s="655"/>
      <c r="G361" s="401" t="s">
        <v>363</v>
      </c>
      <c r="H361" s="402" t="s">
        <v>346</v>
      </c>
      <c r="I361" s="403" t="s">
        <v>364</v>
      </c>
      <c r="J361" s="403" t="s">
        <v>62</v>
      </c>
    </row>
    <row r="362" spans="1:10" ht="34.200000000000003">
      <c r="A362" s="404" t="s">
        <v>504</v>
      </c>
      <c r="B362" s="405" t="s">
        <v>685</v>
      </c>
      <c r="C362" s="406" t="s">
        <v>19</v>
      </c>
      <c r="D362" s="404" t="s">
        <v>686</v>
      </c>
      <c r="E362" s="656" t="s">
        <v>666</v>
      </c>
      <c r="F362" s="656"/>
      <c r="G362" s="407" t="s">
        <v>22</v>
      </c>
      <c r="H362" s="408">
        <v>1</v>
      </c>
      <c r="I362" s="409">
        <v>13.88</v>
      </c>
      <c r="J362" s="409">
        <v>13.88</v>
      </c>
    </row>
    <row r="363" spans="1:10" ht="34.200000000000003">
      <c r="A363" s="410" t="s">
        <v>505</v>
      </c>
      <c r="B363" s="411" t="s">
        <v>693</v>
      </c>
      <c r="C363" s="412" t="s">
        <v>19</v>
      </c>
      <c r="D363" s="410" t="s">
        <v>694</v>
      </c>
      <c r="E363" s="660" t="s">
        <v>677</v>
      </c>
      <c r="F363" s="660"/>
      <c r="G363" s="413" t="s">
        <v>37</v>
      </c>
      <c r="H363" s="414">
        <v>1.4600000000000001E-5</v>
      </c>
      <c r="I363" s="415">
        <v>237841.37</v>
      </c>
      <c r="J363" s="415">
        <v>3.47</v>
      </c>
    </row>
    <row r="364" spans="1:10" ht="45.6">
      <c r="A364" s="410" t="s">
        <v>505</v>
      </c>
      <c r="B364" s="411" t="s">
        <v>695</v>
      </c>
      <c r="C364" s="412" t="s">
        <v>19</v>
      </c>
      <c r="D364" s="410" t="s">
        <v>696</v>
      </c>
      <c r="E364" s="660" t="s">
        <v>677</v>
      </c>
      <c r="F364" s="660"/>
      <c r="G364" s="413" t="s">
        <v>37</v>
      </c>
      <c r="H364" s="414">
        <v>1.4100000000000001E-5</v>
      </c>
      <c r="I364" s="415">
        <v>738740.35</v>
      </c>
      <c r="J364" s="415">
        <v>10.41</v>
      </c>
    </row>
    <row r="365" spans="1:10">
      <c r="A365" s="416"/>
      <c r="B365" s="393"/>
      <c r="C365" s="394"/>
      <c r="D365" s="416"/>
      <c r="E365" s="416" t="s">
        <v>519</v>
      </c>
      <c r="F365" s="417">
        <v>0</v>
      </c>
      <c r="G365" s="416" t="s">
        <v>520</v>
      </c>
      <c r="H365" s="395">
        <v>0</v>
      </c>
      <c r="I365" s="416" t="s">
        <v>521</v>
      </c>
      <c r="J365" s="417">
        <v>0</v>
      </c>
    </row>
    <row r="366" spans="1:10" ht="13.8" thickBot="1">
      <c r="A366" s="416"/>
      <c r="B366" s="393"/>
      <c r="C366" s="394"/>
      <c r="D366" s="416"/>
      <c r="E366" s="416" t="s">
        <v>522</v>
      </c>
      <c r="F366" s="417">
        <v>3.42</v>
      </c>
      <c r="G366" s="416"/>
      <c r="H366" s="653" t="s">
        <v>523</v>
      </c>
      <c r="I366" s="653"/>
      <c r="J366" s="417">
        <v>17.3</v>
      </c>
    </row>
    <row r="367" spans="1:10" ht="13.8" thickTop="1">
      <c r="A367" s="418"/>
      <c r="B367" s="419"/>
      <c r="C367" s="420"/>
      <c r="D367" s="418"/>
      <c r="E367" s="418"/>
      <c r="F367" s="418"/>
      <c r="G367" s="418"/>
      <c r="H367" s="421"/>
      <c r="I367" s="418"/>
      <c r="J367" s="418"/>
    </row>
    <row r="368" spans="1:10">
      <c r="A368" s="398"/>
      <c r="B368" s="399" t="s">
        <v>360</v>
      </c>
      <c r="C368" s="400" t="s">
        <v>361</v>
      </c>
      <c r="D368" s="398" t="s">
        <v>362</v>
      </c>
      <c r="E368" s="655" t="s">
        <v>503</v>
      </c>
      <c r="F368" s="655"/>
      <c r="G368" s="401" t="s">
        <v>363</v>
      </c>
      <c r="H368" s="402" t="s">
        <v>346</v>
      </c>
      <c r="I368" s="403" t="s">
        <v>364</v>
      </c>
      <c r="J368" s="403" t="s">
        <v>62</v>
      </c>
    </row>
    <row r="369" spans="1:10" ht="45.6">
      <c r="A369" s="404" t="s">
        <v>504</v>
      </c>
      <c r="B369" s="405" t="s">
        <v>689</v>
      </c>
      <c r="C369" s="406" t="s">
        <v>19</v>
      </c>
      <c r="D369" s="404" t="s">
        <v>690</v>
      </c>
      <c r="E369" s="656" t="s">
        <v>666</v>
      </c>
      <c r="F369" s="656"/>
      <c r="G369" s="407" t="s">
        <v>22</v>
      </c>
      <c r="H369" s="408">
        <v>1</v>
      </c>
      <c r="I369" s="409">
        <v>67.61</v>
      </c>
      <c r="J369" s="409">
        <v>67.61</v>
      </c>
    </row>
    <row r="370" spans="1:10" ht="34.200000000000003">
      <c r="A370" s="410" t="s">
        <v>505</v>
      </c>
      <c r="B370" s="411" t="s">
        <v>693</v>
      </c>
      <c r="C370" s="412" t="s">
        <v>19</v>
      </c>
      <c r="D370" s="410" t="s">
        <v>694</v>
      </c>
      <c r="E370" s="660" t="s">
        <v>677</v>
      </c>
      <c r="F370" s="660"/>
      <c r="G370" s="413" t="s">
        <v>37</v>
      </c>
      <c r="H370" s="414">
        <v>8.4900000000000004E-5</v>
      </c>
      <c r="I370" s="415">
        <v>237841.37</v>
      </c>
      <c r="J370" s="415">
        <v>20.190000000000001</v>
      </c>
    </row>
    <row r="371" spans="1:10" ht="45.6">
      <c r="A371" s="410" t="s">
        <v>505</v>
      </c>
      <c r="B371" s="411" t="s">
        <v>695</v>
      </c>
      <c r="C371" s="412" t="s">
        <v>19</v>
      </c>
      <c r="D371" s="410" t="s">
        <v>696</v>
      </c>
      <c r="E371" s="660" t="s">
        <v>677</v>
      </c>
      <c r="F371" s="660"/>
      <c r="G371" s="413" t="s">
        <v>37</v>
      </c>
      <c r="H371" s="414">
        <v>6.4200000000000002E-5</v>
      </c>
      <c r="I371" s="415">
        <v>738740.35</v>
      </c>
      <c r="J371" s="415">
        <v>47.42</v>
      </c>
    </row>
    <row r="372" spans="1:10">
      <c r="A372" s="416"/>
      <c r="B372" s="393"/>
      <c r="C372" s="394"/>
      <c r="D372" s="416"/>
      <c r="E372" s="416" t="s">
        <v>519</v>
      </c>
      <c r="F372" s="417">
        <v>0</v>
      </c>
      <c r="G372" s="416" t="s">
        <v>520</v>
      </c>
      <c r="H372" s="395">
        <v>0</v>
      </c>
      <c r="I372" s="416" t="s">
        <v>521</v>
      </c>
      <c r="J372" s="417">
        <v>0</v>
      </c>
    </row>
    <row r="373" spans="1:10" ht="13.8" thickBot="1">
      <c r="A373" s="416"/>
      <c r="B373" s="393"/>
      <c r="C373" s="394"/>
      <c r="D373" s="416"/>
      <c r="E373" s="416" t="s">
        <v>522</v>
      </c>
      <c r="F373" s="417">
        <v>16.670000000000002</v>
      </c>
      <c r="G373" s="416"/>
      <c r="H373" s="653" t="s">
        <v>523</v>
      </c>
      <c r="I373" s="653"/>
      <c r="J373" s="417">
        <v>84.28</v>
      </c>
    </row>
    <row r="374" spans="1:10" ht="13.8" thickTop="1">
      <c r="A374" s="418"/>
      <c r="B374" s="419"/>
      <c r="C374" s="420"/>
      <c r="D374" s="418"/>
      <c r="E374" s="418"/>
      <c r="F374" s="418"/>
      <c r="G374" s="418"/>
      <c r="H374" s="421"/>
      <c r="I374" s="418"/>
      <c r="J374" s="418"/>
    </row>
    <row r="375" spans="1:10">
      <c r="A375" s="398"/>
      <c r="B375" s="399" t="s">
        <v>360</v>
      </c>
      <c r="C375" s="400" t="s">
        <v>361</v>
      </c>
      <c r="D375" s="398" t="s">
        <v>362</v>
      </c>
      <c r="E375" s="655" t="s">
        <v>503</v>
      </c>
      <c r="F375" s="655"/>
      <c r="G375" s="401" t="s">
        <v>363</v>
      </c>
      <c r="H375" s="402" t="s">
        <v>346</v>
      </c>
      <c r="I375" s="403" t="s">
        <v>364</v>
      </c>
      <c r="J375" s="403" t="s">
        <v>62</v>
      </c>
    </row>
    <row r="376" spans="1:10" ht="45.6">
      <c r="A376" s="404" t="s">
        <v>504</v>
      </c>
      <c r="B376" s="405" t="s">
        <v>691</v>
      </c>
      <c r="C376" s="406" t="s">
        <v>19</v>
      </c>
      <c r="D376" s="404" t="s">
        <v>692</v>
      </c>
      <c r="E376" s="656" t="s">
        <v>666</v>
      </c>
      <c r="F376" s="656"/>
      <c r="G376" s="407" t="s">
        <v>22</v>
      </c>
      <c r="H376" s="408">
        <v>1</v>
      </c>
      <c r="I376" s="409">
        <v>195.97</v>
      </c>
      <c r="J376" s="409">
        <v>195.97</v>
      </c>
    </row>
    <row r="377" spans="1:10">
      <c r="A377" s="410" t="s">
        <v>505</v>
      </c>
      <c r="B377" s="411" t="s">
        <v>680</v>
      </c>
      <c r="C377" s="412" t="s">
        <v>19</v>
      </c>
      <c r="D377" s="410" t="s">
        <v>681</v>
      </c>
      <c r="E377" s="660" t="s">
        <v>229</v>
      </c>
      <c r="F377" s="660"/>
      <c r="G377" s="413" t="s">
        <v>682</v>
      </c>
      <c r="H377" s="414">
        <v>29.47</v>
      </c>
      <c r="I377" s="415">
        <v>6.65</v>
      </c>
      <c r="J377" s="415">
        <v>195.97</v>
      </c>
    </row>
    <row r="378" spans="1:10">
      <c r="A378" s="416"/>
      <c r="B378" s="393"/>
      <c r="C378" s="394"/>
      <c r="D378" s="416"/>
      <c r="E378" s="416" t="s">
        <v>519</v>
      </c>
      <c r="F378" s="417">
        <v>0</v>
      </c>
      <c r="G378" s="416" t="s">
        <v>520</v>
      </c>
      <c r="H378" s="395">
        <v>0</v>
      </c>
      <c r="I378" s="416" t="s">
        <v>521</v>
      </c>
      <c r="J378" s="417">
        <v>0</v>
      </c>
    </row>
    <row r="379" spans="1:10" ht="13.8" thickBot="1">
      <c r="A379" s="416"/>
      <c r="B379" s="393"/>
      <c r="C379" s="394"/>
      <c r="D379" s="416"/>
      <c r="E379" s="416" t="s">
        <v>522</v>
      </c>
      <c r="F379" s="417">
        <v>48.34</v>
      </c>
      <c r="G379" s="416"/>
      <c r="H379" s="653" t="s">
        <v>523</v>
      </c>
      <c r="I379" s="653"/>
      <c r="J379" s="417">
        <v>244.31</v>
      </c>
    </row>
    <row r="380" spans="1:10" ht="13.8" thickTop="1">
      <c r="A380" s="418"/>
      <c r="B380" s="419"/>
      <c r="C380" s="420"/>
      <c r="D380" s="418"/>
      <c r="E380" s="418"/>
      <c r="F380" s="418"/>
      <c r="G380" s="418"/>
      <c r="H380" s="421"/>
      <c r="I380" s="418"/>
      <c r="J380" s="418"/>
    </row>
    <row r="381" spans="1:10">
      <c r="A381" s="398"/>
      <c r="B381" s="399" t="s">
        <v>360</v>
      </c>
      <c r="C381" s="400" t="s">
        <v>361</v>
      </c>
      <c r="D381" s="398" t="s">
        <v>362</v>
      </c>
      <c r="E381" s="655" t="s">
        <v>503</v>
      </c>
      <c r="F381" s="655"/>
      <c r="G381" s="401" t="s">
        <v>363</v>
      </c>
      <c r="H381" s="402" t="s">
        <v>346</v>
      </c>
      <c r="I381" s="403" t="s">
        <v>364</v>
      </c>
      <c r="J381" s="403" t="s">
        <v>62</v>
      </c>
    </row>
    <row r="382" spans="1:10" ht="45.6">
      <c r="A382" s="404" t="s">
        <v>504</v>
      </c>
      <c r="B382" s="405" t="s">
        <v>605</v>
      </c>
      <c r="C382" s="406" t="s">
        <v>19</v>
      </c>
      <c r="D382" s="404" t="s">
        <v>75</v>
      </c>
      <c r="E382" s="656" t="s">
        <v>570</v>
      </c>
      <c r="F382" s="656"/>
      <c r="G382" s="407" t="s">
        <v>76</v>
      </c>
      <c r="H382" s="408">
        <v>1</v>
      </c>
      <c r="I382" s="409">
        <v>73.98</v>
      </c>
      <c r="J382" s="409">
        <v>73.98</v>
      </c>
    </row>
    <row r="383" spans="1:10" ht="16.5" customHeight="1">
      <c r="A383" s="422" t="s">
        <v>526</v>
      </c>
      <c r="B383" s="423" t="s">
        <v>697</v>
      </c>
      <c r="C383" s="424" t="s">
        <v>19</v>
      </c>
      <c r="D383" s="422" t="s">
        <v>698</v>
      </c>
      <c r="E383" s="661" t="s">
        <v>529</v>
      </c>
      <c r="F383" s="661"/>
      <c r="G383" s="425" t="s">
        <v>22</v>
      </c>
      <c r="H383" s="426">
        <v>1</v>
      </c>
      <c r="I383" s="427">
        <v>27.69</v>
      </c>
      <c r="J383" s="427">
        <v>27.69</v>
      </c>
    </row>
    <row r="384" spans="1:10" ht="45.6">
      <c r="A384" s="422" t="s">
        <v>526</v>
      </c>
      <c r="B384" s="423" t="s">
        <v>699</v>
      </c>
      <c r="C384" s="424" t="s">
        <v>19</v>
      </c>
      <c r="D384" s="422" t="s">
        <v>700</v>
      </c>
      <c r="E384" s="661" t="s">
        <v>666</v>
      </c>
      <c r="F384" s="661"/>
      <c r="G384" s="425" t="s">
        <v>22</v>
      </c>
      <c r="H384" s="426">
        <v>1</v>
      </c>
      <c r="I384" s="427">
        <v>30</v>
      </c>
      <c r="J384" s="427">
        <v>30</v>
      </c>
    </row>
    <row r="385" spans="1:10" ht="45.6">
      <c r="A385" s="422" t="s">
        <v>526</v>
      </c>
      <c r="B385" s="423" t="s">
        <v>701</v>
      </c>
      <c r="C385" s="424" t="s">
        <v>19</v>
      </c>
      <c r="D385" s="422" t="s">
        <v>702</v>
      </c>
      <c r="E385" s="661" t="s">
        <v>666</v>
      </c>
      <c r="F385" s="661"/>
      <c r="G385" s="425" t="s">
        <v>22</v>
      </c>
      <c r="H385" s="426">
        <v>1</v>
      </c>
      <c r="I385" s="427">
        <v>11.61</v>
      </c>
      <c r="J385" s="427">
        <v>11.61</v>
      </c>
    </row>
    <row r="386" spans="1:10" ht="45.6">
      <c r="A386" s="422" t="s">
        <v>526</v>
      </c>
      <c r="B386" s="423" t="s">
        <v>703</v>
      </c>
      <c r="C386" s="424" t="s">
        <v>19</v>
      </c>
      <c r="D386" s="422" t="s">
        <v>704</v>
      </c>
      <c r="E386" s="661" t="s">
        <v>666</v>
      </c>
      <c r="F386" s="661"/>
      <c r="G386" s="425" t="s">
        <v>22</v>
      </c>
      <c r="H386" s="426">
        <v>1</v>
      </c>
      <c r="I386" s="427">
        <v>4.68</v>
      </c>
      <c r="J386" s="427">
        <v>4.68</v>
      </c>
    </row>
    <row r="387" spans="1:10">
      <c r="A387" s="416"/>
      <c r="B387" s="393"/>
      <c r="C387" s="394"/>
      <c r="D387" s="416"/>
      <c r="E387" s="416" t="s">
        <v>519</v>
      </c>
      <c r="F387" s="417">
        <v>19.04</v>
      </c>
      <c r="G387" s="416" t="s">
        <v>520</v>
      </c>
      <c r="H387" s="395">
        <v>0</v>
      </c>
      <c r="I387" s="416" t="s">
        <v>521</v>
      </c>
      <c r="J387" s="417">
        <v>19.04</v>
      </c>
    </row>
    <row r="388" spans="1:10" ht="13.8" thickBot="1">
      <c r="A388" s="416"/>
      <c r="B388" s="393"/>
      <c r="C388" s="394"/>
      <c r="D388" s="416"/>
      <c r="E388" s="416" t="s">
        <v>522</v>
      </c>
      <c r="F388" s="417">
        <v>18.25</v>
      </c>
      <c r="G388" s="416"/>
      <c r="H388" s="653" t="s">
        <v>523</v>
      </c>
      <c r="I388" s="653"/>
      <c r="J388" s="417">
        <v>92.23</v>
      </c>
    </row>
    <row r="389" spans="1:10" ht="13.8" thickTop="1">
      <c r="A389" s="418"/>
      <c r="B389" s="419"/>
      <c r="C389" s="420"/>
      <c r="D389" s="418"/>
      <c r="E389" s="418"/>
      <c r="F389" s="418"/>
      <c r="G389" s="418"/>
      <c r="H389" s="421"/>
      <c r="I389" s="418"/>
      <c r="J389" s="418"/>
    </row>
    <row r="390" spans="1:10">
      <c r="A390" s="398"/>
      <c r="B390" s="399" t="s">
        <v>360</v>
      </c>
      <c r="C390" s="400" t="s">
        <v>361</v>
      </c>
      <c r="D390" s="398" t="s">
        <v>362</v>
      </c>
      <c r="E390" s="655" t="s">
        <v>503</v>
      </c>
      <c r="F390" s="655"/>
      <c r="G390" s="401" t="s">
        <v>363</v>
      </c>
      <c r="H390" s="402" t="s">
        <v>346</v>
      </c>
      <c r="I390" s="403" t="s">
        <v>364</v>
      </c>
      <c r="J390" s="403" t="s">
        <v>62</v>
      </c>
    </row>
    <row r="391" spans="1:10" ht="45.6">
      <c r="A391" s="404" t="s">
        <v>504</v>
      </c>
      <c r="B391" s="405" t="s">
        <v>579</v>
      </c>
      <c r="C391" s="406" t="s">
        <v>19</v>
      </c>
      <c r="D391" s="404" t="s">
        <v>73</v>
      </c>
      <c r="E391" s="656" t="s">
        <v>570</v>
      </c>
      <c r="F391" s="656"/>
      <c r="G391" s="407" t="s">
        <v>74</v>
      </c>
      <c r="H391" s="408">
        <v>1</v>
      </c>
      <c r="I391" s="409">
        <v>341.13</v>
      </c>
      <c r="J391" s="409">
        <v>341.13</v>
      </c>
    </row>
    <row r="392" spans="1:10" ht="45.6">
      <c r="A392" s="422" t="s">
        <v>526</v>
      </c>
      <c r="B392" s="423" t="s">
        <v>705</v>
      </c>
      <c r="C392" s="424" t="s">
        <v>19</v>
      </c>
      <c r="D392" s="422" t="s">
        <v>706</v>
      </c>
      <c r="E392" s="661" t="s">
        <v>666</v>
      </c>
      <c r="F392" s="661"/>
      <c r="G392" s="425" t="s">
        <v>22</v>
      </c>
      <c r="H392" s="426">
        <v>1</v>
      </c>
      <c r="I392" s="427">
        <v>213.86</v>
      </c>
      <c r="J392" s="427">
        <v>213.86</v>
      </c>
    </row>
    <row r="393" spans="1:10" ht="45.6">
      <c r="A393" s="422" t="s">
        <v>526</v>
      </c>
      <c r="B393" s="423" t="s">
        <v>707</v>
      </c>
      <c r="C393" s="424" t="s">
        <v>19</v>
      </c>
      <c r="D393" s="422" t="s">
        <v>708</v>
      </c>
      <c r="E393" s="661" t="s">
        <v>666</v>
      </c>
      <c r="F393" s="661"/>
      <c r="G393" s="425" t="s">
        <v>22</v>
      </c>
      <c r="H393" s="426">
        <v>1</v>
      </c>
      <c r="I393" s="427">
        <v>53.29</v>
      </c>
      <c r="J393" s="427">
        <v>53.29</v>
      </c>
    </row>
    <row r="394" spans="1:10" ht="20.25" customHeight="1">
      <c r="A394" s="422" t="s">
        <v>526</v>
      </c>
      <c r="B394" s="423" t="s">
        <v>697</v>
      </c>
      <c r="C394" s="424" t="s">
        <v>19</v>
      </c>
      <c r="D394" s="422" t="s">
        <v>698</v>
      </c>
      <c r="E394" s="661" t="s">
        <v>529</v>
      </c>
      <c r="F394" s="661"/>
      <c r="G394" s="425" t="s">
        <v>22</v>
      </c>
      <c r="H394" s="426">
        <v>1</v>
      </c>
      <c r="I394" s="427">
        <v>27.69</v>
      </c>
      <c r="J394" s="427">
        <v>27.69</v>
      </c>
    </row>
    <row r="395" spans="1:10" ht="45.6">
      <c r="A395" s="422" t="s">
        <v>526</v>
      </c>
      <c r="B395" s="423" t="s">
        <v>699</v>
      </c>
      <c r="C395" s="424" t="s">
        <v>19</v>
      </c>
      <c r="D395" s="422" t="s">
        <v>700</v>
      </c>
      <c r="E395" s="661" t="s">
        <v>666</v>
      </c>
      <c r="F395" s="661"/>
      <c r="G395" s="425" t="s">
        <v>22</v>
      </c>
      <c r="H395" s="426">
        <v>1</v>
      </c>
      <c r="I395" s="427">
        <v>30</v>
      </c>
      <c r="J395" s="427">
        <v>30</v>
      </c>
    </row>
    <row r="396" spans="1:10" ht="45.6">
      <c r="A396" s="422" t="s">
        <v>526</v>
      </c>
      <c r="B396" s="423" t="s">
        <v>701</v>
      </c>
      <c r="C396" s="424" t="s">
        <v>19</v>
      </c>
      <c r="D396" s="422" t="s">
        <v>702</v>
      </c>
      <c r="E396" s="661" t="s">
        <v>666</v>
      </c>
      <c r="F396" s="661"/>
      <c r="G396" s="425" t="s">
        <v>22</v>
      </c>
      <c r="H396" s="426">
        <v>1</v>
      </c>
      <c r="I396" s="427">
        <v>11.61</v>
      </c>
      <c r="J396" s="427">
        <v>11.61</v>
      </c>
    </row>
    <row r="397" spans="1:10" ht="45.6">
      <c r="A397" s="422" t="s">
        <v>526</v>
      </c>
      <c r="B397" s="423" t="s">
        <v>703</v>
      </c>
      <c r="C397" s="424" t="s">
        <v>19</v>
      </c>
      <c r="D397" s="422" t="s">
        <v>704</v>
      </c>
      <c r="E397" s="661" t="s">
        <v>666</v>
      </c>
      <c r="F397" s="661"/>
      <c r="G397" s="425" t="s">
        <v>22</v>
      </c>
      <c r="H397" s="426">
        <v>1</v>
      </c>
      <c r="I397" s="427">
        <v>4.68</v>
      </c>
      <c r="J397" s="427">
        <v>4.68</v>
      </c>
    </row>
    <row r="398" spans="1:10">
      <c r="A398" s="416"/>
      <c r="B398" s="393"/>
      <c r="C398" s="394"/>
      <c r="D398" s="416"/>
      <c r="E398" s="416" t="s">
        <v>519</v>
      </c>
      <c r="F398" s="417">
        <v>19.04</v>
      </c>
      <c r="G398" s="416" t="s">
        <v>520</v>
      </c>
      <c r="H398" s="395">
        <v>0</v>
      </c>
      <c r="I398" s="416" t="s">
        <v>521</v>
      </c>
      <c r="J398" s="417">
        <v>19.04</v>
      </c>
    </row>
    <row r="399" spans="1:10" ht="13.8" thickBot="1">
      <c r="A399" s="416"/>
      <c r="B399" s="393"/>
      <c r="C399" s="394"/>
      <c r="D399" s="416"/>
      <c r="E399" s="416" t="s">
        <v>522</v>
      </c>
      <c r="F399" s="417">
        <v>84.15</v>
      </c>
      <c r="G399" s="416"/>
      <c r="H399" s="653" t="s">
        <v>523</v>
      </c>
      <c r="I399" s="653"/>
      <c r="J399" s="417">
        <v>425.28</v>
      </c>
    </row>
    <row r="400" spans="1:10" ht="13.8" thickTop="1">
      <c r="A400" s="418"/>
      <c r="B400" s="419"/>
      <c r="C400" s="420"/>
      <c r="D400" s="418"/>
      <c r="E400" s="418"/>
      <c r="F400" s="418"/>
      <c r="G400" s="418"/>
      <c r="H400" s="421"/>
      <c r="I400" s="418"/>
      <c r="J400" s="418"/>
    </row>
    <row r="401" spans="1:10">
      <c r="A401" s="398"/>
      <c r="B401" s="399" t="s">
        <v>360</v>
      </c>
      <c r="C401" s="400" t="s">
        <v>361</v>
      </c>
      <c r="D401" s="398" t="s">
        <v>362</v>
      </c>
      <c r="E401" s="655" t="s">
        <v>503</v>
      </c>
      <c r="F401" s="655"/>
      <c r="G401" s="401" t="s">
        <v>363</v>
      </c>
      <c r="H401" s="402" t="s">
        <v>346</v>
      </c>
      <c r="I401" s="403" t="s">
        <v>364</v>
      </c>
      <c r="J401" s="403" t="s">
        <v>62</v>
      </c>
    </row>
    <row r="402" spans="1:10" ht="45.6">
      <c r="A402" s="404" t="s">
        <v>504</v>
      </c>
      <c r="B402" s="405" t="s">
        <v>699</v>
      </c>
      <c r="C402" s="406" t="s">
        <v>19</v>
      </c>
      <c r="D402" s="404" t="s">
        <v>700</v>
      </c>
      <c r="E402" s="656" t="s">
        <v>666</v>
      </c>
      <c r="F402" s="656"/>
      <c r="G402" s="407" t="s">
        <v>22</v>
      </c>
      <c r="H402" s="408">
        <v>1</v>
      </c>
      <c r="I402" s="409">
        <v>30</v>
      </c>
      <c r="J402" s="409">
        <v>30</v>
      </c>
    </row>
    <row r="403" spans="1:10" ht="45.6">
      <c r="A403" s="410" t="s">
        <v>505</v>
      </c>
      <c r="B403" s="411" t="s">
        <v>709</v>
      </c>
      <c r="C403" s="412" t="s">
        <v>19</v>
      </c>
      <c r="D403" s="410" t="s">
        <v>710</v>
      </c>
      <c r="E403" s="660" t="s">
        <v>677</v>
      </c>
      <c r="F403" s="660"/>
      <c r="G403" s="413" t="s">
        <v>37</v>
      </c>
      <c r="H403" s="414">
        <v>5.5099999999999998E-5</v>
      </c>
      <c r="I403" s="415">
        <v>85950</v>
      </c>
      <c r="J403" s="415">
        <v>4.7300000000000004</v>
      </c>
    </row>
    <row r="404" spans="1:10" ht="34.200000000000003">
      <c r="A404" s="410" t="s">
        <v>505</v>
      </c>
      <c r="B404" s="411" t="s">
        <v>678</v>
      </c>
      <c r="C404" s="412" t="s">
        <v>19</v>
      </c>
      <c r="D404" s="410" t="s">
        <v>679</v>
      </c>
      <c r="E404" s="660" t="s">
        <v>677</v>
      </c>
      <c r="F404" s="660"/>
      <c r="G404" s="413" t="s">
        <v>37</v>
      </c>
      <c r="H404" s="414">
        <v>3.43E-5</v>
      </c>
      <c r="I404" s="415">
        <v>736774.75</v>
      </c>
      <c r="J404" s="415">
        <v>25.27</v>
      </c>
    </row>
    <row r="405" spans="1:10">
      <c r="A405" s="416"/>
      <c r="B405" s="393"/>
      <c r="C405" s="394"/>
      <c r="D405" s="416"/>
      <c r="E405" s="416" t="s">
        <v>519</v>
      </c>
      <c r="F405" s="417">
        <v>0</v>
      </c>
      <c r="G405" s="416" t="s">
        <v>520</v>
      </c>
      <c r="H405" s="395">
        <v>0</v>
      </c>
      <c r="I405" s="416" t="s">
        <v>521</v>
      </c>
      <c r="J405" s="417">
        <v>0</v>
      </c>
    </row>
    <row r="406" spans="1:10" ht="13.8" thickBot="1">
      <c r="A406" s="416"/>
      <c r="B406" s="393"/>
      <c r="C406" s="394"/>
      <c r="D406" s="416"/>
      <c r="E406" s="416" t="s">
        <v>522</v>
      </c>
      <c r="F406" s="417">
        <v>7.4</v>
      </c>
      <c r="G406" s="416"/>
      <c r="H406" s="653" t="s">
        <v>523</v>
      </c>
      <c r="I406" s="653"/>
      <c r="J406" s="417">
        <v>37.4</v>
      </c>
    </row>
    <row r="407" spans="1:10" ht="13.8" thickTop="1">
      <c r="A407" s="418"/>
      <c r="B407" s="419"/>
      <c r="C407" s="420"/>
      <c r="D407" s="418"/>
      <c r="E407" s="418"/>
      <c r="F407" s="418"/>
      <c r="G407" s="418"/>
      <c r="H407" s="421"/>
      <c r="I407" s="418"/>
      <c r="J407" s="418"/>
    </row>
    <row r="408" spans="1:10">
      <c r="A408" s="398"/>
      <c r="B408" s="399" t="s">
        <v>360</v>
      </c>
      <c r="C408" s="400" t="s">
        <v>361</v>
      </c>
      <c r="D408" s="398" t="s">
        <v>362</v>
      </c>
      <c r="E408" s="655" t="s">
        <v>503</v>
      </c>
      <c r="F408" s="655"/>
      <c r="G408" s="401" t="s">
        <v>363</v>
      </c>
      <c r="H408" s="402" t="s">
        <v>346</v>
      </c>
      <c r="I408" s="403" t="s">
        <v>364</v>
      </c>
      <c r="J408" s="403" t="s">
        <v>62</v>
      </c>
    </row>
    <row r="409" spans="1:10" ht="45.6">
      <c r="A409" s="404" t="s">
        <v>504</v>
      </c>
      <c r="B409" s="405" t="s">
        <v>703</v>
      </c>
      <c r="C409" s="406" t="s">
        <v>19</v>
      </c>
      <c r="D409" s="404" t="s">
        <v>704</v>
      </c>
      <c r="E409" s="656" t="s">
        <v>666</v>
      </c>
      <c r="F409" s="656"/>
      <c r="G409" s="407" t="s">
        <v>22</v>
      </c>
      <c r="H409" s="408">
        <v>1</v>
      </c>
      <c r="I409" s="409">
        <v>4.68</v>
      </c>
      <c r="J409" s="409">
        <v>4.68</v>
      </c>
    </row>
    <row r="410" spans="1:10" ht="45.6">
      <c r="A410" s="410" t="s">
        <v>505</v>
      </c>
      <c r="B410" s="411" t="s">
        <v>709</v>
      </c>
      <c r="C410" s="412" t="s">
        <v>19</v>
      </c>
      <c r="D410" s="410" t="s">
        <v>710</v>
      </c>
      <c r="E410" s="660" t="s">
        <v>677</v>
      </c>
      <c r="F410" s="660"/>
      <c r="G410" s="413" t="s">
        <v>37</v>
      </c>
      <c r="H410" s="414">
        <v>5.8000000000000004E-6</v>
      </c>
      <c r="I410" s="415">
        <v>85950</v>
      </c>
      <c r="J410" s="415">
        <v>0.49</v>
      </c>
    </row>
    <row r="411" spans="1:10" ht="34.200000000000003">
      <c r="A411" s="410" t="s">
        <v>505</v>
      </c>
      <c r="B411" s="411" t="s">
        <v>678</v>
      </c>
      <c r="C411" s="412" t="s">
        <v>19</v>
      </c>
      <c r="D411" s="410" t="s">
        <v>679</v>
      </c>
      <c r="E411" s="660" t="s">
        <v>677</v>
      </c>
      <c r="F411" s="660"/>
      <c r="G411" s="413" t="s">
        <v>37</v>
      </c>
      <c r="H411" s="414">
        <v>5.6999999999999996E-6</v>
      </c>
      <c r="I411" s="415">
        <v>736774.75</v>
      </c>
      <c r="J411" s="415">
        <v>4.1900000000000004</v>
      </c>
    </row>
    <row r="412" spans="1:10">
      <c r="A412" s="416"/>
      <c r="B412" s="393"/>
      <c r="C412" s="394"/>
      <c r="D412" s="416"/>
      <c r="E412" s="416" t="s">
        <v>519</v>
      </c>
      <c r="F412" s="417">
        <v>0</v>
      </c>
      <c r="G412" s="416" t="s">
        <v>520</v>
      </c>
      <c r="H412" s="395">
        <v>0</v>
      </c>
      <c r="I412" s="416" t="s">
        <v>521</v>
      </c>
      <c r="J412" s="417">
        <v>0</v>
      </c>
    </row>
    <row r="413" spans="1:10" ht="13.8" thickBot="1">
      <c r="A413" s="416"/>
      <c r="B413" s="393"/>
      <c r="C413" s="394"/>
      <c r="D413" s="416"/>
      <c r="E413" s="416" t="s">
        <v>522</v>
      </c>
      <c r="F413" s="417">
        <v>1.1499999999999999</v>
      </c>
      <c r="G413" s="416"/>
      <c r="H413" s="653" t="s">
        <v>523</v>
      </c>
      <c r="I413" s="653"/>
      <c r="J413" s="417">
        <v>5.83</v>
      </c>
    </row>
    <row r="414" spans="1:10" ht="13.8" thickTop="1">
      <c r="A414" s="418"/>
      <c r="B414" s="419"/>
      <c r="C414" s="420"/>
      <c r="D414" s="418"/>
      <c r="E414" s="418"/>
      <c r="F414" s="418"/>
      <c r="G414" s="418"/>
      <c r="H414" s="421"/>
      <c r="I414" s="418"/>
      <c r="J414" s="418"/>
    </row>
    <row r="415" spans="1:10">
      <c r="A415" s="398"/>
      <c r="B415" s="399" t="s">
        <v>360</v>
      </c>
      <c r="C415" s="400" t="s">
        <v>361</v>
      </c>
      <c r="D415" s="398" t="s">
        <v>362</v>
      </c>
      <c r="E415" s="655" t="s">
        <v>503</v>
      </c>
      <c r="F415" s="655"/>
      <c r="G415" s="401" t="s">
        <v>363</v>
      </c>
      <c r="H415" s="402" t="s">
        <v>346</v>
      </c>
      <c r="I415" s="403" t="s">
        <v>364</v>
      </c>
      <c r="J415" s="403" t="s">
        <v>62</v>
      </c>
    </row>
    <row r="416" spans="1:10" ht="45.6">
      <c r="A416" s="404" t="s">
        <v>504</v>
      </c>
      <c r="B416" s="405" t="s">
        <v>701</v>
      </c>
      <c r="C416" s="406" t="s">
        <v>19</v>
      </c>
      <c r="D416" s="404" t="s">
        <v>702</v>
      </c>
      <c r="E416" s="656" t="s">
        <v>666</v>
      </c>
      <c r="F416" s="656"/>
      <c r="G416" s="407" t="s">
        <v>22</v>
      </c>
      <c r="H416" s="408">
        <v>1</v>
      </c>
      <c r="I416" s="409">
        <v>11.61</v>
      </c>
      <c r="J416" s="409">
        <v>11.61</v>
      </c>
    </row>
    <row r="417" spans="1:10" ht="45.6">
      <c r="A417" s="410" t="s">
        <v>505</v>
      </c>
      <c r="B417" s="411" t="s">
        <v>709</v>
      </c>
      <c r="C417" s="412" t="s">
        <v>19</v>
      </c>
      <c r="D417" s="410" t="s">
        <v>710</v>
      </c>
      <c r="E417" s="660" t="s">
        <v>677</v>
      </c>
      <c r="F417" s="660"/>
      <c r="G417" s="413" t="s">
        <v>37</v>
      </c>
      <c r="H417" s="414">
        <v>1.4399999999999999E-5</v>
      </c>
      <c r="I417" s="415">
        <v>85950</v>
      </c>
      <c r="J417" s="415">
        <v>1.23</v>
      </c>
    </row>
    <row r="418" spans="1:10" ht="34.200000000000003">
      <c r="A418" s="410" t="s">
        <v>505</v>
      </c>
      <c r="B418" s="411" t="s">
        <v>678</v>
      </c>
      <c r="C418" s="412" t="s">
        <v>19</v>
      </c>
      <c r="D418" s="410" t="s">
        <v>679</v>
      </c>
      <c r="E418" s="660" t="s">
        <v>677</v>
      </c>
      <c r="F418" s="660"/>
      <c r="G418" s="413" t="s">
        <v>37</v>
      </c>
      <c r="H418" s="414">
        <v>1.4100000000000001E-5</v>
      </c>
      <c r="I418" s="415">
        <v>736774.75</v>
      </c>
      <c r="J418" s="415">
        <v>10.38</v>
      </c>
    </row>
    <row r="419" spans="1:10">
      <c r="A419" s="416"/>
      <c r="B419" s="393"/>
      <c r="C419" s="394"/>
      <c r="D419" s="416"/>
      <c r="E419" s="416" t="s">
        <v>519</v>
      </c>
      <c r="F419" s="417">
        <v>0</v>
      </c>
      <c r="G419" s="416" t="s">
        <v>520</v>
      </c>
      <c r="H419" s="395">
        <v>0</v>
      </c>
      <c r="I419" s="416" t="s">
        <v>521</v>
      </c>
      <c r="J419" s="417">
        <v>0</v>
      </c>
    </row>
    <row r="420" spans="1:10" ht="13.8" thickBot="1">
      <c r="A420" s="416"/>
      <c r="B420" s="393"/>
      <c r="C420" s="394"/>
      <c r="D420" s="416"/>
      <c r="E420" s="416" t="s">
        <v>522</v>
      </c>
      <c r="F420" s="417">
        <v>2.86</v>
      </c>
      <c r="G420" s="416"/>
      <c r="H420" s="653" t="s">
        <v>523</v>
      </c>
      <c r="I420" s="653"/>
      <c r="J420" s="417">
        <v>14.47</v>
      </c>
    </row>
    <row r="421" spans="1:10" ht="13.8" thickTop="1">
      <c r="A421" s="418"/>
      <c r="B421" s="419"/>
      <c r="C421" s="420"/>
      <c r="D421" s="418"/>
      <c r="E421" s="418"/>
      <c r="F421" s="418"/>
      <c r="G421" s="418"/>
      <c r="H421" s="421"/>
      <c r="I421" s="418"/>
      <c r="J421" s="418"/>
    </row>
    <row r="422" spans="1:10">
      <c r="A422" s="398"/>
      <c r="B422" s="399" t="s">
        <v>360</v>
      </c>
      <c r="C422" s="400" t="s">
        <v>361</v>
      </c>
      <c r="D422" s="398" t="s">
        <v>362</v>
      </c>
      <c r="E422" s="655" t="s">
        <v>503</v>
      </c>
      <c r="F422" s="655"/>
      <c r="G422" s="401" t="s">
        <v>363</v>
      </c>
      <c r="H422" s="402" t="s">
        <v>346</v>
      </c>
      <c r="I422" s="403" t="s">
        <v>364</v>
      </c>
      <c r="J422" s="403" t="s">
        <v>62</v>
      </c>
    </row>
    <row r="423" spans="1:10" ht="45.6">
      <c r="A423" s="404" t="s">
        <v>504</v>
      </c>
      <c r="B423" s="405" t="s">
        <v>707</v>
      </c>
      <c r="C423" s="406" t="s">
        <v>19</v>
      </c>
      <c r="D423" s="404" t="s">
        <v>708</v>
      </c>
      <c r="E423" s="656" t="s">
        <v>666</v>
      </c>
      <c r="F423" s="656"/>
      <c r="G423" s="407" t="s">
        <v>22</v>
      </c>
      <c r="H423" s="408">
        <v>1</v>
      </c>
      <c r="I423" s="409">
        <v>53.29</v>
      </c>
      <c r="J423" s="409">
        <v>53.29</v>
      </c>
    </row>
    <row r="424" spans="1:10" ht="45.6">
      <c r="A424" s="410" t="s">
        <v>505</v>
      </c>
      <c r="B424" s="411" t="s">
        <v>709</v>
      </c>
      <c r="C424" s="412" t="s">
        <v>19</v>
      </c>
      <c r="D424" s="410" t="s">
        <v>710</v>
      </c>
      <c r="E424" s="660" t="s">
        <v>677</v>
      </c>
      <c r="F424" s="660"/>
      <c r="G424" s="413" t="s">
        <v>37</v>
      </c>
      <c r="H424" s="414">
        <v>6.8899999999999994E-5</v>
      </c>
      <c r="I424" s="415">
        <v>85950</v>
      </c>
      <c r="J424" s="415">
        <v>5.92</v>
      </c>
    </row>
    <row r="425" spans="1:10" ht="34.200000000000003">
      <c r="A425" s="410" t="s">
        <v>505</v>
      </c>
      <c r="B425" s="411" t="s">
        <v>678</v>
      </c>
      <c r="C425" s="412" t="s">
        <v>19</v>
      </c>
      <c r="D425" s="410" t="s">
        <v>679</v>
      </c>
      <c r="E425" s="660" t="s">
        <v>677</v>
      </c>
      <c r="F425" s="660"/>
      <c r="G425" s="413" t="s">
        <v>37</v>
      </c>
      <c r="H425" s="414">
        <v>6.4300000000000004E-5</v>
      </c>
      <c r="I425" s="415">
        <v>736774.75</v>
      </c>
      <c r="J425" s="415">
        <v>47.37</v>
      </c>
    </row>
    <row r="426" spans="1:10">
      <c r="A426" s="416"/>
      <c r="B426" s="393"/>
      <c r="C426" s="394"/>
      <c r="D426" s="416"/>
      <c r="E426" s="416" t="s">
        <v>519</v>
      </c>
      <c r="F426" s="417">
        <v>0</v>
      </c>
      <c r="G426" s="416" t="s">
        <v>520</v>
      </c>
      <c r="H426" s="395">
        <v>0</v>
      </c>
      <c r="I426" s="416" t="s">
        <v>521</v>
      </c>
      <c r="J426" s="417">
        <v>0</v>
      </c>
    </row>
    <row r="427" spans="1:10" ht="13.8" thickBot="1">
      <c r="A427" s="416"/>
      <c r="B427" s="393"/>
      <c r="C427" s="394"/>
      <c r="D427" s="416"/>
      <c r="E427" s="416" t="s">
        <v>522</v>
      </c>
      <c r="F427" s="417">
        <v>13.14</v>
      </c>
      <c r="G427" s="416"/>
      <c r="H427" s="653" t="s">
        <v>523</v>
      </c>
      <c r="I427" s="653"/>
      <c r="J427" s="417">
        <v>66.430000000000007</v>
      </c>
    </row>
    <row r="428" spans="1:10" ht="13.8" thickTop="1">
      <c r="A428" s="418"/>
      <c r="B428" s="419"/>
      <c r="C428" s="420"/>
      <c r="D428" s="418"/>
      <c r="E428" s="418"/>
      <c r="F428" s="418"/>
      <c r="G428" s="418"/>
      <c r="H428" s="421"/>
      <c r="I428" s="418"/>
      <c r="J428" s="418"/>
    </row>
    <row r="429" spans="1:10">
      <c r="A429" s="398"/>
      <c r="B429" s="399" t="s">
        <v>360</v>
      </c>
      <c r="C429" s="400" t="s">
        <v>361</v>
      </c>
      <c r="D429" s="398" t="s">
        <v>362</v>
      </c>
      <c r="E429" s="655" t="s">
        <v>503</v>
      </c>
      <c r="F429" s="655"/>
      <c r="G429" s="401" t="s">
        <v>363</v>
      </c>
      <c r="H429" s="402" t="s">
        <v>346</v>
      </c>
      <c r="I429" s="403" t="s">
        <v>364</v>
      </c>
      <c r="J429" s="403" t="s">
        <v>62</v>
      </c>
    </row>
    <row r="430" spans="1:10" ht="45.6">
      <c r="A430" s="404" t="s">
        <v>504</v>
      </c>
      <c r="B430" s="405" t="s">
        <v>705</v>
      </c>
      <c r="C430" s="406" t="s">
        <v>19</v>
      </c>
      <c r="D430" s="404" t="s">
        <v>706</v>
      </c>
      <c r="E430" s="656" t="s">
        <v>666</v>
      </c>
      <c r="F430" s="656"/>
      <c r="G430" s="407" t="s">
        <v>22</v>
      </c>
      <c r="H430" s="408">
        <v>1</v>
      </c>
      <c r="I430" s="409">
        <v>213.86</v>
      </c>
      <c r="J430" s="409">
        <v>213.86</v>
      </c>
    </row>
    <row r="431" spans="1:10">
      <c r="A431" s="410" t="s">
        <v>505</v>
      </c>
      <c r="B431" s="411" t="s">
        <v>680</v>
      </c>
      <c r="C431" s="412" t="s">
        <v>19</v>
      </c>
      <c r="D431" s="410" t="s">
        <v>681</v>
      </c>
      <c r="E431" s="660" t="s">
        <v>229</v>
      </c>
      <c r="F431" s="660"/>
      <c r="G431" s="413" t="s">
        <v>682</v>
      </c>
      <c r="H431" s="414">
        <v>32.159999999999997</v>
      </c>
      <c r="I431" s="415">
        <v>6.65</v>
      </c>
      <c r="J431" s="415">
        <v>213.86</v>
      </c>
    </row>
    <row r="432" spans="1:10">
      <c r="A432" s="416"/>
      <c r="B432" s="393"/>
      <c r="C432" s="394"/>
      <c r="D432" s="416"/>
      <c r="E432" s="416" t="s">
        <v>519</v>
      </c>
      <c r="F432" s="417">
        <v>0</v>
      </c>
      <c r="G432" s="416" t="s">
        <v>520</v>
      </c>
      <c r="H432" s="395">
        <v>0</v>
      </c>
      <c r="I432" s="416" t="s">
        <v>521</v>
      </c>
      <c r="J432" s="417">
        <v>0</v>
      </c>
    </row>
    <row r="433" spans="1:10" ht="13.8" thickBot="1">
      <c r="A433" s="416"/>
      <c r="B433" s="393"/>
      <c r="C433" s="394"/>
      <c r="D433" s="416"/>
      <c r="E433" s="416" t="s">
        <v>522</v>
      </c>
      <c r="F433" s="417">
        <v>52.75</v>
      </c>
      <c r="G433" s="416"/>
      <c r="H433" s="653" t="s">
        <v>523</v>
      </c>
      <c r="I433" s="653"/>
      <c r="J433" s="417">
        <v>266.61</v>
      </c>
    </row>
    <row r="434" spans="1:10" ht="13.8" thickTop="1">
      <c r="A434" s="418"/>
      <c r="B434" s="419"/>
      <c r="C434" s="420"/>
      <c r="D434" s="418"/>
      <c r="E434" s="418"/>
      <c r="F434" s="418"/>
      <c r="G434" s="418"/>
      <c r="H434" s="421"/>
      <c r="I434" s="418"/>
      <c r="J434" s="418"/>
    </row>
    <row r="435" spans="1:10">
      <c r="A435" s="398"/>
      <c r="B435" s="399" t="s">
        <v>360</v>
      </c>
      <c r="C435" s="400" t="s">
        <v>361</v>
      </c>
      <c r="D435" s="398" t="s">
        <v>362</v>
      </c>
      <c r="E435" s="655" t="s">
        <v>503</v>
      </c>
      <c r="F435" s="655"/>
      <c r="G435" s="401" t="s">
        <v>363</v>
      </c>
      <c r="H435" s="402" t="s">
        <v>346</v>
      </c>
      <c r="I435" s="403" t="s">
        <v>364</v>
      </c>
      <c r="J435" s="403" t="s">
        <v>62</v>
      </c>
    </row>
    <row r="436" spans="1:10" ht="45.6">
      <c r="A436" s="404" t="s">
        <v>504</v>
      </c>
      <c r="B436" s="405" t="s">
        <v>580</v>
      </c>
      <c r="C436" s="406" t="s">
        <v>19</v>
      </c>
      <c r="D436" s="404" t="s">
        <v>581</v>
      </c>
      <c r="E436" s="656" t="s">
        <v>570</v>
      </c>
      <c r="F436" s="656"/>
      <c r="G436" s="407" t="s">
        <v>74</v>
      </c>
      <c r="H436" s="408">
        <v>1</v>
      </c>
      <c r="I436" s="409">
        <v>267.06</v>
      </c>
      <c r="J436" s="409">
        <v>267.06</v>
      </c>
    </row>
    <row r="437" spans="1:10" ht="45.6">
      <c r="A437" s="422" t="s">
        <v>526</v>
      </c>
      <c r="B437" s="423" t="s">
        <v>711</v>
      </c>
      <c r="C437" s="424" t="s">
        <v>19</v>
      </c>
      <c r="D437" s="422" t="s">
        <v>712</v>
      </c>
      <c r="E437" s="661" t="s">
        <v>666</v>
      </c>
      <c r="F437" s="661"/>
      <c r="G437" s="425" t="s">
        <v>22</v>
      </c>
      <c r="H437" s="426">
        <v>1</v>
      </c>
      <c r="I437" s="427">
        <v>36.299999999999997</v>
      </c>
      <c r="J437" s="427">
        <v>36.299999999999997</v>
      </c>
    </row>
    <row r="438" spans="1:10" ht="45.6">
      <c r="A438" s="422" t="s">
        <v>526</v>
      </c>
      <c r="B438" s="423" t="s">
        <v>713</v>
      </c>
      <c r="C438" s="424" t="s">
        <v>19</v>
      </c>
      <c r="D438" s="422" t="s">
        <v>714</v>
      </c>
      <c r="E438" s="661" t="s">
        <v>666</v>
      </c>
      <c r="F438" s="661"/>
      <c r="G438" s="425" t="s">
        <v>22</v>
      </c>
      <c r="H438" s="426">
        <v>1</v>
      </c>
      <c r="I438" s="427">
        <v>172.03</v>
      </c>
      <c r="J438" s="427">
        <v>172.03</v>
      </c>
    </row>
    <row r="439" spans="1:10" ht="19.5" customHeight="1">
      <c r="A439" s="422" t="s">
        <v>526</v>
      </c>
      <c r="B439" s="423" t="s">
        <v>697</v>
      </c>
      <c r="C439" s="424" t="s">
        <v>19</v>
      </c>
      <c r="D439" s="422" t="s">
        <v>698</v>
      </c>
      <c r="E439" s="661" t="s">
        <v>529</v>
      </c>
      <c r="F439" s="661"/>
      <c r="G439" s="425" t="s">
        <v>22</v>
      </c>
      <c r="H439" s="426">
        <v>1</v>
      </c>
      <c r="I439" s="427">
        <v>27.69</v>
      </c>
      <c r="J439" s="427">
        <v>27.69</v>
      </c>
    </row>
    <row r="440" spans="1:10" ht="45.6">
      <c r="A440" s="422" t="s">
        <v>526</v>
      </c>
      <c r="B440" s="423" t="s">
        <v>715</v>
      </c>
      <c r="C440" s="424" t="s">
        <v>19</v>
      </c>
      <c r="D440" s="422" t="s">
        <v>716</v>
      </c>
      <c r="E440" s="661" t="s">
        <v>666</v>
      </c>
      <c r="F440" s="661"/>
      <c r="G440" s="425" t="s">
        <v>22</v>
      </c>
      <c r="H440" s="426">
        <v>1</v>
      </c>
      <c r="I440" s="427">
        <v>19.91</v>
      </c>
      <c r="J440" s="427">
        <v>19.91</v>
      </c>
    </row>
    <row r="441" spans="1:10" ht="45.6">
      <c r="A441" s="422" t="s">
        <v>526</v>
      </c>
      <c r="B441" s="423" t="s">
        <v>717</v>
      </c>
      <c r="C441" s="424" t="s">
        <v>19</v>
      </c>
      <c r="D441" s="422" t="s">
        <v>718</v>
      </c>
      <c r="E441" s="661" t="s">
        <v>666</v>
      </c>
      <c r="F441" s="661"/>
      <c r="G441" s="425" t="s">
        <v>22</v>
      </c>
      <c r="H441" s="426">
        <v>1</v>
      </c>
      <c r="I441" s="427">
        <v>7.93</v>
      </c>
      <c r="J441" s="427">
        <v>7.93</v>
      </c>
    </row>
    <row r="442" spans="1:10" ht="45.6">
      <c r="A442" s="422" t="s">
        <v>526</v>
      </c>
      <c r="B442" s="423" t="s">
        <v>719</v>
      </c>
      <c r="C442" s="424" t="s">
        <v>19</v>
      </c>
      <c r="D442" s="422" t="s">
        <v>720</v>
      </c>
      <c r="E442" s="661" t="s">
        <v>666</v>
      </c>
      <c r="F442" s="661"/>
      <c r="G442" s="425" t="s">
        <v>22</v>
      </c>
      <c r="H442" s="426">
        <v>1</v>
      </c>
      <c r="I442" s="427">
        <v>3.2</v>
      </c>
      <c r="J442" s="427">
        <v>3.2</v>
      </c>
    </row>
    <row r="443" spans="1:10">
      <c r="A443" s="416"/>
      <c r="B443" s="393"/>
      <c r="C443" s="394"/>
      <c r="D443" s="416"/>
      <c r="E443" s="416" t="s">
        <v>519</v>
      </c>
      <c r="F443" s="417">
        <v>19.04</v>
      </c>
      <c r="G443" s="416" t="s">
        <v>520</v>
      </c>
      <c r="H443" s="395">
        <v>0</v>
      </c>
      <c r="I443" s="416" t="s">
        <v>521</v>
      </c>
      <c r="J443" s="417">
        <v>19.04</v>
      </c>
    </row>
    <row r="444" spans="1:10" ht="13.8" thickBot="1">
      <c r="A444" s="416"/>
      <c r="B444" s="393"/>
      <c r="C444" s="394"/>
      <c r="D444" s="416"/>
      <c r="E444" s="416" t="s">
        <v>522</v>
      </c>
      <c r="F444" s="417">
        <v>65.88</v>
      </c>
      <c r="G444" s="416"/>
      <c r="H444" s="653" t="s">
        <v>523</v>
      </c>
      <c r="I444" s="653"/>
      <c r="J444" s="417">
        <v>332.94</v>
      </c>
    </row>
    <row r="445" spans="1:10" ht="13.8" thickTop="1">
      <c r="A445" s="418"/>
      <c r="B445" s="419"/>
      <c r="C445" s="420"/>
      <c r="D445" s="418"/>
      <c r="E445" s="418"/>
      <c r="F445" s="418"/>
      <c r="G445" s="418"/>
      <c r="H445" s="421"/>
      <c r="I445" s="418"/>
      <c r="J445" s="418"/>
    </row>
    <row r="446" spans="1:10">
      <c r="A446" s="398"/>
      <c r="B446" s="399" t="s">
        <v>360</v>
      </c>
      <c r="C446" s="400" t="s">
        <v>361</v>
      </c>
      <c r="D446" s="398" t="s">
        <v>362</v>
      </c>
      <c r="E446" s="655" t="s">
        <v>503</v>
      </c>
      <c r="F446" s="655"/>
      <c r="G446" s="401" t="s">
        <v>363</v>
      </c>
      <c r="H446" s="402" t="s">
        <v>346</v>
      </c>
      <c r="I446" s="403" t="s">
        <v>364</v>
      </c>
      <c r="J446" s="403" t="s">
        <v>62</v>
      </c>
    </row>
    <row r="447" spans="1:10" ht="45.6">
      <c r="A447" s="404" t="s">
        <v>504</v>
      </c>
      <c r="B447" s="405" t="s">
        <v>715</v>
      </c>
      <c r="C447" s="406" t="s">
        <v>19</v>
      </c>
      <c r="D447" s="404" t="s">
        <v>716</v>
      </c>
      <c r="E447" s="656" t="s">
        <v>666</v>
      </c>
      <c r="F447" s="656"/>
      <c r="G447" s="407" t="s">
        <v>22</v>
      </c>
      <c r="H447" s="408">
        <v>1</v>
      </c>
      <c r="I447" s="409">
        <v>19.91</v>
      </c>
      <c r="J447" s="409">
        <v>19.91</v>
      </c>
    </row>
    <row r="448" spans="1:10" ht="34.200000000000003">
      <c r="A448" s="410" t="s">
        <v>505</v>
      </c>
      <c r="B448" s="411" t="s">
        <v>721</v>
      </c>
      <c r="C448" s="412" t="s">
        <v>19</v>
      </c>
      <c r="D448" s="410" t="s">
        <v>722</v>
      </c>
      <c r="E448" s="660" t="s">
        <v>677</v>
      </c>
      <c r="F448" s="660"/>
      <c r="G448" s="413" t="s">
        <v>37</v>
      </c>
      <c r="H448" s="414">
        <v>5.5099999999999998E-5</v>
      </c>
      <c r="I448" s="415">
        <v>30096.38</v>
      </c>
      <c r="J448" s="415">
        <v>1.65</v>
      </c>
    </row>
    <row r="449" spans="1:10" ht="34.200000000000003">
      <c r="A449" s="410" t="s">
        <v>505</v>
      </c>
      <c r="B449" s="411" t="s">
        <v>723</v>
      </c>
      <c r="C449" s="412" t="s">
        <v>19</v>
      </c>
      <c r="D449" s="410" t="s">
        <v>724</v>
      </c>
      <c r="E449" s="660" t="s">
        <v>677</v>
      </c>
      <c r="F449" s="660"/>
      <c r="G449" s="413" t="s">
        <v>37</v>
      </c>
      <c r="H449" s="414">
        <v>3.43E-5</v>
      </c>
      <c r="I449" s="415">
        <v>532445.05000000005</v>
      </c>
      <c r="J449" s="415">
        <v>18.260000000000002</v>
      </c>
    </row>
    <row r="450" spans="1:10">
      <c r="A450" s="416"/>
      <c r="B450" s="393"/>
      <c r="C450" s="394"/>
      <c r="D450" s="416"/>
      <c r="E450" s="416" t="s">
        <v>519</v>
      </c>
      <c r="F450" s="417">
        <v>0</v>
      </c>
      <c r="G450" s="416" t="s">
        <v>520</v>
      </c>
      <c r="H450" s="395">
        <v>0</v>
      </c>
      <c r="I450" s="416" t="s">
        <v>521</v>
      </c>
      <c r="J450" s="417">
        <v>0</v>
      </c>
    </row>
    <row r="451" spans="1:10" ht="13.8" thickBot="1">
      <c r="A451" s="416"/>
      <c r="B451" s="393"/>
      <c r="C451" s="394"/>
      <c r="D451" s="416"/>
      <c r="E451" s="416" t="s">
        <v>522</v>
      </c>
      <c r="F451" s="417">
        <v>4.91</v>
      </c>
      <c r="G451" s="416"/>
      <c r="H451" s="653" t="s">
        <v>523</v>
      </c>
      <c r="I451" s="653"/>
      <c r="J451" s="417">
        <v>24.82</v>
      </c>
    </row>
    <row r="452" spans="1:10" ht="13.8" thickTop="1">
      <c r="A452" s="418"/>
      <c r="B452" s="419"/>
      <c r="C452" s="420"/>
      <c r="D452" s="418"/>
      <c r="E452" s="418"/>
      <c r="F452" s="418"/>
      <c r="G452" s="418"/>
      <c r="H452" s="421"/>
      <c r="I452" s="418"/>
      <c r="J452" s="418"/>
    </row>
    <row r="453" spans="1:10">
      <c r="A453" s="398"/>
      <c r="B453" s="399" t="s">
        <v>360</v>
      </c>
      <c r="C453" s="400" t="s">
        <v>361</v>
      </c>
      <c r="D453" s="398" t="s">
        <v>362</v>
      </c>
      <c r="E453" s="655" t="s">
        <v>503</v>
      </c>
      <c r="F453" s="655"/>
      <c r="G453" s="401" t="s">
        <v>363</v>
      </c>
      <c r="H453" s="402" t="s">
        <v>346</v>
      </c>
      <c r="I453" s="403" t="s">
        <v>364</v>
      </c>
      <c r="J453" s="403" t="s">
        <v>62</v>
      </c>
    </row>
    <row r="454" spans="1:10" ht="45.6">
      <c r="A454" s="404" t="s">
        <v>504</v>
      </c>
      <c r="B454" s="405" t="s">
        <v>719</v>
      </c>
      <c r="C454" s="406" t="s">
        <v>19</v>
      </c>
      <c r="D454" s="404" t="s">
        <v>720</v>
      </c>
      <c r="E454" s="656" t="s">
        <v>666</v>
      </c>
      <c r="F454" s="656"/>
      <c r="G454" s="407" t="s">
        <v>22</v>
      </c>
      <c r="H454" s="408">
        <v>1</v>
      </c>
      <c r="I454" s="409">
        <v>3.2</v>
      </c>
      <c r="J454" s="409">
        <v>3.2</v>
      </c>
    </row>
    <row r="455" spans="1:10" ht="34.200000000000003">
      <c r="A455" s="410" t="s">
        <v>505</v>
      </c>
      <c r="B455" s="411" t="s">
        <v>721</v>
      </c>
      <c r="C455" s="412" t="s">
        <v>19</v>
      </c>
      <c r="D455" s="410" t="s">
        <v>722</v>
      </c>
      <c r="E455" s="660" t="s">
        <v>677</v>
      </c>
      <c r="F455" s="660"/>
      <c r="G455" s="413" t="s">
        <v>37</v>
      </c>
      <c r="H455" s="414">
        <v>5.8000000000000004E-6</v>
      </c>
      <c r="I455" s="415">
        <v>30096.38</v>
      </c>
      <c r="J455" s="415">
        <v>0.17</v>
      </c>
    </row>
    <row r="456" spans="1:10" ht="34.200000000000003">
      <c r="A456" s="410" t="s">
        <v>505</v>
      </c>
      <c r="B456" s="411" t="s">
        <v>723</v>
      </c>
      <c r="C456" s="412" t="s">
        <v>19</v>
      </c>
      <c r="D456" s="410" t="s">
        <v>724</v>
      </c>
      <c r="E456" s="660" t="s">
        <v>677</v>
      </c>
      <c r="F456" s="660"/>
      <c r="G456" s="413" t="s">
        <v>37</v>
      </c>
      <c r="H456" s="414">
        <v>5.6999999999999996E-6</v>
      </c>
      <c r="I456" s="415">
        <v>532445.05000000005</v>
      </c>
      <c r="J456" s="415">
        <v>3.03</v>
      </c>
    </row>
    <row r="457" spans="1:10">
      <c r="A457" s="416"/>
      <c r="B457" s="393"/>
      <c r="C457" s="394"/>
      <c r="D457" s="416"/>
      <c r="E457" s="416" t="s">
        <v>519</v>
      </c>
      <c r="F457" s="417">
        <v>0</v>
      </c>
      <c r="G457" s="416" t="s">
        <v>520</v>
      </c>
      <c r="H457" s="395">
        <v>0</v>
      </c>
      <c r="I457" s="416" t="s">
        <v>521</v>
      </c>
      <c r="J457" s="417">
        <v>0</v>
      </c>
    </row>
    <row r="458" spans="1:10" ht="13.8" thickBot="1">
      <c r="A458" s="416"/>
      <c r="B458" s="393"/>
      <c r="C458" s="394"/>
      <c r="D458" s="416"/>
      <c r="E458" s="416" t="s">
        <v>522</v>
      </c>
      <c r="F458" s="417">
        <v>0.78</v>
      </c>
      <c r="G458" s="416"/>
      <c r="H458" s="653" t="s">
        <v>523</v>
      </c>
      <c r="I458" s="653"/>
      <c r="J458" s="417">
        <v>3.98</v>
      </c>
    </row>
    <row r="459" spans="1:10" ht="13.8" thickTop="1">
      <c r="A459" s="418"/>
      <c r="B459" s="419"/>
      <c r="C459" s="420"/>
      <c r="D459" s="418"/>
      <c r="E459" s="418"/>
      <c r="F459" s="418"/>
      <c r="G459" s="418"/>
      <c r="H459" s="421"/>
      <c r="I459" s="418"/>
      <c r="J459" s="418"/>
    </row>
    <row r="460" spans="1:10">
      <c r="A460" s="398"/>
      <c r="B460" s="399" t="s">
        <v>360</v>
      </c>
      <c r="C460" s="400" t="s">
        <v>361</v>
      </c>
      <c r="D460" s="398" t="s">
        <v>362</v>
      </c>
      <c r="E460" s="655" t="s">
        <v>503</v>
      </c>
      <c r="F460" s="655"/>
      <c r="G460" s="401" t="s">
        <v>363</v>
      </c>
      <c r="H460" s="402" t="s">
        <v>346</v>
      </c>
      <c r="I460" s="403" t="s">
        <v>364</v>
      </c>
      <c r="J460" s="403" t="s">
        <v>62</v>
      </c>
    </row>
    <row r="461" spans="1:10" ht="45.6">
      <c r="A461" s="404" t="s">
        <v>504</v>
      </c>
      <c r="B461" s="405" t="s">
        <v>717</v>
      </c>
      <c r="C461" s="406" t="s">
        <v>19</v>
      </c>
      <c r="D461" s="404" t="s">
        <v>718</v>
      </c>
      <c r="E461" s="656" t="s">
        <v>666</v>
      </c>
      <c r="F461" s="656"/>
      <c r="G461" s="407" t="s">
        <v>22</v>
      </c>
      <c r="H461" s="408">
        <v>1</v>
      </c>
      <c r="I461" s="409">
        <v>7.93</v>
      </c>
      <c r="J461" s="409">
        <v>7.93</v>
      </c>
    </row>
    <row r="462" spans="1:10" ht="34.200000000000003">
      <c r="A462" s="410" t="s">
        <v>505</v>
      </c>
      <c r="B462" s="411" t="s">
        <v>721</v>
      </c>
      <c r="C462" s="412" t="s">
        <v>19</v>
      </c>
      <c r="D462" s="410" t="s">
        <v>722</v>
      </c>
      <c r="E462" s="660" t="s">
        <v>677</v>
      </c>
      <c r="F462" s="660"/>
      <c r="G462" s="413" t="s">
        <v>37</v>
      </c>
      <c r="H462" s="414">
        <v>1.4399999999999999E-5</v>
      </c>
      <c r="I462" s="415">
        <v>30096.38</v>
      </c>
      <c r="J462" s="415">
        <v>0.43</v>
      </c>
    </row>
    <row r="463" spans="1:10" ht="34.200000000000003">
      <c r="A463" s="410" t="s">
        <v>505</v>
      </c>
      <c r="B463" s="411" t="s">
        <v>723</v>
      </c>
      <c r="C463" s="412" t="s">
        <v>19</v>
      </c>
      <c r="D463" s="410" t="s">
        <v>724</v>
      </c>
      <c r="E463" s="660" t="s">
        <v>677</v>
      </c>
      <c r="F463" s="660"/>
      <c r="G463" s="413" t="s">
        <v>37</v>
      </c>
      <c r="H463" s="414">
        <v>1.4100000000000001E-5</v>
      </c>
      <c r="I463" s="415">
        <v>532445.05000000005</v>
      </c>
      <c r="J463" s="415">
        <v>7.5</v>
      </c>
    </row>
    <row r="464" spans="1:10">
      <c r="A464" s="416"/>
      <c r="B464" s="393"/>
      <c r="C464" s="394"/>
      <c r="D464" s="416"/>
      <c r="E464" s="416" t="s">
        <v>519</v>
      </c>
      <c r="F464" s="417">
        <v>0</v>
      </c>
      <c r="G464" s="416" t="s">
        <v>520</v>
      </c>
      <c r="H464" s="395">
        <v>0</v>
      </c>
      <c r="I464" s="416" t="s">
        <v>521</v>
      </c>
      <c r="J464" s="417">
        <v>0</v>
      </c>
    </row>
    <row r="465" spans="1:10" ht="13.8" thickBot="1">
      <c r="A465" s="416"/>
      <c r="B465" s="393"/>
      <c r="C465" s="394"/>
      <c r="D465" s="416"/>
      <c r="E465" s="416" t="s">
        <v>522</v>
      </c>
      <c r="F465" s="417">
        <v>1.95</v>
      </c>
      <c r="G465" s="416"/>
      <c r="H465" s="653" t="s">
        <v>523</v>
      </c>
      <c r="I465" s="653"/>
      <c r="J465" s="417">
        <v>9.8800000000000008</v>
      </c>
    </row>
    <row r="466" spans="1:10" ht="13.8" thickTop="1">
      <c r="A466" s="418"/>
      <c r="B466" s="419"/>
      <c r="C466" s="420"/>
      <c r="D466" s="418"/>
      <c r="E466" s="418"/>
      <c r="F466" s="418"/>
      <c r="G466" s="418"/>
      <c r="H466" s="421"/>
      <c r="I466" s="418"/>
      <c r="J466" s="418"/>
    </row>
    <row r="467" spans="1:10">
      <c r="A467" s="398"/>
      <c r="B467" s="399" t="s">
        <v>360</v>
      </c>
      <c r="C467" s="400" t="s">
        <v>361</v>
      </c>
      <c r="D467" s="398" t="s">
        <v>362</v>
      </c>
      <c r="E467" s="655" t="s">
        <v>503</v>
      </c>
      <c r="F467" s="655"/>
      <c r="G467" s="401" t="s">
        <v>363</v>
      </c>
      <c r="H467" s="402" t="s">
        <v>346</v>
      </c>
      <c r="I467" s="403" t="s">
        <v>364</v>
      </c>
      <c r="J467" s="403" t="s">
        <v>62</v>
      </c>
    </row>
    <row r="468" spans="1:10" ht="45.6">
      <c r="A468" s="404" t="s">
        <v>504</v>
      </c>
      <c r="B468" s="405" t="s">
        <v>711</v>
      </c>
      <c r="C468" s="406" t="s">
        <v>19</v>
      </c>
      <c r="D468" s="404" t="s">
        <v>712</v>
      </c>
      <c r="E468" s="656" t="s">
        <v>666</v>
      </c>
      <c r="F468" s="656"/>
      <c r="G468" s="407" t="s">
        <v>22</v>
      </c>
      <c r="H468" s="408">
        <v>1</v>
      </c>
      <c r="I468" s="409">
        <v>36.299999999999997</v>
      </c>
      <c r="J468" s="409">
        <v>36.299999999999997</v>
      </c>
    </row>
    <row r="469" spans="1:10" ht="34.200000000000003">
      <c r="A469" s="410" t="s">
        <v>505</v>
      </c>
      <c r="B469" s="411" t="s">
        <v>721</v>
      </c>
      <c r="C469" s="412" t="s">
        <v>19</v>
      </c>
      <c r="D469" s="410" t="s">
        <v>722</v>
      </c>
      <c r="E469" s="660" t="s">
        <v>677</v>
      </c>
      <c r="F469" s="660"/>
      <c r="G469" s="413" t="s">
        <v>37</v>
      </c>
      <c r="H469" s="414">
        <v>6.8899999999999994E-5</v>
      </c>
      <c r="I469" s="415">
        <v>30096.38</v>
      </c>
      <c r="J469" s="415">
        <v>2.0699999999999998</v>
      </c>
    </row>
    <row r="470" spans="1:10" ht="34.200000000000003">
      <c r="A470" s="410" t="s">
        <v>505</v>
      </c>
      <c r="B470" s="411" t="s">
        <v>723</v>
      </c>
      <c r="C470" s="412" t="s">
        <v>19</v>
      </c>
      <c r="D470" s="410" t="s">
        <v>724</v>
      </c>
      <c r="E470" s="660" t="s">
        <v>677</v>
      </c>
      <c r="F470" s="660"/>
      <c r="G470" s="413" t="s">
        <v>37</v>
      </c>
      <c r="H470" s="414">
        <v>6.4300000000000004E-5</v>
      </c>
      <c r="I470" s="415">
        <v>532445.05000000005</v>
      </c>
      <c r="J470" s="415">
        <v>34.229999999999997</v>
      </c>
    </row>
    <row r="471" spans="1:10">
      <c r="A471" s="416"/>
      <c r="B471" s="393"/>
      <c r="C471" s="394"/>
      <c r="D471" s="416"/>
      <c r="E471" s="416" t="s">
        <v>519</v>
      </c>
      <c r="F471" s="417">
        <v>0</v>
      </c>
      <c r="G471" s="416" t="s">
        <v>520</v>
      </c>
      <c r="H471" s="395">
        <v>0</v>
      </c>
      <c r="I471" s="416" t="s">
        <v>521</v>
      </c>
      <c r="J471" s="417">
        <v>0</v>
      </c>
    </row>
    <row r="472" spans="1:10" ht="13.8" thickBot="1">
      <c r="A472" s="416"/>
      <c r="B472" s="393"/>
      <c r="C472" s="394"/>
      <c r="D472" s="416"/>
      <c r="E472" s="416" t="s">
        <v>522</v>
      </c>
      <c r="F472" s="417">
        <v>8.9499999999999993</v>
      </c>
      <c r="G472" s="416"/>
      <c r="H472" s="653" t="s">
        <v>523</v>
      </c>
      <c r="I472" s="653"/>
      <c r="J472" s="417">
        <v>45.25</v>
      </c>
    </row>
    <row r="473" spans="1:10" ht="13.8" thickTop="1">
      <c r="A473" s="418"/>
      <c r="B473" s="419"/>
      <c r="C473" s="420"/>
      <c r="D473" s="418"/>
      <c r="E473" s="418"/>
      <c r="F473" s="418"/>
      <c r="G473" s="418"/>
      <c r="H473" s="421"/>
      <c r="I473" s="418"/>
      <c r="J473" s="418"/>
    </row>
    <row r="474" spans="1:10">
      <c r="A474" s="398"/>
      <c r="B474" s="399" t="s">
        <v>360</v>
      </c>
      <c r="C474" s="400" t="s">
        <v>361</v>
      </c>
      <c r="D474" s="398" t="s">
        <v>362</v>
      </c>
      <c r="E474" s="655" t="s">
        <v>503</v>
      </c>
      <c r="F474" s="655"/>
      <c r="G474" s="401" t="s">
        <v>363</v>
      </c>
      <c r="H474" s="402" t="s">
        <v>346</v>
      </c>
      <c r="I474" s="403" t="s">
        <v>364</v>
      </c>
      <c r="J474" s="403" t="s">
        <v>62</v>
      </c>
    </row>
    <row r="475" spans="1:10" ht="45.6">
      <c r="A475" s="404" t="s">
        <v>504</v>
      </c>
      <c r="B475" s="405" t="s">
        <v>713</v>
      </c>
      <c r="C475" s="406" t="s">
        <v>19</v>
      </c>
      <c r="D475" s="404" t="s">
        <v>714</v>
      </c>
      <c r="E475" s="656" t="s">
        <v>666</v>
      </c>
      <c r="F475" s="656"/>
      <c r="G475" s="407" t="s">
        <v>22</v>
      </c>
      <c r="H475" s="408">
        <v>1</v>
      </c>
      <c r="I475" s="409">
        <v>172.03</v>
      </c>
      <c r="J475" s="409">
        <v>172.03</v>
      </c>
    </row>
    <row r="476" spans="1:10">
      <c r="A476" s="410" t="s">
        <v>505</v>
      </c>
      <c r="B476" s="411" t="s">
        <v>680</v>
      </c>
      <c r="C476" s="412" t="s">
        <v>19</v>
      </c>
      <c r="D476" s="410" t="s">
        <v>681</v>
      </c>
      <c r="E476" s="660" t="s">
        <v>229</v>
      </c>
      <c r="F476" s="660"/>
      <c r="G476" s="413" t="s">
        <v>682</v>
      </c>
      <c r="H476" s="414">
        <v>25.87</v>
      </c>
      <c r="I476" s="415">
        <v>6.65</v>
      </c>
      <c r="J476" s="415">
        <v>172.03</v>
      </c>
    </row>
    <row r="477" spans="1:10">
      <c r="A477" s="416"/>
      <c r="B477" s="393"/>
      <c r="C477" s="394"/>
      <c r="D477" s="416"/>
      <c r="E477" s="416" t="s">
        <v>519</v>
      </c>
      <c r="F477" s="417">
        <v>0</v>
      </c>
      <c r="G477" s="416" t="s">
        <v>520</v>
      </c>
      <c r="H477" s="395">
        <v>0</v>
      </c>
      <c r="I477" s="416" t="s">
        <v>521</v>
      </c>
      <c r="J477" s="417">
        <v>0</v>
      </c>
    </row>
    <row r="478" spans="1:10" ht="13.8" thickBot="1">
      <c r="A478" s="416"/>
      <c r="B478" s="393"/>
      <c r="C478" s="394"/>
      <c r="D478" s="416"/>
      <c r="E478" s="416" t="s">
        <v>522</v>
      </c>
      <c r="F478" s="417">
        <v>42.43</v>
      </c>
      <c r="G478" s="416"/>
      <c r="H478" s="653" t="s">
        <v>523</v>
      </c>
      <c r="I478" s="653"/>
      <c r="J478" s="417">
        <v>214.46</v>
      </c>
    </row>
    <row r="479" spans="1:10" ht="13.8" thickTop="1">
      <c r="A479" s="418"/>
      <c r="B479" s="419"/>
      <c r="C479" s="420"/>
      <c r="D479" s="418"/>
      <c r="E479" s="418"/>
      <c r="F479" s="418"/>
      <c r="G479" s="418"/>
      <c r="H479" s="421"/>
      <c r="I479" s="418"/>
      <c r="J479" s="418"/>
    </row>
    <row r="480" spans="1:10">
      <c r="A480" s="398"/>
      <c r="B480" s="399" t="s">
        <v>360</v>
      </c>
      <c r="C480" s="400" t="s">
        <v>361</v>
      </c>
      <c r="D480" s="398" t="s">
        <v>362</v>
      </c>
      <c r="E480" s="655" t="s">
        <v>503</v>
      </c>
      <c r="F480" s="655"/>
      <c r="G480" s="401" t="s">
        <v>363</v>
      </c>
      <c r="H480" s="402" t="s">
        <v>346</v>
      </c>
      <c r="I480" s="403" t="s">
        <v>364</v>
      </c>
      <c r="J480" s="403" t="s">
        <v>62</v>
      </c>
    </row>
    <row r="481" spans="1:10" ht="17.25" customHeight="1">
      <c r="A481" s="404" t="s">
        <v>504</v>
      </c>
      <c r="B481" s="405" t="s">
        <v>527</v>
      </c>
      <c r="C481" s="406" t="s">
        <v>19</v>
      </c>
      <c r="D481" s="404" t="s">
        <v>528</v>
      </c>
      <c r="E481" s="656" t="s">
        <v>529</v>
      </c>
      <c r="F481" s="656"/>
      <c r="G481" s="407" t="s">
        <v>22</v>
      </c>
      <c r="H481" s="408">
        <v>1</v>
      </c>
      <c r="I481" s="409">
        <v>28.12</v>
      </c>
      <c r="J481" s="409">
        <v>28.12</v>
      </c>
    </row>
    <row r="482" spans="1:10" ht="24" customHeight="1">
      <c r="A482" s="422" t="s">
        <v>526</v>
      </c>
      <c r="B482" s="423" t="s">
        <v>725</v>
      </c>
      <c r="C482" s="424" t="s">
        <v>19</v>
      </c>
      <c r="D482" s="422" t="s">
        <v>726</v>
      </c>
      <c r="E482" s="661" t="s">
        <v>529</v>
      </c>
      <c r="F482" s="661"/>
      <c r="G482" s="425" t="s">
        <v>22</v>
      </c>
      <c r="H482" s="426">
        <v>1</v>
      </c>
      <c r="I482" s="427">
        <v>0.21</v>
      </c>
      <c r="J482" s="427">
        <v>0.21</v>
      </c>
    </row>
    <row r="483" spans="1:10">
      <c r="A483" s="410" t="s">
        <v>505</v>
      </c>
      <c r="B483" s="411" t="s">
        <v>727</v>
      </c>
      <c r="C483" s="412" t="s">
        <v>19</v>
      </c>
      <c r="D483" s="410" t="s">
        <v>728</v>
      </c>
      <c r="E483" s="660" t="s">
        <v>226</v>
      </c>
      <c r="F483" s="660"/>
      <c r="G483" s="413" t="s">
        <v>22</v>
      </c>
      <c r="H483" s="414">
        <v>1</v>
      </c>
      <c r="I483" s="415">
        <v>18.29</v>
      </c>
      <c r="J483" s="415">
        <v>18.29</v>
      </c>
    </row>
    <row r="484" spans="1:10" ht="22.8">
      <c r="A484" s="410" t="s">
        <v>505</v>
      </c>
      <c r="B484" s="411" t="s">
        <v>642</v>
      </c>
      <c r="C484" s="412" t="s">
        <v>19</v>
      </c>
      <c r="D484" s="410" t="s">
        <v>643</v>
      </c>
      <c r="E484" s="660" t="s">
        <v>229</v>
      </c>
      <c r="F484" s="660"/>
      <c r="G484" s="413" t="s">
        <v>22</v>
      </c>
      <c r="H484" s="414">
        <v>1</v>
      </c>
      <c r="I484" s="415">
        <v>5.24</v>
      </c>
      <c r="J484" s="415">
        <v>5.24</v>
      </c>
    </row>
    <row r="485" spans="1:10" ht="22.8">
      <c r="A485" s="410" t="s">
        <v>505</v>
      </c>
      <c r="B485" s="411" t="s">
        <v>644</v>
      </c>
      <c r="C485" s="412" t="s">
        <v>19</v>
      </c>
      <c r="D485" s="410" t="s">
        <v>645</v>
      </c>
      <c r="E485" s="660" t="s">
        <v>229</v>
      </c>
      <c r="F485" s="660"/>
      <c r="G485" s="413" t="s">
        <v>22</v>
      </c>
      <c r="H485" s="414">
        <v>1</v>
      </c>
      <c r="I485" s="415">
        <v>1</v>
      </c>
      <c r="J485" s="415">
        <v>1</v>
      </c>
    </row>
    <row r="486" spans="1:10">
      <c r="A486" s="410" t="s">
        <v>505</v>
      </c>
      <c r="B486" s="411" t="s">
        <v>557</v>
      </c>
      <c r="C486" s="412" t="s">
        <v>19</v>
      </c>
      <c r="D486" s="410" t="s">
        <v>224</v>
      </c>
      <c r="E486" s="660" t="s">
        <v>229</v>
      </c>
      <c r="F486" s="660"/>
      <c r="G486" s="413" t="s">
        <v>22</v>
      </c>
      <c r="H486" s="414">
        <v>1</v>
      </c>
      <c r="I486" s="415">
        <v>1.43</v>
      </c>
      <c r="J486" s="415">
        <v>1.43</v>
      </c>
    </row>
    <row r="487" spans="1:10">
      <c r="A487" s="410" t="s">
        <v>505</v>
      </c>
      <c r="B487" s="411" t="s">
        <v>558</v>
      </c>
      <c r="C487" s="412" t="s">
        <v>19</v>
      </c>
      <c r="D487" s="410" t="s">
        <v>225</v>
      </c>
      <c r="E487" s="660" t="s">
        <v>229</v>
      </c>
      <c r="F487" s="660"/>
      <c r="G487" s="413" t="s">
        <v>22</v>
      </c>
      <c r="H487" s="414">
        <v>1</v>
      </c>
      <c r="I487" s="415">
        <v>0.08</v>
      </c>
      <c r="J487" s="415">
        <v>0.08</v>
      </c>
    </row>
    <row r="488" spans="1:10" ht="22.8">
      <c r="A488" s="410" t="s">
        <v>505</v>
      </c>
      <c r="B488" s="411" t="s">
        <v>729</v>
      </c>
      <c r="C488" s="412" t="s">
        <v>19</v>
      </c>
      <c r="D488" s="410" t="s">
        <v>730</v>
      </c>
      <c r="E488" s="660" t="s">
        <v>229</v>
      </c>
      <c r="F488" s="660"/>
      <c r="G488" s="413" t="s">
        <v>22</v>
      </c>
      <c r="H488" s="414">
        <v>1</v>
      </c>
      <c r="I488" s="415">
        <v>0.44</v>
      </c>
      <c r="J488" s="415">
        <v>0.44</v>
      </c>
    </row>
    <row r="489" spans="1:10" ht="22.8">
      <c r="A489" s="410" t="s">
        <v>505</v>
      </c>
      <c r="B489" s="411" t="s">
        <v>731</v>
      </c>
      <c r="C489" s="412" t="s">
        <v>19</v>
      </c>
      <c r="D489" s="410" t="s">
        <v>732</v>
      </c>
      <c r="E489" s="660" t="s">
        <v>229</v>
      </c>
      <c r="F489" s="660"/>
      <c r="G489" s="413" t="s">
        <v>22</v>
      </c>
      <c r="H489" s="414">
        <v>1</v>
      </c>
      <c r="I489" s="415">
        <v>1.43</v>
      </c>
      <c r="J489" s="415">
        <v>1.43</v>
      </c>
    </row>
    <row r="490" spans="1:10">
      <c r="A490" s="416"/>
      <c r="B490" s="393"/>
      <c r="C490" s="394"/>
      <c r="D490" s="416"/>
      <c r="E490" s="416" t="s">
        <v>519</v>
      </c>
      <c r="F490" s="417">
        <v>18.5</v>
      </c>
      <c r="G490" s="416" t="s">
        <v>520</v>
      </c>
      <c r="H490" s="395">
        <v>0</v>
      </c>
      <c r="I490" s="416" t="s">
        <v>521</v>
      </c>
      <c r="J490" s="417">
        <v>18.5</v>
      </c>
    </row>
    <row r="491" spans="1:10" ht="13.8" thickBot="1">
      <c r="A491" s="416"/>
      <c r="B491" s="393"/>
      <c r="C491" s="394"/>
      <c r="D491" s="416"/>
      <c r="E491" s="416" t="s">
        <v>522</v>
      </c>
      <c r="F491" s="417">
        <v>6.93</v>
      </c>
      <c r="G491" s="416"/>
      <c r="H491" s="653" t="s">
        <v>523</v>
      </c>
      <c r="I491" s="653"/>
      <c r="J491" s="417">
        <v>35.049999999999997</v>
      </c>
    </row>
    <row r="492" spans="1:10" ht="13.8" thickTop="1">
      <c r="A492" s="418"/>
      <c r="B492" s="419"/>
      <c r="C492" s="420"/>
      <c r="D492" s="418"/>
      <c r="E492" s="418"/>
      <c r="F492" s="418"/>
      <c r="G492" s="418"/>
      <c r="H492" s="421"/>
      <c r="I492" s="418"/>
      <c r="J492" s="418"/>
    </row>
    <row r="493" spans="1:10">
      <c r="A493" s="398"/>
      <c r="B493" s="399" t="s">
        <v>360</v>
      </c>
      <c r="C493" s="400" t="s">
        <v>361</v>
      </c>
      <c r="D493" s="398" t="s">
        <v>362</v>
      </c>
      <c r="E493" s="655" t="s">
        <v>503</v>
      </c>
      <c r="F493" s="655"/>
      <c r="G493" s="401" t="s">
        <v>363</v>
      </c>
      <c r="H493" s="402" t="s">
        <v>346</v>
      </c>
      <c r="I493" s="403" t="s">
        <v>364</v>
      </c>
      <c r="J493" s="403" t="s">
        <v>62</v>
      </c>
    </row>
    <row r="494" spans="1:10" ht="22.8">
      <c r="A494" s="404" t="s">
        <v>504</v>
      </c>
      <c r="B494" s="405" t="s">
        <v>640</v>
      </c>
      <c r="C494" s="406" t="s">
        <v>19</v>
      </c>
      <c r="D494" s="404" t="s">
        <v>641</v>
      </c>
      <c r="E494" s="656" t="s">
        <v>529</v>
      </c>
      <c r="F494" s="656"/>
      <c r="G494" s="407" t="s">
        <v>22</v>
      </c>
      <c r="H494" s="408">
        <v>1</v>
      </c>
      <c r="I494" s="409">
        <v>0.15</v>
      </c>
      <c r="J494" s="409">
        <v>0.15</v>
      </c>
    </row>
    <row r="495" spans="1:10">
      <c r="A495" s="410" t="s">
        <v>505</v>
      </c>
      <c r="B495" s="411" t="s">
        <v>646</v>
      </c>
      <c r="C495" s="412" t="s">
        <v>19</v>
      </c>
      <c r="D495" s="410" t="s">
        <v>647</v>
      </c>
      <c r="E495" s="660" t="s">
        <v>226</v>
      </c>
      <c r="F495" s="660"/>
      <c r="G495" s="413" t="s">
        <v>22</v>
      </c>
      <c r="H495" s="414">
        <v>1.4760000000000001E-2</v>
      </c>
      <c r="I495" s="415">
        <v>10.23</v>
      </c>
      <c r="J495" s="415">
        <v>0.15</v>
      </c>
    </row>
    <row r="496" spans="1:10">
      <c r="A496" s="416"/>
      <c r="B496" s="393"/>
      <c r="C496" s="394"/>
      <c r="D496" s="416"/>
      <c r="E496" s="416" t="s">
        <v>519</v>
      </c>
      <c r="F496" s="417">
        <v>0.15</v>
      </c>
      <c r="G496" s="416" t="s">
        <v>520</v>
      </c>
      <c r="H496" s="395">
        <v>0</v>
      </c>
      <c r="I496" s="416" t="s">
        <v>521</v>
      </c>
      <c r="J496" s="417">
        <v>0.15</v>
      </c>
    </row>
    <row r="497" spans="1:10" ht="13.8" thickBot="1">
      <c r="A497" s="416"/>
      <c r="B497" s="393"/>
      <c r="C497" s="394"/>
      <c r="D497" s="416"/>
      <c r="E497" s="416" t="s">
        <v>522</v>
      </c>
      <c r="F497" s="417">
        <v>0.03</v>
      </c>
      <c r="G497" s="416"/>
      <c r="H497" s="653" t="s">
        <v>523</v>
      </c>
      <c r="I497" s="653"/>
      <c r="J497" s="417">
        <v>0.18</v>
      </c>
    </row>
    <row r="498" spans="1:10" ht="13.8" thickTop="1">
      <c r="A498" s="418"/>
      <c r="B498" s="419"/>
      <c r="C498" s="420"/>
      <c r="D498" s="418"/>
      <c r="E498" s="418"/>
      <c r="F498" s="418"/>
      <c r="G498" s="418"/>
      <c r="H498" s="421"/>
      <c r="I498" s="418"/>
      <c r="J498" s="418"/>
    </row>
    <row r="499" spans="1:10">
      <c r="A499" s="398"/>
      <c r="B499" s="399" t="s">
        <v>360</v>
      </c>
      <c r="C499" s="400" t="s">
        <v>361</v>
      </c>
      <c r="D499" s="398" t="s">
        <v>362</v>
      </c>
      <c r="E499" s="655" t="s">
        <v>503</v>
      </c>
      <c r="F499" s="655"/>
      <c r="G499" s="401" t="s">
        <v>363</v>
      </c>
      <c r="H499" s="402" t="s">
        <v>346</v>
      </c>
      <c r="I499" s="403" t="s">
        <v>364</v>
      </c>
      <c r="J499" s="403" t="s">
        <v>62</v>
      </c>
    </row>
    <row r="500" spans="1:10" ht="22.8">
      <c r="A500" s="404" t="s">
        <v>504</v>
      </c>
      <c r="B500" s="405" t="s">
        <v>654</v>
      </c>
      <c r="C500" s="406" t="s">
        <v>19</v>
      </c>
      <c r="D500" s="404" t="s">
        <v>655</v>
      </c>
      <c r="E500" s="656" t="s">
        <v>529</v>
      </c>
      <c r="F500" s="656"/>
      <c r="G500" s="407" t="s">
        <v>22</v>
      </c>
      <c r="H500" s="408">
        <v>1</v>
      </c>
      <c r="I500" s="409">
        <v>0.08</v>
      </c>
      <c r="J500" s="409">
        <v>0.08</v>
      </c>
    </row>
    <row r="501" spans="1:10">
      <c r="A501" s="410" t="s">
        <v>505</v>
      </c>
      <c r="B501" s="411" t="s">
        <v>656</v>
      </c>
      <c r="C501" s="412" t="s">
        <v>19</v>
      </c>
      <c r="D501" s="410" t="s">
        <v>657</v>
      </c>
      <c r="E501" s="660" t="s">
        <v>226</v>
      </c>
      <c r="F501" s="660"/>
      <c r="G501" s="413" t="s">
        <v>22</v>
      </c>
      <c r="H501" s="414">
        <v>8.3099999999999997E-3</v>
      </c>
      <c r="I501" s="415">
        <v>10.17</v>
      </c>
      <c r="J501" s="415">
        <v>0.08</v>
      </c>
    </row>
    <row r="502" spans="1:10">
      <c r="A502" s="416"/>
      <c r="B502" s="393"/>
      <c r="C502" s="394"/>
      <c r="D502" s="416"/>
      <c r="E502" s="416" t="s">
        <v>519</v>
      </c>
      <c r="F502" s="417">
        <v>0.08</v>
      </c>
      <c r="G502" s="416" t="s">
        <v>520</v>
      </c>
      <c r="H502" s="395">
        <v>0</v>
      </c>
      <c r="I502" s="416" t="s">
        <v>521</v>
      </c>
      <c r="J502" s="417">
        <v>0.08</v>
      </c>
    </row>
    <row r="503" spans="1:10" ht="13.8" thickBot="1">
      <c r="A503" s="416"/>
      <c r="B503" s="393"/>
      <c r="C503" s="394"/>
      <c r="D503" s="416"/>
      <c r="E503" s="416" t="s">
        <v>522</v>
      </c>
      <c r="F503" s="417">
        <v>0.01</v>
      </c>
      <c r="G503" s="416"/>
      <c r="H503" s="653" t="s">
        <v>523</v>
      </c>
      <c r="I503" s="653"/>
      <c r="J503" s="417">
        <v>0.09</v>
      </c>
    </row>
    <row r="504" spans="1:10" ht="13.8" thickTop="1">
      <c r="A504" s="418"/>
      <c r="B504" s="419"/>
      <c r="C504" s="420"/>
      <c r="D504" s="418"/>
      <c r="E504" s="418"/>
      <c r="F504" s="418"/>
      <c r="G504" s="418"/>
      <c r="H504" s="421"/>
      <c r="I504" s="418"/>
      <c r="J504" s="418"/>
    </row>
    <row r="505" spans="1:10">
      <c r="A505" s="398"/>
      <c r="B505" s="399" t="s">
        <v>360</v>
      </c>
      <c r="C505" s="400" t="s">
        <v>361</v>
      </c>
      <c r="D505" s="398" t="s">
        <v>362</v>
      </c>
      <c r="E505" s="655" t="s">
        <v>503</v>
      </c>
      <c r="F505" s="655"/>
      <c r="G505" s="401" t="s">
        <v>363</v>
      </c>
      <c r="H505" s="402" t="s">
        <v>346</v>
      </c>
      <c r="I505" s="403" t="s">
        <v>364</v>
      </c>
      <c r="J505" s="403" t="s">
        <v>62</v>
      </c>
    </row>
    <row r="506" spans="1:10" ht="22.8">
      <c r="A506" s="404" t="s">
        <v>504</v>
      </c>
      <c r="B506" s="405" t="s">
        <v>725</v>
      </c>
      <c r="C506" s="406" t="s">
        <v>19</v>
      </c>
      <c r="D506" s="404" t="s">
        <v>726</v>
      </c>
      <c r="E506" s="656" t="s">
        <v>529</v>
      </c>
      <c r="F506" s="656"/>
      <c r="G506" s="407" t="s">
        <v>22</v>
      </c>
      <c r="H506" s="408">
        <v>1</v>
      </c>
      <c r="I506" s="409">
        <v>0.21</v>
      </c>
      <c r="J506" s="409">
        <v>0.21</v>
      </c>
    </row>
    <row r="507" spans="1:10">
      <c r="A507" s="410" t="s">
        <v>505</v>
      </c>
      <c r="B507" s="411" t="s">
        <v>727</v>
      </c>
      <c r="C507" s="412" t="s">
        <v>19</v>
      </c>
      <c r="D507" s="410" t="s">
        <v>728</v>
      </c>
      <c r="E507" s="660" t="s">
        <v>226</v>
      </c>
      <c r="F507" s="660"/>
      <c r="G507" s="413" t="s">
        <v>22</v>
      </c>
      <c r="H507" s="414">
        <v>1.154E-2</v>
      </c>
      <c r="I507" s="415">
        <v>18.29</v>
      </c>
      <c r="J507" s="415">
        <v>0.21</v>
      </c>
    </row>
    <row r="508" spans="1:10">
      <c r="A508" s="416"/>
      <c r="B508" s="393"/>
      <c r="C508" s="394"/>
      <c r="D508" s="416"/>
      <c r="E508" s="416" t="s">
        <v>519</v>
      </c>
      <c r="F508" s="417">
        <v>0.21</v>
      </c>
      <c r="G508" s="416" t="s">
        <v>520</v>
      </c>
      <c r="H508" s="395">
        <v>0</v>
      </c>
      <c r="I508" s="416" t="s">
        <v>521</v>
      </c>
      <c r="J508" s="417">
        <v>0.21</v>
      </c>
    </row>
    <row r="509" spans="1:10" ht="13.8" thickBot="1">
      <c r="A509" s="416"/>
      <c r="B509" s="393"/>
      <c r="C509" s="394"/>
      <c r="D509" s="416"/>
      <c r="E509" s="416" t="s">
        <v>522</v>
      </c>
      <c r="F509" s="417">
        <v>0.05</v>
      </c>
      <c r="G509" s="416"/>
      <c r="H509" s="653" t="s">
        <v>523</v>
      </c>
      <c r="I509" s="653"/>
      <c r="J509" s="417">
        <v>0.26</v>
      </c>
    </row>
    <row r="510" spans="1:10" ht="13.8" thickTop="1">
      <c r="A510" s="418"/>
      <c r="B510" s="419"/>
      <c r="C510" s="420"/>
      <c r="D510" s="418"/>
      <c r="E510" s="418"/>
      <c r="F510" s="418"/>
      <c r="G510" s="418"/>
      <c r="H510" s="421"/>
      <c r="I510" s="418"/>
      <c r="J510" s="418"/>
    </row>
    <row r="511" spans="1:10">
      <c r="A511" s="398"/>
      <c r="B511" s="399" t="s">
        <v>360</v>
      </c>
      <c r="C511" s="400" t="s">
        <v>361</v>
      </c>
      <c r="D511" s="398" t="s">
        <v>362</v>
      </c>
      <c r="E511" s="655" t="s">
        <v>503</v>
      </c>
      <c r="F511" s="655"/>
      <c r="G511" s="401" t="s">
        <v>363</v>
      </c>
      <c r="H511" s="402" t="s">
        <v>346</v>
      </c>
      <c r="I511" s="403" t="s">
        <v>364</v>
      </c>
      <c r="J511" s="403" t="s">
        <v>62</v>
      </c>
    </row>
    <row r="512" spans="1:10" ht="22.8">
      <c r="A512" s="404" t="s">
        <v>504</v>
      </c>
      <c r="B512" s="405" t="s">
        <v>561</v>
      </c>
      <c r="C512" s="406" t="s">
        <v>19</v>
      </c>
      <c r="D512" s="404" t="s">
        <v>69</v>
      </c>
      <c r="E512" s="656" t="s">
        <v>529</v>
      </c>
      <c r="F512" s="656"/>
      <c r="G512" s="407" t="s">
        <v>22</v>
      </c>
      <c r="H512" s="408">
        <v>1</v>
      </c>
      <c r="I512" s="409">
        <v>0.42</v>
      </c>
      <c r="J512" s="409">
        <v>0.42</v>
      </c>
    </row>
    <row r="513" spans="1:10">
      <c r="A513" s="410" t="s">
        <v>505</v>
      </c>
      <c r="B513" s="411" t="s">
        <v>562</v>
      </c>
      <c r="C513" s="412" t="s">
        <v>19</v>
      </c>
      <c r="D513" s="410" t="s">
        <v>228</v>
      </c>
      <c r="E513" s="660" t="s">
        <v>226</v>
      </c>
      <c r="F513" s="660"/>
      <c r="G513" s="413" t="s">
        <v>22</v>
      </c>
      <c r="H513" s="414">
        <v>2.12E-2</v>
      </c>
      <c r="I513" s="415">
        <v>20.260000000000002</v>
      </c>
      <c r="J513" s="415">
        <v>0.42</v>
      </c>
    </row>
    <row r="514" spans="1:10">
      <c r="A514" s="416"/>
      <c r="B514" s="393"/>
      <c r="C514" s="394"/>
      <c r="D514" s="416"/>
      <c r="E514" s="416" t="s">
        <v>519</v>
      </c>
      <c r="F514" s="417">
        <v>0.42</v>
      </c>
      <c r="G514" s="416" t="s">
        <v>520</v>
      </c>
      <c r="H514" s="395">
        <v>0</v>
      </c>
      <c r="I514" s="416" t="s">
        <v>521</v>
      </c>
      <c r="J514" s="417">
        <v>0.42</v>
      </c>
    </row>
    <row r="515" spans="1:10" ht="13.8" thickBot="1">
      <c r="A515" s="416"/>
      <c r="B515" s="393"/>
      <c r="C515" s="394"/>
      <c r="D515" s="416"/>
      <c r="E515" s="416" t="s">
        <v>522</v>
      </c>
      <c r="F515" s="417">
        <v>0.1</v>
      </c>
      <c r="G515" s="416"/>
      <c r="H515" s="653" t="s">
        <v>523</v>
      </c>
      <c r="I515" s="653"/>
      <c r="J515" s="417">
        <v>0.52</v>
      </c>
    </row>
    <row r="516" spans="1:10" ht="13.8" thickTop="1">
      <c r="A516" s="418"/>
      <c r="B516" s="419"/>
      <c r="C516" s="420"/>
      <c r="D516" s="418"/>
      <c r="E516" s="418"/>
      <c r="F516" s="418"/>
      <c r="G516" s="418"/>
      <c r="H516" s="421"/>
      <c r="I516" s="418"/>
      <c r="J516" s="418"/>
    </row>
    <row r="517" spans="1:10">
      <c r="A517" s="398"/>
      <c r="B517" s="399" t="s">
        <v>360</v>
      </c>
      <c r="C517" s="400" t="s">
        <v>361</v>
      </c>
      <c r="D517" s="398" t="s">
        <v>362</v>
      </c>
      <c r="E517" s="655" t="s">
        <v>503</v>
      </c>
      <c r="F517" s="655"/>
      <c r="G517" s="401" t="s">
        <v>363</v>
      </c>
      <c r="H517" s="402" t="s">
        <v>346</v>
      </c>
      <c r="I517" s="403" t="s">
        <v>364</v>
      </c>
      <c r="J517" s="403" t="s">
        <v>62</v>
      </c>
    </row>
    <row r="518" spans="1:10" ht="22.8">
      <c r="A518" s="404" t="s">
        <v>504</v>
      </c>
      <c r="B518" s="405" t="s">
        <v>555</v>
      </c>
      <c r="C518" s="406" t="s">
        <v>19</v>
      </c>
      <c r="D518" s="404" t="s">
        <v>66</v>
      </c>
      <c r="E518" s="656" t="s">
        <v>529</v>
      </c>
      <c r="F518" s="656"/>
      <c r="G518" s="407" t="s">
        <v>22</v>
      </c>
      <c r="H518" s="408">
        <v>1</v>
      </c>
      <c r="I518" s="409">
        <v>1.77</v>
      </c>
      <c r="J518" s="409">
        <v>1.77</v>
      </c>
    </row>
    <row r="519" spans="1:10">
      <c r="A519" s="410" t="s">
        <v>505</v>
      </c>
      <c r="B519" s="411" t="s">
        <v>556</v>
      </c>
      <c r="C519" s="412" t="s">
        <v>19</v>
      </c>
      <c r="D519" s="410" t="s">
        <v>227</v>
      </c>
      <c r="E519" s="660" t="s">
        <v>226</v>
      </c>
      <c r="F519" s="660"/>
      <c r="G519" s="413" t="s">
        <v>22</v>
      </c>
      <c r="H519" s="414">
        <v>1.4760000000000001E-2</v>
      </c>
      <c r="I519" s="415">
        <v>120.04</v>
      </c>
      <c r="J519" s="415">
        <v>1.77</v>
      </c>
    </row>
    <row r="520" spans="1:10">
      <c r="A520" s="416"/>
      <c r="B520" s="393"/>
      <c r="C520" s="394"/>
      <c r="D520" s="416"/>
      <c r="E520" s="416" t="s">
        <v>519</v>
      </c>
      <c r="F520" s="417">
        <v>1.77</v>
      </c>
      <c r="G520" s="416" t="s">
        <v>520</v>
      </c>
      <c r="H520" s="395">
        <v>0</v>
      </c>
      <c r="I520" s="416" t="s">
        <v>521</v>
      </c>
      <c r="J520" s="417">
        <v>1.77</v>
      </c>
    </row>
    <row r="521" spans="1:10" ht="13.8" thickBot="1">
      <c r="A521" s="416"/>
      <c r="B521" s="393"/>
      <c r="C521" s="394"/>
      <c r="D521" s="416"/>
      <c r="E521" s="416" t="s">
        <v>522</v>
      </c>
      <c r="F521" s="417">
        <v>0.43</v>
      </c>
      <c r="G521" s="416"/>
      <c r="H521" s="653" t="s">
        <v>523</v>
      </c>
      <c r="I521" s="653"/>
      <c r="J521" s="417">
        <v>2.2000000000000002</v>
      </c>
    </row>
    <row r="522" spans="1:10" ht="13.8" thickTop="1">
      <c r="A522" s="418"/>
      <c r="B522" s="419"/>
      <c r="C522" s="420"/>
      <c r="D522" s="418"/>
      <c r="E522" s="418"/>
      <c r="F522" s="418"/>
      <c r="G522" s="418"/>
      <c r="H522" s="421"/>
      <c r="I522" s="418"/>
      <c r="J522" s="418"/>
    </row>
    <row r="523" spans="1:10">
      <c r="A523" s="398"/>
      <c r="B523" s="399" t="s">
        <v>360</v>
      </c>
      <c r="C523" s="400" t="s">
        <v>361</v>
      </c>
      <c r="D523" s="398" t="s">
        <v>362</v>
      </c>
      <c r="E523" s="655" t="s">
        <v>503</v>
      </c>
      <c r="F523" s="655"/>
      <c r="G523" s="401" t="s">
        <v>363</v>
      </c>
      <c r="H523" s="402" t="s">
        <v>346</v>
      </c>
      <c r="I523" s="403" t="s">
        <v>364</v>
      </c>
      <c r="J523" s="403" t="s">
        <v>62</v>
      </c>
    </row>
    <row r="524" spans="1:10" ht="22.8">
      <c r="A524" s="404" t="s">
        <v>504</v>
      </c>
      <c r="B524" s="405" t="s">
        <v>733</v>
      </c>
      <c r="C524" s="406" t="s">
        <v>19</v>
      </c>
      <c r="D524" s="404" t="s">
        <v>734</v>
      </c>
      <c r="E524" s="656" t="s">
        <v>529</v>
      </c>
      <c r="F524" s="656"/>
      <c r="G524" s="407" t="s">
        <v>22</v>
      </c>
      <c r="H524" s="408">
        <v>1</v>
      </c>
      <c r="I524" s="409">
        <v>7.0000000000000007E-2</v>
      </c>
      <c r="J524" s="409">
        <v>7.0000000000000007E-2</v>
      </c>
    </row>
    <row r="525" spans="1:10">
      <c r="A525" s="410" t="s">
        <v>505</v>
      </c>
      <c r="B525" s="411" t="s">
        <v>735</v>
      </c>
      <c r="C525" s="412" t="s">
        <v>19</v>
      </c>
      <c r="D525" s="410" t="s">
        <v>736</v>
      </c>
      <c r="E525" s="660" t="s">
        <v>226</v>
      </c>
      <c r="F525" s="660"/>
      <c r="G525" s="413" t="s">
        <v>22</v>
      </c>
      <c r="H525" s="414">
        <v>5.0899999999999999E-3</v>
      </c>
      <c r="I525" s="415">
        <v>14.62</v>
      </c>
      <c r="J525" s="415">
        <v>7.0000000000000007E-2</v>
      </c>
    </row>
    <row r="526" spans="1:10">
      <c r="A526" s="416"/>
      <c r="B526" s="393"/>
      <c r="C526" s="394"/>
      <c r="D526" s="416"/>
      <c r="E526" s="416" t="s">
        <v>519</v>
      </c>
      <c r="F526" s="417">
        <v>7.0000000000000007E-2</v>
      </c>
      <c r="G526" s="416" t="s">
        <v>520</v>
      </c>
      <c r="H526" s="395">
        <v>0</v>
      </c>
      <c r="I526" s="416" t="s">
        <v>521</v>
      </c>
      <c r="J526" s="417">
        <v>7.0000000000000007E-2</v>
      </c>
    </row>
    <row r="527" spans="1:10" ht="13.8" thickBot="1">
      <c r="A527" s="416"/>
      <c r="B527" s="393"/>
      <c r="C527" s="394"/>
      <c r="D527" s="416"/>
      <c r="E527" s="416" t="s">
        <v>522</v>
      </c>
      <c r="F527" s="417">
        <v>0.01</v>
      </c>
      <c r="G527" s="416"/>
      <c r="H527" s="653" t="s">
        <v>523</v>
      </c>
      <c r="I527" s="653"/>
      <c r="J527" s="417">
        <v>0.08</v>
      </c>
    </row>
    <row r="528" spans="1:10" ht="13.8" thickTop="1">
      <c r="A528" s="418"/>
      <c r="B528" s="419"/>
      <c r="C528" s="420"/>
      <c r="D528" s="418"/>
      <c r="E528" s="418"/>
      <c r="F528" s="418"/>
      <c r="G528" s="418"/>
      <c r="H528" s="421"/>
      <c r="I528" s="418"/>
      <c r="J528" s="418"/>
    </row>
    <row r="529" spans="1:10">
      <c r="A529" s="398"/>
      <c r="B529" s="399" t="s">
        <v>360</v>
      </c>
      <c r="C529" s="400" t="s">
        <v>361</v>
      </c>
      <c r="D529" s="398" t="s">
        <v>362</v>
      </c>
      <c r="E529" s="655" t="s">
        <v>503</v>
      </c>
      <c r="F529" s="655"/>
      <c r="G529" s="401" t="s">
        <v>363</v>
      </c>
      <c r="H529" s="402" t="s">
        <v>346</v>
      </c>
      <c r="I529" s="403" t="s">
        <v>364</v>
      </c>
      <c r="J529" s="403" t="s">
        <v>62</v>
      </c>
    </row>
    <row r="530" spans="1:10" ht="22.8">
      <c r="A530" s="404" t="s">
        <v>504</v>
      </c>
      <c r="B530" s="405" t="s">
        <v>737</v>
      </c>
      <c r="C530" s="406" t="s">
        <v>19</v>
      </c>
      <c r="D530" s="404" t="s">
        <v>738</v>
      </c>
      <c r="E530" s="656" t="s">
        <v>529</v>
      </c>
      <c r="F530" s="656"/>
      <c r="G530" s="407" t="s">
        <v>22</v>
      </c>
      <c r="H530" s="408">
        <v>1</v>
      </c>
      <c r="I530" s="409">
        <v>0.1</v>
      </c>
      <c r="J530" s="409">
        <v>0.1</v>
      </c>
    </row>
    <row r="531" spans="1:10">
      <c r="A531" s="410" t="s">
        <v>505</v>
      </c>
      <c r="B531" s="411" t="s">
        <v>739</v>
      </c>
      <c r="C531" s="412" t="s">
        <v>19</v>
      </c>
      <c r="D531" s="410" t="s">
        <v>740</v>
      </c>
      <c r="E531" s="660" t="s">
        <v>226</v>
      </c>
      <c r="F531" s="660"/>
      <c r="G531" s="413" t="s">
        <v>22</v>
      </c>
      <c r="H531" s="414">
        <v>5.0899999999999999E-3</v>
      </c>
      <c r="I531" s="415">
        <v>19.690000000000001</v>
      </c>
      <c r="J531" s="415">
        <v>0.1</v>
      </c>
    </row>
    <row r="532" spans="1:10">
      <c r="A532" s="416"/>
      <c r="B532" s="393"/>
      <c r="C532" s="394"/>
      <c r="D532" s="416"/>
      <c r="E532" s="416" t="s">
        <v>519</v>
      </c>
      <c r="F532" s="417">
        <v>0.1</v>
      </c>
      <c r="G532" s="416" t="s">
        <v>520</v>
      </c>
      <c r="H532" s="395">
        <v>0</v>
      </c>
      <c r="I532" s="416" t="s">
        <v>521</v>
      </c>
      <c r="J532" s="417">
        <v>0.1</v>
      </c>
    </row>
    <row r="533" spans="1:10" ht="13.8" thickBot="1">
      <c r="A533" s="416"/>
      <c r="B533" s="393"/>
      <c r="C533" s="394"/>
      <c r="D533" s="416"/>
      <c r="E533" s="416" t="s">
        <v>522</v>
      </c>
      <c r="F533" s="417">
        <v>0.02</v>
      </c>
      <c r="G533" s="416"/>
      <c r="H533" s="653" t="s">
        <v>523</v>
      </c>
      <c r="I533" s="653"/>
      <c r="J533" s="417">
        <v>0.12</v>
      </c>
    </row>
    <row r="534" spans="1:10" ht="13.8" thickTop="1">
      <c r="A534" s="418"/>
      <c r="B534" s="419"/>
      <c r="C534" s="420"/>
      <c r="D534" s="418"/>
      <c r="E534" s="418"/>
      <c r="F534" s="418"/>
      <c r="G534" s="418"/>
      <c r="H534" s="421"/>
      <c r="I534" s="418"/>
      <c r="J534" s="418"/>
    </row>
    <row r="535" spans="1:10">
      <c r="A535" s="398"/>
      <c r="B535" s="399" t="s">
        <v>360</v>
      </c>
      <c r="C535" s="400" t="s">
        <v>361</v>
      </c>
      <c r="D535" s="398" t="s">
        <v>362</v>
      </c>
      <c r="E535" s="655" t="s">
        <v>503</v>
      </c>
      <c r="F535" s="655"/>
      <c r="G535" s="401" t="s">
        <v>363</v>
      </c>
      <c r="H535" s="402" t="s">
        <v>346</v>
      </c>
      <c r="I535" s="403" t="s">
        <v>364</v>
      </c>
      <c r="J535" s="403" t="s">
        <v>62</v>
      </c>
    </row>
    <row r="536" spans="1:10" ht="22.8">
      <c r="A536" s="404" t="s">
        <v>504</v>
      </c>
      <c r="B536" s="405" t="s">
        <v>741</v>
      </c>
      <c r="C536" s="406" t="s">
        <v>19</v>
      </c>
      <c r="D536" s="404" t="s">
        <v>742</v>
      </c>
      <c r="E536" s="656" t="s">
        <v>529</v>
      </c>
      <c r="F536" s="656"/>
      <c r="G536" s="407" t="s">
        <v>22</v>
      </c>
      <c r="H536" s="408">
        <v>1</v>
      </c>
      <c r="I536" s="409">
        <v>0.09</v>
      </c>
      <c r="J536" s="409">
        <v>0.09</v>
      </c>
    </row>
    <row r="537" spans="1:10">
      <c r="A537" s="410" t="s">
        <v>505</v>
      </c>
      <c r="B537" s="411" t="s">
        <v>743</v>
      </c>
      <c r="C537" s="412" t="s">
        <v>19</v>
      </c>
      <c r="D537" s="410" t="s">
        <v>744</v>
      </c>
      <c r="E537" s="660" t="s">
        <v>226</v>
      </c>
      <c r="F537" s="660"/>
      <c r="G537" s="413" t="s">
        <v>22</v>
      </c>
      <c r="H537" s="414">
        <v>5.0899999999999999E-3</v>
      </c>
      <c r="I537" s="415">
        <v>18.95</v>
      </c>
      <c r="J537" s="415">
        <v>0.09</v>
      </c>
    </row>
    <row r="538" spans="1:10">
      <c r="A538" s="416"/>
      <c r="B538" s="393"/>
      <c r="C538" s="394"/>
      <c r="D538" s="416"/>
      <c r="E538" s="416" t="s">
        <v>519</v>
      </c>
      <c r="F538" s="417">
        <v>0.09</v>
      </c>
      <c r="G538" s="416" t="s">
        <v>520</v>
      </c>
      <c r="H538" s="395">
        <v>0</v>
      </c>
      <c r="I538" s="416" t="s">
        <v>521</v>
      </c>
      <c r="J538" s="417">
        <v>0.09</v>
      </c>
    </row>
    <row r="539" spans="1:10" ht="13.8" thickBot="1">
      <c r="A539" s="416"/>
      <c r="B539" s="393"/>
      <c r="C539" s="394"/>
      <c r="D539" s="416"/>
      <c r="E539" s="416" t="s">
        <v>522</v>
      </c>
      <c r="F539" s="417">
        <v>0.02</v>
      </c>
      <c r="G539" s="416"/>
      <c r="H539" s="653" t="s">
        <v>523</v>
      </c>
      <c r="I539" s="653"/>
      <c r="J539" s="417">
        <v>0.11</v>
      </c>
    </row>
    <row r="540" spans="1:10" ht="13.8" thickTop="1">
      <c r="A540" s="418"/>
      <c r="B540" s="419"/>
      <c r="C540" s="420"/>
      <c r="D540" s="418"/>
      <c r="E540" s="418"/>
      <c r="F540" s="418"/>
      <c r="G540" s="418"/>
      <c r="H540" s="421"/>
      <c r="I540" s="418"/>
      <c r="J540" s="418"/>
    </row>
    <row r="541" spans="1:10">
      <c r="A541" s="398"/>
      <c r="B541" s="399" t="s">
        <v>360</v>
      </c>
      <c r="C541" s="400" t="s">
        <v>361</v>
      </c>
      <c r="D541" s="398" t="s">
        <v>362</v>
      </c>
      <c r="E541" s="655" t="s">
        <v>503</v>
      </c>
      <c r="F541" s="655"/>
      <c r="G541" s="401" t="s">
        <v>363</v>
      </c>
      <c r="H541" s="402" t="s">
        <v>346</v>
      </c>
      <c r="I541" s="403" t="s">
        <v>364</v>
      </c>
      <c r="J541" s="403" t="s">
        <v>62</v>
      </c>
    </row>
    <row r="542" spans="1:10" ht="22.8">
      <c r="A542" s="404" t="s">
        <v>504</v>
      </c>
      <c r="B542" s="405" t="s">
        <v>745</v>
      </c>
      <c r="C542" s="406" t="s">
        <v>19</v>
      </c>
      <c r="D542" s="404" t="s">
        <v>746</v>
      </c>
      <c r="E542" s="656" t="s">
        <v>529</v>
      </c>
      <c r="F542" s="656"/>
      <c r="G542" s="407" t="s">
        <v>22</v>
      </c>
      <c r="H542" s="408">
        <v>1</v>
      </c>
      <c r="I542" s="409">
        <v>0.23</v>
      </c>
      <c r="J542" s="409">
        <v>0.23</v>
      </c>
    </row>
    <row r="543" spans="1:10">
      <c r="A543" s="410" t="s">
        <v>505</v>
      </c>
      <c r="B543" s="411" t="s">
        <v>747</v>
      </c>
      <c r="C543" s="412" t="s">
        <v>19</v>
      </c>
      <c r="D543" s="410" t="s">
        <v>748</v>
      </c>
      <c r="E543" s="660" t="s">
        <v>226</v>
      </c>
      <c r="F543" s="660"/>
      <c r="G543" s="413" t="s">
        <v>22</v>
      </c>
      <c r="H543" s="414">
        <v>1.154E-2</v>
      </c>
      <c r="I543" s="415">
        <v>20.260000000000002</v>
      </c>
      <c r="J543" s="415">
        <v>0.23</v>
      </c>
    </row>
    <row r="544" spans="1:10">
      <c r="A544" s="416"/>
      <c r="B544" s="393"/>
      <c r="C544" s="394"/>
      <c r="D544" s="416"/>
      <c r="E544" s="416" t="s">
        <v>519</v>
      </c>
      <c r="F544" s="417">
        <v>0.23</v>
      </c>
      <c r="G544" s="416" t="s">
        <v>520</v>
      </c>
      <c r="H544" s="395">
        <v>0</v>
      </c>
      <c r="I544" s="416" t="s">
        <v>521</v>
      </c>
      <c r="J544" s="417">
        <v>0.23</v>
      </c>
    </row>
    <row r="545" spans="1:10" ht="13.8" thickBot="1">
      <c r="A545" s="416"/>
      <c r="B545" s="393"/>
      <c r="C545" s="394"/>
      <c r="D545" s="416"/>
      <c r="E545" s="416" t="s">
        <v>522</v>
      </c>
      <c r="F545" s="417">
        <v>0.05</v>
      </c>
      <c r="G545" s="416"/>
      <c r="H545" s="653" t="s">
        <v>523</v>
      </c>
      <c r="I545" s="653"/>
      <c r="J545" s="417">
        <v>0.28000000000000003</v>
      </c>
    </row>
    <row r="546" spans="1:10" ht="13.8" thickTop="1">
      <c r="A546" s="418"/>
      <c r="B546" s="419"/>
      <c r="C546" s="420"/>
      <c r="D546" s="418"/>
      <c r="E546" s="418"/>
      <c r="F546" s="418"/>
      <c r="G546" s="418"/>
      <c r="H546" s="421"/>
      <c r="I546" s="418"/>
      <c r="J546" s="418"/>
    </row>
    <row r="547" spans="1:10">
      <c r="A547" s="398"/>
      <c r="B547" s="399" t="s">
        <v>360</v>
      </c>
      <c r="C547" s="400" t="s">
        <v>361</v>
      </c>
      <c r="D547" s="398" t="s">
        <v>362</v>
      </c>
      <c r="E547" s="655" t="s">
        <v>503</v>
      </c>
      <c r="F547" s="655"/>
      <c r="G547" s="401" t="s">
        <v>363</v>
      </c>
      <c r="H547" s="402" t="s">
        <v>346</v>
      </c>
      <c r="I547" s="403" t="s">
        <v>364</v>
      </c>
      <c r="J547" s="403" t="s">
        <v>62</v>
      </c>
    </row>
    <row r="548" spans="1:10" ht="22.8">
      <c r="A548" s="404" t="s">
        <v>504</v>
      </c>
      <c r="B548" s="405" t="s">
        <v>749</v>
      </c>
      <c r="C548" s="406" t="s">
        <v>19</v>
      </c>
      <c r="D548" s="404" t="s">
        <v>750</v>
      </c>
      <c r="E548" s="656" t="s">
        <v>529</v>
      </c>
      <c r="F548" s="656"/>
      <c r="G548" s="407" t="s">
        <v>22</v>
      </c>
      <c r="H548" s="408">
        <v>1</v>
      </c>
      <c r="I548" s="409">
        <v>0.19</v>
      </c>
      <c r="J548" s="409">
        <v>0.19</v>
      </c>
    </row>
    <row r="549" spans="1:10">
      <c r="A549" s="410" t="s">
        <v>505</v>
      </c>
      <c r="B549" s="411" t="s">
        <v>751</v>
      </c>
      <c r="C549" s="412" t="s">
        <v>19</v>
      </c>
      <c r="D549" s="410" t="s">
        <v>752</v>
      </c>
      <c r="E549" s="660" t="s">
        <v>226</v>
      </c>
      <c r="F549" s="660"/>
      <c r="G549" s="413" t="s">
        <v>22</v>
      </c>
      <c r="H549" s="414">
        <v>8.3099999999999997E-3</v>
      </c>
      <c r="I549" s="415">
        <v>23.98</v>
      </c>
      <c r="J549" s="415">
        <v>0.19</v>
      </c>
    </row>
    <row r="550" spans="1:10">
      <c r="A550" s="416"/>
      <c r="B550" s="393"/>
      <c r="C550" s="394"/>
      <c r="D550" s="416"/>
      <c r="E550" s="416" t="s">
        <v>519</v>
      </c>
      <c r="F550" s="417">
        <v>0.19</v>
      </c>
      <c r="G550" s="416" t="s">
        <v>520</v>
      </c>
      <c r="H550" s="395">
        <v>0</v>
      </c>
      <c r="I550" s="416" t="s">
        <v>521</v>
      </c>
      <c r="J550" s="417">
        <v>0.19</v>
      </c>
    </row>
    <row r="551" spans="1:10" ht="13.8" thickBot="1">
      <c r="A551" s="416"/>
      <c r="B551" s="393"/>
      <c r="C551" s="394"/>
      <c r="D551" s="416"/>
      <c r="E551" s="416" t="s">
        <v>522</v>
      </c>
      <c r="F551" s="417">
        <v>0.04</v>
      </c>
      <c r="G551" s="416"/>
      <c r="H551" s="653" t="s">
        <v>523</v>
      </c>
      <c r="I551" s="653"/>
      <c r="J551" s="417">
        <v>0.23</v>
      </c>
    </row>
    <row r="552" spans="1:10" ht="13.8" thickTop="1">
      <c r="A552" s="418"/>
      <c r="B552" s="419"/>
      <c r="C552" s="420"/>
      <c r="D552" s="418"/>
      <c r="E552" s="418"/>
      <c r="F552" s="418"/>
      <c r="G552" s="418"/>
      <c r="H552" s="421"/>
      <c r="I552" s="418"/>
      <c r="J552" s="418"/>
    </row>
    <row r="553" spans="1:10">
      <c r="A553" s="398"/>
      <c r="B553" s="399" t="s">
        <v>360</v>
      </c>
      <c r="C553" s="400" t="s">
        <v>361</v>
      </c>
      <c r="D553" s="398" t="s">
        <v>362</v>
      </c>
      <c r="E553" s="655" t="s">
        <v>503</v>
      </c>
      <c r="F553" s="655"/>
      <c r="G553" s="401" t="s">
        <v>363</v>
      </c>
      <c r="H553" s="402" t="s">
        <v>346</v>
      </c>
      <c r="I553" s="403" t="s">
        <v>364</v>
      </c>
      <c r="J553" s="403" t="s">
        <v>62</v>
      </c>
    </row>
    <row r="554" spans="1:10" ht="22.8">
      <c r="A554" s="404" t="s">
        <v>504</v>
      </c>
      <c r="B554" s="405" t="s">
        <v>753</v>
      </c>
      <c r="C554" s="406" t="s">
        <v>19</v>
      </c>
      <c r="D554" s="404" t="s">
        <v>754</v>
      </c>
      <c r="E554" s="656" t="s">
        <v>529</v>
      </c>
      <c r="F554" s="656"/>
      <c r="G554" s="407" t="s">
        <v>22</v>
      </c>
      <c r="H554" s="408">
        <v>1</v>
      </c>
      <c r="I554" s="409">
        <v>0.15</v>
      </c>
      <c r="J554" s="409">
        <v>0.15</v>
      </c>
    </row>
    <row r="555" spans="1:10">
      <c r="A555" s="410" t="s">
        <v>505</v>
      </c>
      <c r="B555" s="411" t="s">
        <v>755</v>
      </c>
      <c r="C555" s="412" t="s">
        <v>19</v>
      </c>
      <c r="D555" s="410" t="s">
        <v>756</v>
      </c>
      <c r="E555" s="660" t="s">
        <v>226</v>
      </c>
      <c r="F555" s="660"/>
      <c r="G555" s="413" t="s">
        <v>22</v>
      </c>
      <c r="H555" s="414">
        <v>8.3099999999999997E-3</v>
      </c>
      <c r="I555" s="415">
        <v>18.52</v>
      </c>
      <c r="J555" s="415">
        <v>0.15</v>
      </c>
    </row>
    <row r="556" spans="1:10">
      <c r="A556" s="416"/>
      <c r="B556" s="393"/>
      <c r="C556" s="394"/>
      <c r="D556" s="416"/>
      <c r="E556" s="416" t="s">
        <v>519</v>
      </c>
      <c r="F556" s="417">
        <v>0.15</v>
      </c>
      <c r="G556" s="416" t="s">
        <v>520</v>
      </c>
      <c r="H556" s="395">
        <v>0</v>
      </c>
      <c r="I556" s="416" t="s">
        <v>521</v>
      </c>
      <c r="J556" s="417">
        <v>0.15</v>
      </c>
    </row>
    <row r="557" spans="1:10" ht="13.8" thickBot="1">
      <c r="A557" s="416"/>
      <c r="B557" s="393"/>
      <c r="C557" s="394"/>
      <c r="D557" s="416"/>
      <c r="E557" s="416" t="s">
        <v>522</v>
      </c>
      <c r="F557" s="417">
        <v>0.03</v>
      </c>
      <c r="G557" s="416"/>
      <c r="H557" s="653" t="s">
        <v>523</v>
      </c>
      <c r="I557" s="653"/>
      <c r="J557" s="417">
        <v>0.18</v>
      </c>
    </row>
    <row r="558" spans="1:10" ht="13.8" thickTop="1">
      <c r="A558" s="418"/>
      <c r="B558" s="419"/>
      <c r="C558" s="420"/>
      <c r="D558" s="418"/>
      <c r="E558" s="418"/>
      <c r="F558" s="418"/>
      <c r="G558" s="418"/>
      <c r="H558" s="421"/>
      <c r="I558" s="418"/>
      <c r="J558" s="418"/>
    </row>
    <row r="559" spans="1:10">
      <c r="A559" s="398"/>
      <c r="B559" s="399" t="s">
        <v>360</v>
      </c>
      <c r="C559" s="400" t="s">
        <v>361</v>
      </c>
      <c r="D559" s="398" t="s">
        <v>362</v>
      </c>
      <c r="E559" s="655" t="s">
        <v>503</v>
      </c>
      <c r="F559" s="655"/>
      <c r="G559" s="401" t="s">
        <v>363</v>
      </c>
      <c r="H559" s="402" t="s">
        <v>346</v>
      </c>
      <c r="I559" s="403" t="s">
        <v>364</v>
      </c>
      <c r="J559" s="403" t="s">
        <v>62</v>
      </c>
    </row>
    <row r="560" spans="1:10" ht="22.8">
      <c r="A560" s="404" t="s">
        <v>504</v>
      </c>
      <c r="B560" s="405" t="s">
        <v>757</v>
      </c>
      <c r="C560" s="406" t="s">
        <v>19</v>
      </c>
      <c r="D560" s="404" t="s">
        <v>758</v>
      </c>
      <c r="E560" s="656" t="s">
        <v>529</v>
      </c>
      <c r="F560" s="656"/>
      <c r="G560" s="407" t="s">
        <v>22</v>
      </c>
      <c r="H560" s="408">
        <v>1</v>
      </c>
      <c r="I560" s="409">
        <v>0.14000000000000001</v>
      </c>
      <c r="J560" s="409">
        <v>0.14000000000000001</v>
      </c>
    </row>
    <row r="561" spans="1:10">
      <c r="A561" s="410" t="s">
        <v>505</v>
      </c>
      <c r="B561" s="411" t="s">
        <v>759</v>
      </c>
      <c r="C561" s="412" t="s">
        <v>19</v>
      </c>
      <c r="D561" s="410" t="s">
        <v>760</v>
      </c>
      <c r="E561" s="660" t="s">
        <v>226</v>
      </c>
      <c r="F561" s="660"/>
      <c r="G561" s="413" t="s">
        <v>22</v>
      </c>
      <c r="H561" s="414">
        <v>8.3099999999999997E-3</v>
      </c>
      <c r="I561" s="415">
        <v>17.760000000000002</v>
      </c>
      <c r="J561" s="415">
        <v>0.14000000000000001</v>
      </c>
    </row>
    <row r="562" spans="1:10">
      <c r="A562" s="416"/>
      <c r="B562" s="393"/>
      <c r="C562" s="394"/>
      <c r="D562" s="416"/>
      <c r="E562" s="416" t="s">
        <v>519</v>
      </c>
      <c r="F562" s="417">
        <v>0.14000000000000001</v>
      </c>
      <c r="G562" s="416" t="s">
        <v>520</v>
      </c>
      <c r="H562" s="395">
        <v>0</v>
      </c>
      <c r="I562" s="416" t="s">
        <v>521</v>
      </c>
      <c r="J562" s="417">
        <v>0.14000000000000001</v>
      </c>
    </row>
    <row r="563" spans="1:10" ht="13.8" thickBot="1">
      <c r="A563" s="416"/>
      <c r="B563" s="393"/>
      <c r="C563" s="394"/>
      <c r="D563" s="416"/>
      <c r="E563" s="416" t="s">
        <v>522</v>
      </c>
      <c r="F563" s="417">
        <v>0.03</v>
      </c>
      <c r="G563" s="416"/>
      <c r="H563" s="653" t="s">
        <v>523</v>
      </c>
      <c r="I563" s="653"/>
      <c r="J563" s="417">
        <v>0.17</v>
      </c>
    </row>
    <row r="564" spans="1:10" ht="13.8" thickTop="1">
      <c r="A564" s="418"/>
      <c r="B564" s="419"/>
      <c r="C564" s="420"/>
      <c r="D564" s="418"/>
      <c r="E564" s="418"/>
      <c r="F564" s="418"/>
      <c r="G564" s="418"/>
      <c r="H564" s="421"/>
      <c r="I564" s="418"/>
      <c r="J564" s="418"/>
    </row>
    <row r="565" spans="1:10">
      <c r="A565" s="398"/>
      <c r="B565" s="399" t="s">
        <v>360</v>
      </c>
      <c r="C565" s="400" t="s">
        <v>361</v>
      </c>
      <c r="D565" s="398" t="s">
        <v>362</v>
      </c>
      <c r="E565" s="655" t="s">
        <v>503</v>
      </c>
      <c r="F565" s="655"/>
      <c r="G565" s="401" t="s">
        <v>363</v>
      </c>
      <c r="H565" s="402" t="s">
        <v>346</v>
      </c>
      <c r="I565" s="403" t="s">
        <v>364</v>
      </c>
      <c r="J565" s="403" t="s">
        <v>62</v>
      </c>
    </row>
    <row r="566" spans="1:10" ht="22.8">
      <c r="A566" s="404" t="s">
        <v>504</v>
      </c>
      <c r="B566" s="405" t="s">
        <v>761</v>
      </c>
      <c r="C566" s="406" t="s">
        <v>19</v>
      </c>
      <c r="D566" s="404" t="s">
        <v>762</v>
      </c>
      <c r="E566" s="656" t="s">
        <v>529</v>
      </c>
      <c r="F566" s="656"/>
      <c r="G566" s="407" t="s">
        <v>22</v>
      </c>
      <c r="H566" s="408">
        <v>1</v>
      </c>
      <c r="I566" s="409">
        <v>0.38</v>
      </c>
      <c r="J566" s="409">
        <v>0.38</v>
      </c>
    </row>
    <row r="567" spans="1:10">
      <c r="A567" s="410" t="s">
        <v>505</v>
      </c>
      <c r="B567" s="411" t="s">
        <v>763</v>
      </c>
      <c r="C567" s="412" t="s">
        <v>19</v>
      </c>
      <c r="D567" s="410" t="s">
        <v>764</v>
      </c>
      <c r="E567" s="660" t="s">
        <v>226</v>
      </c>
      <c r="F567" s="660"/>
      <c r="G567" s="413" t="s">
        <v>22</v>
      </c>
      <c r="H567" s="414">
        <v>2.12E-2</v>
      </c>
      <c r="I567" s="415">
        <v>18.29</v>
      </c>
      <c r="J567" s="415">
        <v>0.38</v>
      </c>
    </row>
    <row r="568" spans="1:10">
      <c r="A568" s="416"/>
      <c r="B568" s="393"/>
      <c r="C568" s="394"/>
      <c r="D568" s="416"/>
      <c r="E568" s="416" t="s">
        <v>519</v>
      </c>
      <c r="F568" s="417">
        <v>0.38</v>
      </c>
      <c r="G568" s="416" t="s">
        <v>520</v>
      </c>
      <c r="H568" s="395">
        <v>0</v>
      </c>
      <c r="I568" s="416" t="s">
        <v>521</v>
      </c>
      <c r="J568" s="417">
        <v>0.38</v>
      </c>
    </row>
    <row r="569" spans="1:10" ht="13.8" thickBot="1">
      <c r="A569" s="416"/>
      <c r="B569" s="393"/>
      <c r="C569" s="394"/>
      <c r="D569" s="416"/>
      <c r="E569" s="416" t="s">
        <v>522</v>
      </c>
      <c r="F569" s="417">
        <v>0.09</v>
      </c>
      <c r="G569" s="416"/>
      <c r="H569" s="653" t="s">
        <v>523</v>
      </c>
      <c r="I569" s="653"/>
      <c r="J569" s="417">
        <v>0.47</v>
      </c>
    </row>
    <row r="570" spans="1:10" ht="13.8" thickTop="1">
      <c r="A570" s="418"/>
      <c r="B570" s="419"/>
      <c r="C570" s="420"/>
      <c r="D570" s="418"/>
      <c r="E570" s="418"/>
      <c r="F570" s="418"/>
      <c r="G570" s="418"/>
      <c r="H570" s="421"/>
      <c r="I570" s="418"/>
      <c r="J570" s="418"/>
    </row>
    <row r="571" spans="1:10">
      <c r="A571" s="398"/>
      <c r="B571" s="399" t="s">
        <v>360</v>
      </c>
      <c r="C571" s="400" t="s">
        <v>361</v>
      </c>
      <c r="D571" s="398" t="s">
        <v>362</v>
      </c>
      <c r="E571" s="655" t="s">
        <v>503</v>
      </c>
      <c r="F571" s="655"/>
      <c r="G571" s="401" t="s">
        <v>363</v>
      </c>
      <c r="H571" s="402" t="s">
        <v>346</v>
      </c>
      <c r="I571" s="403" t="s">
        <v>364</v>
      </c>
      <c r="J571" s="403" t="s">
        <v>62</v>
      </c>
    </row>
    <row r="572" spans="1:10" ht="22.8">
      <c r="A572" s="404" t="s">
        <v>504</v>
      </c>
      <c r="B572" s="405" t="s">
        <v>765</v>
      </c>
      <c r="C572" s="406" t="s">
        <v>19</v>
      </c>
      <c r="D572" s="404" t="s">
        <v>766</v>
      </c>
      <c r="E572" s="656" t="s">
        <v>529</v>
      </c>
      <c r="F572" s="656"/>
      <c r="G572" s="407" t="s">
        <v>22</v>
      </c>
      <c r="H572" s="408">
        <v>1</v>
      </c>
      <c r="I572" s="409">
        <v>0.28000000000000003</v>
      </c>
      <c r="J572" s="409">
        <v>0.28000000000000003</v>
      </c>
    </row>
    <row r="573" spans="1:10">
      <c r="A573" s="410" t="s">
        <v>505</v>
      </c>
      <c r="B573" s="411" t="s">
        <v>767</v>
      </c>
      <c r="C573" s="412" t="s">
        <v>19</v>
      </c>
      <c r="D573" s="410" t="s">
        <v>768</v>
      </c>
      <c r="E573" s="660" t="s">
        <v>226</v>
      </c>
      <c r="F573" s="660"/>
      <c r="G573" s="413" t="s">
        <v>22</v>
      </c>
      <c r="H573" s="414">
        <v>2.12E-2</v>
      </c>
      <c r="I573" s="415">
        <v>13.45</v>
      </c>
      <c r="J573" s="415">
        <v>0.28000000000000003</v>
      </c>
    </row>
    <row r="574" spans="1:10">
      <c r="A574" s="416"/>
      <c r="B574" s="393"/>
      <c r="C574" s="394"/>
      <c r="D574" s="416"/>
      <c r="E574" s="416" t="s">
        <v>519</v>
      </c>
      <c r="F574" s="417">
        <v>0.28000000000000003</v>
      </c>
      <c r="G574" s="416" t="s">
        <v>520</v>
      </c>
      <c r="H574" s="395">
        <v>0</v>
      </c>
      <c r="I574" s="416" t="s">
        <v>521</v>
      </c>
      <c r="J574" s="417">
        <v>0.28000000000000003</v>
      </c>
    </row>
    <row r="575" spans="1:10" ht="13.8" thickBot="1">
      <c r="A575" s="416"/>
      <c r="B575" s="393"/>
      <c r="C575" s="394"/>
      <c r="D575" s="416"/>
      <c r="E575" s="416" t="s">
        <v>522</v>
      </c>
      <c r="F575" s="417">
        <v>0.06</v>
      </c>
      <c r="G575" s="416"/>
      <c r="H575" s="653" t="s">
        <v>523</v>
      </c>
      <c r="I575" s="653"/>
      <c r="J575" s="417">
        <v>0.34</v>
      </c>
    </row>
    <row r="576" spans="1:10" ht="13.8" thickTop="1">
      <c r="A576" s="418"/>
      <c r="B576" s="419"/>
      <c r="C576" s="420"/>
      <c r="D576" s="418"/>
      <c r="E576" s="418"/>
      <c r="F576" s="418"/>
      <c r="G576" s="418"/>
      <c r="H576" s="421"/>
      <c r="I576" s="418"/>
      <c r="J576" s="418"/>
    </row>
    <row r="577" spans="1:10">
      <c r="A577" s="398"/>
      <c r="B577" s="399" t="s">
        <v>360</v>
      </c>
      <c r="C577" s="400" t="s">
        <v>361</v>
      </c>
      <c r="D577" s="398" t="s">
        <v>362</v>
      </c>
      <c r="E577" s="655" t="s">
        <v>503</v>
      </c>
      <c r="F577" s="655"/>
      <c r="G577" s="401" t="s">
        <v>363</v>
      </c>
      <c r="H577" s="402" t="s">
        <v>346</v>
      </c>
      <c r="I577" s="403" t="s">
        <v>364</v>
      </c>
      <c r="J577" s="403" t="s">
        <v>62</v>
      </c>
    </row>
    <row r="578" spans="1:10" ht="22.8">
      <c r="A578" s="404" t="s">
        <v>504</v>
      </c>
      <c r="B578" s="405" t="s">
        <v>769</v>
      </c>
      <c r="C578" s="406" t="s">
        <v>19</v>
      </c>
      <c r="D578" s="404" t="s">
        <v>770</v>
      </c>
      <c r="E578" s="656" t="s">
        <v>529</v>
      </c>
      <c r="F578" s="656"/>
      <c r="G578" s="407" t="s">
        <v>22</v>
      </c>
      <c r="H578" s="408">
        <v>1</v>
      </c>
      <c r="I578" s="409">
        <v>0.18</v>
      </c>
      <c r="J578" s="409">
        <v>0.18</v>
      </c>
    </row>
    <row r="579" spans="1:10">
      <c r="A579" s="410" t="s">
        <v>505</v>
      </c>
      <c r="B579" s="411" t="s">
        <v>771</v>
      </c>
      <c r="C579" s="412" t="s">
        <v>19</v>
      </c>
      <c r="D579" s="410" t="s">
        <v>772</v>
      </c>
      <c r="E579" s="660" t="s">
        <v>226</v>
      </c>
      <c r="F579" s="660"/>
      <c r="G579" s="413" t="s">
        <v>22</v>
      </c>
      <c r="H579" s="414">
        <v>8.3099999999999997E-3</v>
      </c>
      <c r="I579" s="415">
        <v>22.65</v>
      </c>
      <c r="J579" s="415">
        <v>0.18</v>
      </c>
    </row>
    <row r="580" spans="1:10">
      <c r="A580" s="416"/>
      <c r="B580" s="393"/>
      <c r="C580" s="394"/>
      <c r="D580" s="416"/>
      <c r="E580" s="416" t="s">
        <v>519</v>
      </c>
      <c r="F580" s="417">
        <v>0.18</v>
      </c>
      <c r="G580" s="416" t="s">
        <v>520</v>
      </c>
      <c r="H580" s="395">
        <v>0</v>
      </c>
      <c r="I580" s="416" t="s">
        <v>521</v>
      </c>
      <c r="J580" s="417">
        <v>0.18</v>
      </c>
    </row>
    <row r="581" spans="1:10" ht="13.8" thickBot="1">
      <c r="A581" s="416"/>
      <c r="B581" s="393"/>
      <c r="C581" s="394"/>
      <c r="D581" s="416"/>
      <c r="E581" s="416" t="s">
        <v>522</v>
      </c>
      <c r="F581" s="417">
        <v>0.04</v>
      </c>
      <c r="G581" s="416"/>
      <c r="H581" s="653" t="s">
        <v>523</v>
      </c>
      <c r="I581" s="653"/>
      <c r="J581" s="417">
        <v>0.22</v>
      </c>
    </row>
    <row r="582" spans="1:10" ht="13.8" thickTop="1">
      <c r="A582" s="418"/>
      <c r="B582" s="419"/>
      <c r="C582" s="420"/>
      <c r="D582" s="418"/>
      <c r="E582" s="418"/>
      <c r="F582" s="418"/>
      <c r="G582" s="418"/>
      <c r="H582" s="421"/>
      <c r="I582" s="418"/>
      <c r="J582" s="418"/>
    </row>
    <row r="583" spans="1:10">
      <c r="A583" s="398"/>
      <c r="B583" s="399" t="s">
        <v>360</v>
      </c>
      <c r="C583" s="400" t="s">
        <v>361</v>
      </c>
      <c r="D583" s="398" t="s">
        <v>362</v>
      </c>
      <c r="E583" s="655" t="s">
        <v>503</v>
      </c>
      <c r="F583" s="655"/>
      <c r="G583" s="401" t="s">
        <v>363</v>
      </c>
      <c r="H583" s="402" t="s">
        <v>346</v>
      </c>
      <c r="I583" s="403" t="s">
        <v>364</v>
      </c>
      <c r="J583" s="403" t="s">
        <v>62</v>
      </c>
    </row>
    <row r="584" spans="1:10" ht="22.8">
      <c r="A584" s="404" t="s">
        <v>504</v>
      </c>
      <c r="B584" s="405" t="s">
        <v>773</v>
      </c>
      <c r="C584" s="406" t="s">
        <v>19</v>
      </c>
      <c r="D584" s="404" t="s">
        <v>774</v>
      </c>
      <c r="E584" s="656" t="s">
        <v>529</v>
      </c>
      <c r="F584" s="656"/>
      <c r="G584" s="407" t="s">
        <v>22</v>
      </c>
      <c r="H584" s="408">
        <v>1</v>
      </c>
      <c r="I584" s="409">
        <v>0.21</v>
      </c>
      <c r="J584" s="409">
        <v>0.21</v>
      </c>
    </row>
    <row r="585" spans="1:10" ht="22.8">
      <c r="A585" s="410" t="s">
        <v>505</v>
      </c>
      <c r="B585" s="411" t="s">
        <v>775</v>
      </c>
      <c r="C585" s="412" t="s">
        <v>19</v>
      </c>
      <c r="D585" s="410" t="s">
        <v>776</v>
      </c>
      <c r="E585" s="660" t="s">
        <v>226</v>
      </c>
      <c r="F585" s="660"/>
      <c r="G585" s="413" t="s">
        <v>22</v>
      </c>
      <c r="H585" s="414">
        <v>1.154E-2</v>
      </c>
      <c r="I585" s="415">
        <v>18.66</v>
      </c>
      <c r="J585" s="415">
        <v>0.21</v>
      </c>
    </row>
    <row r="586" spans="1:10">
      <c r="A586" s="416"/>
      <c r="B586" s="393"/>
      <c r="C586" s="394"/>
      <c r="D586" s="416"/>
      <c r="E586" s="416" t="s">
        <v>519</v>
      </c>
      <c r="F586" s="417">
        <v>0.21</v>
      </c>
      <c r="G586" s="416" t="s">
        <v>520</v>
      </c>
      <c r="H586" s="395">
        <v>0</v>
      </c>
      <c r="I586" s="416" t="s">
        <v>521</v>
      </c>
      <c r="J586" s="417">
        <v>0.21</v>
      </c>
    </row>
    <row r="587" spans="1:10" ht="13.8" thickBot="1">
      <c r="A587" s="416"/>
      <c r="B587" s="393"/>
      <c r="C587" s="394"/>
      <c r="D587" s="416"/>
      <c r="E587" s="416" t="s">
        <v>522</v>
      </c>
      <c r="F587" s="417">
        <v>0.05</v>
      </c>
      <c r="G587" s="416"/>
      <c r="H587" s="653" t="s">
        <v>523</v>
      </c>
      <c r="I587" s="653"/>
      <c r="J587" s="417">
        <v>0.26</v>
      </c>
    </row>
    <row r="588" spans="1:10" ht="13.8" thickTop="1">
      <c r="A588" s="418"/>
      <c r="B588" s="419"/>
      <c r="C588" s="420"/>
      <c r="D588" s="418"/>
      <c r="E588" s="418"/>
      <c r="F588" s="418"/>
      <c r="G588" s="418"/>
      <c r="H588" s="421"/>
      <c r="I588" s="418"/>
      <c r="J588" s="418"/>
    </row>
    <row r="589" spans="1:10">
      <c r="A589" s="398"/>
      <c r="B589" s="399" t="s">
        <v>360</v>
      </c>
      <c r="C589" s="400" t="s">
        <v>361</v>
      </c>
      <c r="D589" s="398" t="s">
        <v>362</v>
      </c>
      <c r="E589" s="655" t="s">
        <v>503</v>
      </c>
      <c r="F589" s="655"/>
      <c r="G589" s="401" t="s">
        <v>363</v>
      </c>
      <c r="H589" s="402" t="s">
        <v>346</v>
      </c>
      <c r="I589" s="403" t="s">
        <v>364</v>
      </c>
      <c r="J589" s="403" t="s">
        <v>62</v>
      </c>
    </row>
    <row r="590" spans="1:10" ht="22.8">
      <c r="A590" s="404" t="s">
        <v>504</v>
      </c>
      <c r="B590" s="405" t="s">
        <v>926</v>
      </c>
      <c r="C590" s="406" t="s">
        <v>583</v>
      </c>
      <c r="D590" s="404" t="s">
        <v>927</v>
      </c>
      <c r="E590" s="656" t="s">
        <v>906</v>
      </c>
      <c r="F590" s="656"/>
      <c r="G590" s="407" t="s">
        <v>928</v>
      </c>
      <c r="H590" s="408">
        <v>1</v>
      </c>
      <c r="I590" s="409">
        <v>1.82</v>
      </c>
      <c r="J590" s="409">
        <v>1.82</v>
      </c>
    </row>
    <row r="591" spans="1:10">
      <c r="A591" s="655" t="s">
        <v>129</v>
      </c>
      <c r="B591" s="657" t="s">
        <v>360</v>
      </c>
      <c r="C591" s="658" t="s">
        <v>361</v>
      </c>
      <c r="D591" s="655" t="s">
        <v>929</v>
      </c>
      <c r="E591" s="654" t="s">
        <v>913</v>
      </c>
      <c r="F591" s="659" t="s">
        <v>930</v>
      </c>
      <c r="G591" s="654"/>
      <c r="H591" s="659" t="s">
        <v>931</v>
      </c>
      <c r="I591" s="654"/>
      <c r="J591" s="654" t="s">
        <v>916</v>
      </c>
    </row>
    <row r="592" spans="1:10" ht="25.5" customHeight="1">
      <c r="A592" s="654"/>
      <c r="B592" s="657"/>
      <c r="C592" s="658"/>
      <c r="D592" s="654"/>
      <c r="E592" s="654"/>
      <c r="F592" s="403" t="s">
        <v>932</v>
      </c>
      <c r="G592" s="403" t="s">
        <v>933</v>
      </c>
      <c r="H592" s="402" t="s">
        <v>932</v>
      </c>
      <c r="I592" s="403" t="s">
        <v>933</v>
      </c>
      <c r="J592" s="654"/>
    </row>
    <row r="593" spans="1:10">
      <c r="A593" s="410" t="s">
        <v>505</v>
      </c>
      <c r="B593" s="411" t="s">
        <v>934</v>
      </c>
      <c r="C593" s="412" t="s">
        <v>583</v>
      </c>
      <c r="D593" s="410" t="s">
        <v>935</v>
      </c>
      <c r="E593" s="431">
        <v>3</v>
      </c>
      <c r="F593" s="415">
        <v>0.86</v>
      </c>
      <c r="G593" s="415">
        <v>0.14000000000000001</v>
      </c>
      <c r="H593" s="414">
        <v>307.60840000000002</v>
      </c>
      <c r="I593" s="432">
        <v>91.351299999999995</v>
      </c>
      <c r="J593" s="432">
        <v>831.99720000000002</v>
      </c>
    </row>
    <row r="594" spans="1:10">
      <c r="A594" s="650"/>
      <c r="B594" s="650"/>
      <c r="C594" s="650"/>
      <c r="D594" s="650"/>
      <c r="E594" s="650"/>
      <c r="F594" s="650" t="s">
        <v>936</v>
      </c>
      <c r="G594" s="650"/>
      <c r="H594" s="650"/>
      <c r="I594" s="650"/>
      <c r="J594" s="428">
        <v>831.99720000000002</v>
      </c>
    </row>
    <row r="595" spans="1:10">
      <c r="A595" s="650"/>
      <c r="B595" s="650"/>
      <c r="C595" s="650"/>
      <c r="D595" s="650"/>
      <c r="E595" s="650"/>
      <c r="F595" s="650" t="s">
        <v>907</v>
      </c>
      <c r="G595" s="650"/>
      <c r="H595" s="650"/>
      <c r="I595" s="650"/>
      <c r="J595" s="428">
        <v>831.99720000000002</v>
      </c>
    </row>
    <row r="596" spans="1:10">
      <c r="A596" s="650"/>
      <c r="B596" s="650"/>
      <c r="C596" s="650"/>
      <c r="D596" s="650"/>
      <c r="E596" s="650"/>
      <c r="F596" s="650" t="s">
        <v>908</v>
      </c>
      <c r="G596" s="650"/>
      <c r="H596" s="650"/>
      <c r="I596" s="650"/>
      <c r="J596" s="428">
        <v>0</v>
      </c>
    </row>
    <row r="597" spans="1:10">
      <c r="A597" s="650"/>
      <c r="B597" s="650"/>
      <c r="C597" s="650"/>
      <c r="D597" s="650"/>
      <c r="E597" s="650"/>
      <c r="F597" s="650" t="s">
        <v>909</v>
      </c>
      <c r="G597" s="650"/>
      <c r="H597" s="650"/>
      <c r="I597" s="650"/>
      <c r="J597" s="428">
        <v>0</v>
      </c>
    </row>
    <row r="598" spans="1:10">
      <c r="A598" s="650"/>
      <c r="B598" s="650"/>
      <c r="C598" s="650"/>
      <c r="D598" s="650"/>
      <c r="E598" s="650"/>
      <c r="F598" s="650" t="s">
        <v>910</v>
      </c>
      <c r="G598" s="650"/>
      <c r="H598" s="650"/>
      <c r="I598" s="650"/>
      <c r="J598" s="428">
        <v>457.16</v>
      </c>
    </row>
    <row r="599" spans="1:10">
      <c r="A599" s="650"/>
      <c r="B599" s="650"/>
      <c r="C599" s="650"/>
      <c r="D599" s="650"/>
      <c r="E599" s="650"/>
      <c r="F599" s="650" t="s">
        <v>911</v>
      </c>
      <c r="G599" s="650"/>
      <c r="H599" s="650"/>
      <c r="I599" s="650"/>
      <c r="J599" s="428">
        <v>1.8199000000000001</v>
      </c>
    </row>
    <row r="600" spans="1:10">
      <c r="A600" s="416"/>
      <c r="B600" s="393"/>
      <c r="C600" s="394"/>
      <c r="D600" s="416"/>
      <c r="E600" s="416" t="s">
        <v>519</v>
      </c>
      <c r="F600" s="417">
        <v>0</v>
      </c>
      <c r="G600" s="416" t="s">
        <v>520</v>
      </c>
      <c r="H600" s="395">
        <v>0</v>
      </c>
      <c r="I600" s="416" t="s">
        <v>521</v>
      </c>
      <c r="J600" s="417">
        <v>0</v>
      </c>
    </row>
    <row r="601" spans="1:10" ht="13.8" thickBot="1">
      <c r="A601" s="416"/>
      <c r="B601" s="393"/>
      <c r="C601" s="394"/>
      <c r="D601" s="416"/>
      <c r="E601" s="416" t="s">
        <v>522</v>
      </c>
      <c r="F601" s="417">
        <v>0.44</v>
      </c>
      <c r="G601" s="416"/>
      <c r="H601" s="653" t="s">
        <v>523</v>
      </c>
      <c r="I601" s="653"/>
      <c r="J601" s="417">
        <v>2.2599999999999998</v>
      </c>
    </row>
    <row r="602" spans="1:10" ht="13.8" thickTop="1">
      <c r="A602" s="418"/>
      <c r="B602" s="419"/>
      <c r="C602" s="420"/>
      <c r="D602" s="418"/>
      <c r="E602" s="418"/>
      <c r="F602" s="418"/>
      <c r="G602" s="418"/>
      <c r="H602" s="421"/>
      <c r="I602" s="418"/>
      <c r="J602" s="418"/>
    </row>
    <row r="603" spans="1:10">
      <c r="A603" s="398"/>
      <c r="B603" s="399" t="s">
        <v>360</v>
      </c>
      <c r="C603" s="400" t="s">
        <v>361</v>
      </c>
      <c r="D603" s="398" t="s">
        <v>362</v>
      </c>
      <c r="E603" s="655" t="s">
        <v>503</v>
      </c>
      <c r="F603" s="655"/>
      <c r="G603" s="401" t="s">
        <v>363</v>
      </c>
      <c r="H603" s="402" t="s">
        <v>346</v>
      </c>
      <c r="I603" s="403" t="s">
        <v>364</v>
      </c>
      <c r="J603" s="403" t="s">
        <v>62</v>
      </c>
    </row>
    <row r="604" spans="1:10" ht="22.8">
      <c r="A604" s="404" t="s">
        <v>504</v>
      </c>
      <c r="B604" s="405" t="s">
        <v>937</v>
      </c>
      <c r="C604" s="406" t="s">
        <v>583</v>
      </c>
      <c r="D604" s="404" t="s">
        <v>938</v>
      </c>
      <c r="E604" s="656" t="s">
        <v>906</v>
      </c>
      <c r="F604" s="656"/>
      <c r="G604" s="407" t="s">
        <v>928</v>
      </c>
      <c r="H604" s="408">
        <v>1</v>
      </c>
      <c r="I604" s="409">
        <v>32.01</v>
      </c>
      <c r="J604" s="409">
        <v>32.01</v>
      </c>
    </row>
    <row r="605" spans="1:10">
      <c r="A605" s="655" t="s">
        <v>129</v>
      </c>
      <c r="B605" s="657" t="s">
        <v>360</v>
      </c>
      <c r="C605" s="658" t="s">
        <v>361</v>
      </c>
      <c r="D605" s="655" t="s">
        <v>929</v>
      </c>
      <c r="E605" s="654" t="s">
        <v>913</v>
      </c>
      <c r="F605" s="659" t="s">
        <v>930</v>
      </c>
      <c r="G605" s="654"/>
      <c r="H605" s="659" t="s">
        <v>931</v>
      </c>
      <c r="I605" s="654"/>
      <c r="J605" s="654" t="s">
        <v>916</v>
      </c>
    </row>
    <row r="606" spans="1:10" ht="21" customHeight="1">
      <c r="A606" s="654"/>
      <c r="B606" s="657"/>
      <c r="C606" s="658"/>
      <c r="D606" s="654"/>
      <c r="E606" s="654"/>
      <c r="F606" s="403" t="s">
        <v>932</v>
      </c>
      <c r="G606" s="403" t="s">
        <v>933</v>
      </c>
      <c r="H606" s="402" t="s">
        <v>932</v>
      </c>
      <c r="I606" s="403" t="s">
        <v>933</v>
      </c>
      <c r="J606" s="654"/>
    </row>
    <row r="607" spans="1:10">
      <c r="A607" s="410" t="s">
        <v>505</v>
      </c>
      <c r="B607" s="411" t="s">
        <v>939</v>
      </c>
      <c r="C607" s="412" t="s">
        <v>583</v>
      </c>
      <c r="D607" s="410" t="s">
        <v>940</v>
      </c>
      <c r="E607" s="431">
        <v>1</v>
      </c>
      <c r="F607" s="415">
        <v>1</v>
      </c>
      <c r="G607" s="415">
        <v>0</v>
      </c>
      <c r="H607" s="414">
        <v>255.8372</v>
      </c>
      <c r="I607" s="432">
        <v>73.466300000000004</v>
      </c>
      <c r="J607" s="432">
        <v>255.8372</v>
      </c>
    </row>
    <row r="608" spans="1:10">
      <c r="A608" s="650"/>
      <c r="B608" s="650"/>
      <c r="C608" s="650"/>
      <c r="D608" s="650"/>
      <c r="E608" s="650"/>
      <c r="F608" s="650" t="s">
        <v>936</v>
      </c>
      <c r="G608" s="650"/>
      <c r="H608" s="650"/>
      <c r="I608" s="650"/>
      <c r="J608" s="428">
        <v>255.8372</v>
      </c>
    </row>
    <row r="609" spans="1:10" ht="24">
      <c r="A609" s="398" t="s">
        <v>152</v>
      </c>
      <c r="B609" s="399" t="s">
        <v>360</v>
      </c>
      <c r="C609" s="400" t="s">
        <v>361</v>
      </c>
      <c r="D609" s="398" t="s">
        <v>226</v>
      </c>
      <c r="E609" s="403" t="s">
        <v>913</v>
      </c>
      <c r="F609" s="654" t="s">
        <v>941</v>
      </c>
      <c r="G609" s="654"/>
      <c r="H609" s="654"/>
      <c r="I609" s="654"/>
      <c r="J609" s="403" t="s">
        <v>916</v>
      </c>
    </row>
    <row r="610" spans="1:10">
      <c r="A610" s="410" t="s">
        <v>505</v>
      </c>
      <c r="B610" s="411" t="s">
        <v>942</v>
      </c>
      <c r="C610" s="412" t="s">
        <v>583</v>
      </c>
      <c r="D610" s="410" t="s">
        <v>943</v>
      </c>
      <c r="E610" s="431">
        <v>6</v>
      </c>
      <c r="F610" s="410"/>
      <c r="G610" s="410"/>
      <c r="H610" s="414"/>
      <c r="I610" s="432">
        <v>20.525300000000001</v>
      </c>
      <c r="J610" s="432">
        <v>123.15179999999999</v>
      </c>
    </row>
    <row r="611" spans="1:10">
      <c r="A611" s="650"/>
      <c r="B611" s="650"/>
      <c r="C611" s="650"/>
      <c r="D611" s="650"/>
      <c r="E611" s="650"/>
      <c r="F611" s="650" t="s">
        <v>944</v>
      </c>
      <c r="G611" s="650"/>
      <c r="H611" s="650"/>
      <c r="I611" s="650"/>
      <c r="J611" s="428">
        <v>123.15179999999999</v>
      </c>
    </row>
    <row r="612" spans="1:10">
      <c r="A612" s="650"/>
      <c r="B612" s="650"/>
      <c r="C612" s="650"/>
      <c r="D612" s="650"/>
      <c r="E612" s="650"/>
      <c r="F612" s="650" t="s">
        <v>945</v>
      </c>
      <c r="G612" s="650"/>
      <c r="H612" s="650"/>
      <c r="I612" s="650"/>
      <c r="J612" s="428">
        <v>0</v>
      </c>
    </row>
    <row r="613" spans="1:10">
      <c r="A613" s="650"/>
      <c r="B613" s="650"/>
      <c r="C613" s="650"/>
      <c r="D613" s="650"/>
      <c r="E613" s="650"/>
      <c r="F613" s="650" t="s">
        <v>907</v>
      </c>
      <c r="G613" s="650"/>
      <c r="H613" s="650"/>
      <c r="I613" s="650"/>
      <c r="J613" s="428">
        <v>378.98899999999998</v>
      </c>
    </row>
    <row r="614" spans="1:10">
      <c r="A614" s="650"/>
      <c r="B614" s="650"/>
      <c r="C614" s="650"/>
      <c r="D614" s="650"/>
      <c r="E614" s="650"/>
      <c r="F614" s="650" t="s">
        <v>908</v>
      </c>
      <c r="G614" s="650"/>
      <c r="H614" s="650"/>
      <c r="I614" s="650"/>
      <c r="J614" s="428">
        <v>0</v>
      </c>
    </row>
    <row r="615" spans="1:10">
      <c r="A615" s="650"/>
      <c r="B615" s="650"/>
      <c r="C615" s="650"/>
      <c r="D615" s="650"/>
      <c r="E615" s="650"/>
      <c r="F615" s="650" t="s">
        <v>909</v>
      </c>
      <c r="G615" s="650"/>
      <c r="H615" s="650"/>
      <c r="I615" s="650"/>
      <c r="J615" s="428">
        <v>0</v>
      </c>
    </row>
    <row r="616" spans="1:10">
      <c r="A616" s="650"/>
      <c r="B616" s="650"/>
      <c r="C616" s="650"/>
      <c r="D616" s="650"/>
      <c r="E616" s="650"/>
      <c r="F616" s="650" t="s">
        <v>910</v>
      </c>
      <c r="G616" s="650"/>
      <c r="H616" s="650"/>
      <c r="I616" s="650"/>
      <c r="J616" s="428">
        <v>11.84</v>
      </c>
    </row>
    <row r="617" spans="1:10">
      <c r="A617" s="650"/>
      <c r="B617" s="650"/>
      <c r="C617" s="650"/>
      <c r="D617" s="650"/>
      <c r="E617" s="650"/>
      <c r="F617" s="650" t="s">
        <v>911</v>
      </c>
      <c r="G617" s="650"/>
      <c r="H617" s="650"/>
      <c r="I617" s="650"/>
      <c r="J617" s="428">
        <v>32.0092</v>
      </c>
    </row>
    <row r="618" spans="1:10">
      <c r="A618" s="416"/>
      <c r="B618" s="393"/>
      <c r="C618" s="394"/>
      <c r="D618" s="416"/>
      <c r="E618" s="416" t="s">
        <v>519</v>
      </c>
      <c r="F618" s="417">
        <v>10.401334459459459</v>
      </c>
      <c r="G618" s="416" t="s">
        <v>520</v>
      </c>
      <c r="H618" s="395">
        <v>0</v>
      </c>
      <c r="I618" s="416" t="s">
        <v>521</v>
      </c>
      <c r="J618" s="417">
        <v>10.401334459459459</v>
      </c>
    </row>
    <row r="619" spans="1:10" ht="13.8" thickBot="1">
      <c r="A619" s="416"/>
      <c r="B619" s="393"/>
      <c r="C619" s="394"/>
      <c r="D619" s="416"/>
      <c r="E619" s="416" t="s">
        <v>522</v>
      </c>
      <c r="F619" s="417">
        <v>7.89</v>
      </c>
      <c r="G619" s="416"/>
      <c r="H619" s="653" t="s">
        <v>523</v>
      </c>
      <c r="I619" s="653"/>
      <c r="J619" s="417">
        <v>39.9</v>
      </c>
    </row>
    <row r="620" spans="1:10" ht="13.8" thickTop="1">
      <c r="A620" s="418"/>
      <c r="B620" s="419"/>
      <c r="C620" s="420"/>
      <c r="D620" s="418"/>
      <c r="E620" s="418"/>
      <c r="F620" s="418"/>
      <c r="G620" s="418"/>
      <c r="H620" s="421"/>
      <c r="I620" s="418"/>
      <c r="J620" s="418"/>
    </row>
    <row r="621" spans="1:10">
      <c r="A621" s="398"/>
      <c r="B621" s="399" t="s">
        <v>360</v>
      </c>
      <c r="C621" s="400" t="s">
        <v>361</v>
      </c>
      <c r="D621" s="398" t="s">
        <v>362</v>
      </c>
      <c r="E621" s="655" t="s">
        <v>503</v>
      </c>
      <c r="F621" s="655"/>
      <c r="G621" s="401" t="s">
        <v>363</v>
      </c>
      <c r="H621" s="402" t="s">
        <v>346</v>
      </c>
      <c r="I621" s="403" t="s">
        <v>364</v>
      </c>
      <c r="J621" s="403" t="s">
        <v>62</v>
      </c>
    </row>
    <row r="622" spans="1:10" ht="22.8">
      <c r="A622" s="404" t="s">
        <v>504</v>
      </c>
      <c r="B622" s="405" t="s">
        <v>946</v>
      </c>
      <c r="C622" s="406" t="s">
        <v>583</v>
      </c>
      <c r="D622" s="404" t="s">
        <v>918</v>
      </c>
      <c r="E622" s="656" t="s">
        <v>906</v>
      </c>
      <c r="F622" s="656"/>
      <c r="G622" s="407" t="s">
        <v>391</v>
      </c>
      <c r="H622" s="408">
        <v>1</v>
      </c>
      <c r="I622" s="409">
        <v>594.78</v>
      </c>
      <c r="J622" s="409">
        <v>594.78</v>
      </c>
    </row>
    <row r="623" spans="1:10">
      <c r="A623" s="655" t="s">
        <v>129</v>
      </c>
      <c r="B623" s="657" t="s">
        <v>360</v>
      </c>
      <c r="C623" s="658" t="s">
        <v>361</v>
      </c>
      <c r="D623" s="657" t="s">
        <v>929</v>
      </c>
      <c r="E623" s="654" t="s">
        <v>913</v>
      </c>
      <c r="F623" s="659" t="s">
        <v>930</v>
      </c>
      <c r="G623" s="654"/>
      <c r="H623" s="659" t="s">
        <v>931</v>
      </c>
      <c r="I623" s="654"/>
      <c r="J623" s="654" t="s">
        <v>916</v>
      </c>
    </row>
    <row r="624" spans="1:10" ht="29.25" customHeight="1">
      <c r="A624" s="654"/>
      <c r="B624" s="657"/>
      <c r="C624" s="658"/>
      <c r="D624" s="657"/>
      <c r="E624" s="654"/>
      <c r="F624" s="403" t="s">
        <v>932</v>
      </c>
      <c r="G624" s="403" t="s">
        <v>933</v>
      </c>
      <c r="H624" s="402" t="s">
        <v>932</v>
      </c>
      <c r="I624" s="403" t="s">
        <v>933</v>
      </c>
      <c r="J624" s="654"/>
    </row>
    <row r="625" spans="1:10" ht="22.8">
      <c r="A625" s="410" t="s">
        <v>505</v>
      </c>
      <c r="B625" s="411" t="s">
        <v>947</v>
      </c>
      <c r="C625" s="412" t="s">
        <v>583</v>
      </c>
      <c r="D625" s="410" t="s">
        <v>948</v>
      </c>
      <c r="E625" s="431">
        <v>1</v>
      </c>
      <c r="F625" s="415">
        <v>1</v>
      </c>
      <c r="G625" s="415">
        <v>0</v>
      </c>
      <c r="H625" s="414">
        <v>1.2242</v>
      </c>
      <c r="I625" s="432">
        <v>0.82240000000000002</v>
      </c>
      <c r="J625" s="432">
        <v>1.2242</v>
      </c>
    </row>
    <row r="626" spans="1:10">
      <c r="A626" s="410" t="s">
        <v>505</v>
      </c>
      <c r="B626" s="411" t="s">
        <v>949</v>
      </c>
      <c r="C626" s="412" t="s">
        <v>583</v>
      </c>
      <c r="D626" s="410" t="s">
        <v>950</v>
      </c>
      <c r="E626" s="431">
        <v>1</v>
      </c>
      <c r="F626" s="415">
        <v>1</v>
      </c>
      <c r="G626" s="415">
        <v>0</v>
      </c>
      <c r="H626" s="414">
        <v>50.627699999999997</v>
      </c>
      <c r="I626" s="432">
        <v>29.785599999999999</v>
      </c>
      <c r="J626" s="432">
        <v>50.627699999999997</v>
      </c>
    </row>
    <row r="627" spans="1:10">
      <c r="A627" s="410" t="s">
        <v>505</v>
      </c>
      <c r="B627" s="411" t="s">
        <v>951</v>
      </c>
      <c r="C627" s="412" t="s">
        <v>583</v>
      </c>
      <c r="D627" s="410" t="s">
        <v>952</v>
      </c>
      <c r="E627" s="431">
        <v>4</v>
      </c>
      <c r="F627" s="415">
        <v>0.9</v>
      </c>
      <c r="G627" s="415">
        <v>0.1</v>
      </c>
      <c r="H627" s="414">
        <v>0.73009999999999997</v>
      </c>
      <c r="I627" s="432">
        <v>0.49630000000000002</v>
      </c>
      <c r="J627" s="432">
        <v>2.8269000000000002</v>
      </c>
    </row>
    <row r="628" spans="1:10">
      <c r="A628" s="410" t="s">
        <v>505</v>
      </c>
      <c r="B628" s="411" t="s">
        <v>953</v>
      </c>
      <c r="C628" s="412" t="s">
        <v>583</v>
      </c>
      <c r="D628" s="410" t="s">
        <v>954</v>
      </c>
      <c r="E628" s="431">
        <v>3</v>
      </c>
      <c r="F628" s="415">
        <v>0.41</v>
      </c>
      <c r="G628" s="415">
        <v>0.59</v>
      </c>
      <c r="H628" s="414">
        <v>1.7283999999999999</v>
      </c>
      <c r="I628" s="432">
        <v>1.175</v>
      </c>
      <c r="J628" s="432">
        <v>4.2057000000000002</v>
      </c>
    </row>
    <row r="629" spans="1:10">
      <c r="A629" s="650"/>
      <c r="B629" s="650"/>
      <c r="C629" s="650"/>
      <c r="D629" s="650"/>
      <c r="E629" s="650"/>
      <c r="F629" s="650" t="s">
        <v>936</v>
      </c>
      <c r="G629" s="650"/>
      <c r="H629" s="650"/>
      <c r="I629" s="650"/>
      <c r="J629" s="428">
        <v>58.884500000000003</v>
      </c>
    </row>
    <row r="630" spans="1:10" ht="24">
      <c r="A630" s="398" t="s">
        <v>152</v>
      </c>
      <c r="B630" s="399" t="s">
        <v>360</v>
      </c>
      <c r="C630" s="400" t="s">
        <v>361</v>
      </c>
      <c r="D630" s="398" t="s">
        <v>226</v>
      </c>
      <c r="E630" s="403" t="s">
        <v>913</v>
      </c>
      <c r="F630" s="654" t="s">
        <v>941</v>
      </c>
      <c r="G630" s="654"/>
      <c r="H630" s="654"/>
      <c r="I630" s="654"/>
      <c r="J630" s="403" t="s">
        <v>916</v>
      </c>
    </row>
    <row r="631" spans="1:10">
      <c r="A631" s="410" t="s">
        <v>505</v>
      </c>
      <c r="B631" s="411" t="s">
        <v>955</v>
      </c>
      <c r="C631" s="412" t="s">
        <v>583</v>
      </c>
      <c r="D631" s="410" t="s">
        <v>956</v>
      </c>
      <c r="E631" s="431">
        <v>1</v>
      </c>
      <c r="F631" s="410"/>
      <c r="G631" s="410"/>
      <c r="H631" s="414"/>
      <c r="I631" s="432">
        <v>25.463699999999999</v>
      </c>
      <c r="J631" s="432">
        <v>25.463699999999999</v>
      </c>
    </row>
    <row r="632" spans="1:10">
      <c r="A632" s="410" t="s">
        <v>505</v>
      </c>
      <c r="B632" s="411" t="s">
        <v>942</v>
      </c>
      <c r="C632" s="412" t="s">
        <v>583</v>
      </c>
      <c r="D632" s="410" t="s">
        <v>943</v>
      </c>
      <c r="E632" s="431">
        <v>9</v>
      </c>
      <c r="F632" s="410"/>
      <c r="G632" s="410"/>
      <c r="H632" s="414"/>
      <c r="I632" s="432">
        <v>20.525300000000001</v>
      </c>
      <c r="J632" s="432">
        <v>184.7277</v>
      </c>
    </row>
    <row r="633" spans="1:10">
      <c r="A633" s="650"/>
      <c r="B633" s="650"/>
      <c r="C633" s="650"/>
      <c r="D633" s="650"/>
      <c r="E633" s="650"/>
      <c r="F633" s="650" t="s">
        <v>944</v>
      </c>
      <c r="G633" s="650"/>
      <c r="H633" s="650"/>
      <c r="I633" s="650"/>
      <c r="J633" s="428">
        <v>210.19139999999999</v>
      </c>
    </row>
    <row r="634" spans="1:10">
      <c r="A634" s="650"/>
      <c r="B634" s="650"/>
      <c r="C634" s="650"/>
      <c r="D634" s="650"/>
      <c r="E634" s="650"/>
      <c r="F634" s="650" t="s">
        <v>945</v>
      </c>
      <c r="G634" s="650"/>
      <c r="H634" s="650"/>
      <c r="I634" s="650"/>
      <c r="J634" s="428">
        <v>0</v>
      </c>
    </row>
    <row r="635" spans="1:10">
      <c r="A635" s="650"/>
      <c r="B635" s="650"/>
      <c r="C635" s="650"/>
      <c r="D635" s="650"/>
      <c r="E635" s="650"/>
      <c r="F635" s="650" t="s">
        <v>907</v>
      </c>
      <c r="G635" s="650"/>
      <c r="H635" s="650"/>
      <c r="I635" s="650"/>
      <c r="J635" s="428">
        <v>269.07589999999999</v>
      </c>
    </row>
    <row r="636" spans="1:10">
      <c r="A636" s="650"/>
      <c r="B636" s="650"/>
      <c r="C636" s="650"/>
      <c r="D636" s="650"/>
      <c r="E636" s="650"/>
      <c r="F636" s="650" t="s">
        <v>908</v>
      </c>
      <c r="G636" s="650"/>
      <c r="H636" s="650"/>
      <c r="I636" s="650"/>
      <c r="J636" s="428">
        <v>0</v>
      </c>
    </row>
    <row r="637" spans="1:10">
      <c r="A637" s="650"/>
      <c r="B637" s="650"/>
      <c r="C637" s="650"/>
      <c r="D637" s="650"/>
      <c r="E637" s="650"/>
      <c r="F637" s="650" t="s">
        <v>909</v>
      </c>
      <c r="G637" s="650"/>
      <c r="H637" s="650"/>
      <c r="I637" s="650"/>
      <c r="J637" s="428">
        <v>0</v>
      </c>
    </row>
    <row r="638" spans="1:10">
      <c r="A638" s="650"/>
      <c r="B638" s="650"/>
      <c r="C638" s="650"/>
      <c r="D638" s="650"/>
      <c r="E638" s="650"/>
      <c r="F638" s="650" t="s">
        <v>910</v>
      </c>
      <c r="G638" s="650"/>
      <c r="H638" s="650"/>
      <c r="I638" s="650"/>
      <c r="J638" s="428">
        <v>3.9289999999999998</v>
      </c>
    </row>
    <row r="639" spans="1:10">
      <c r="A639" s="650"/>
      <c r="B639" s="650"/>
      <c r="C639" s="650"/>
      <c r="D639" s="650"/>
      <c r="E639" s="650"/>
      <c r="F639" s="650" t="s">
        <v>911</v>
      </c>
      <c r="G639" s="650"/>
      <c r="H639" s="650"/>
      <c r="I639" s="650"/>
      <c r="J639" s="428">
        <v>68.484800000000007</v>
      </c>
    </row>
    <row r="640" spans="1:10" ht="20.25" customHeight="1">
      <c r="A640" s="398" t="s">
        <v>164</v>
      </c>
      <c r="B640" s="399" t="s">
        <v>361</v>
      </c>
      <c r="C640" s="400" t="s">
        <v>360</v>
      </c>
      <c r="D640" s="399" t="s">
        <v>229</v>
      </c>
      <c r="E640" s="403" t="s">
        <v>913</v>
      </c>
      <c r="F640" s="403" t="s">
        <v>914</v>
      </c>
      <c r="G640" s="654" t="s">
        <v>915</v>
      </c>
      <c r="H640" s="654"/>
      <c r="I640" s="654"/>
      <c r="J640" s="403" t="s">
        <v>916</v>
      </c>
    </row>
    <row r="641" spans="1:10" ht="20.25" customHeight="1">
      <c r="A641" s="410" t="s">
        <v>505</v>
      </c>
      <c r="B641" s="411" t="s">
        <v>583</v>
      </c>
      <c r="C641" s="412" t="s">
        <v>957</v>
      </c>
      <c r="D641" s="410" t="s">
        <v>958</v>
      </c>
      <c r="E641" s="431">
        <v>0.84645999999999999</v>
      </c>
      <c r="F641" s="413" t="s">
        <v>959</v>
      </c>
      <c r="G641" s="663">
        <v>9.9701000000000004</v>
      </c>
      <c r="H641" s="663"/>
      <c r="I641" s="660"/>
      <c r="J641" s="432">
        <v>8.4392999999999994</v>
      </c>
    </row>
    <row r="642" spans="1:10" ht="20.25" customHeight="1">
      <c r="A642" s="410" t="s">
        <v>505</v>
      </c>
      <c r="B642" s="411" t="s">
        <v>583</v>
      </c>
      <c r="C642" s="412" t="s">
        <v>960</v>
      </c>
      <c r="D642" s="410" t="s">
        <v>961</v>
      </c>
      <c r="E642" s="431">
        <v>0.63334000000000001</v>
      </c>
      <c r="F642" s="413" t="s">
        <v>391</v>
      </c>
      <c r="G642" s="663">
        <v>150.40369999999999</v>
      </c>
      <c r="H642" s="663"/>
      <c r="I642" s="660"/>
      <c r="J642" s="432">
        <v>95.256699999999995</v>
      </c>
    </row>
    <row r="643" spans="1:10" ht="20.25" customHeight="1">
      <c r="A643" s="410" t="s">
        <v>505</v>
      </c>
      <c r="B643" s="411" t="s">
        <v>583</v>
      </c>
      <c r="C643" s="412" t="s">
        <v>962</v>
      </c>
      <c r="D643" s="410" t="s">
        <v>963</v>
      </c>
      <c r="E643" s="431">
        <v>0.36753999999999998</v>
      </c>
      <c r="F643" s="413" t="s">
        <v>391</v>
      </c>
      <c r="G643" s="663">
        <v>208.72980000000001</v>
      </c>
      <c r="H643" s="663"/>
      <c r="I643" s="660"/>
      <c r="J643" s="432">
        <v>76.7166</v>
      </c>
    </row>
    <row r="644" spans="1:10" ht="20.25" customHeight="1">
      <c r="A644" s="410" t="s">
        <v>505</v>
      </c>
      <c r="B644" s="411" t="s">
        <v>583</v>
      </c>
      <c r="C644" s="412" t="s">
        <v>964</v>
      </c>
      <c r="D644" s="410" t="s">
        <v>965</v>
      </c>
      <c r="E644" s="431">
        <v>0.36753999999999998</v>
      </c>
      <c r="F644" s="413" t="s">
        <v>391</v>
      </c>
      <c r="G644" s="663">
        <v>207.38239999999999</v>
      </c>
      <c r="H644" s="663"/>
      <c r="I644" s="660"/>
      <c r="J644" s="432">
        <v>76.221299999999999</v>
      </c>
    </row>
    <row r="645" spans="1:10" ht="20.25" customHeight="1">
      <c r="A645" s="410" t="s">
        <v>505</v>
      </c>
      <c r="B645" s="411" t="s">
        <v>583</v>
      </c>
      <c r="C645" s="412" t="s">
        <v>966</v>
      </c>
      <c r="D645" s="410" t="s">
        <v>967</v>
      </c>
      <c r="E645" s="431">
        <v>282.15206999999998</v>
      </c>
      <c r="F645" s="413" t="s">
        <v>959</v>
      </c>
      <c r="G645" s="663">
        <v>0.91039999999999999</v>
      </c>
      <c r="H645" s="663"/>
      <c r="I645" s="660"/>
      <c r="J645" s="432">
        <v>256.87119999999999</v>
      </c>
    </row>
    <row r="646" spans="1:10">
      <c r="A646" s="650"/>
      <c r="B646" s="650"/>
      <c r="C646" s="650"/>
      <c r="D646" s="650"/>
      <c r="E646" s="650"/>
      <c r="F646" s="650" t="s">
        <v>968</v>
      </c>
      <c r="G646" s="650"/>
      <c r="H646" s="650"/>
      <c r="I646" s="650"/>
      <c r="J646" s="428">
        <v>513.50509999999997</v>
      </c>
    </row>
    <row r="647" spans="1:10" ht="30.75" customHeight="1">
      <c r="A647" s="398" t="s">
        <v>969</v>
      </c>
      <c r="B647" s="399" t="s">
        <v>361</v>
      </c>
      <c r="C647" s="400" t="s">
        <v>505</v>
      </c>
      <c r="D647" s="398" t="s">
        <v>970</v>
      </c>
      <c r="E647" s="403" t="s">
        <v>360</v>
      </c>
      <c r="F647" s="403" t="s">
        <v>913</v>
      </c>
      <c r="G647" s="401" t="s">
        <v>914</v>
      </c>
      <c r="H647" s="654" t="s">
        <v>915</v>
      </c>
      <c r="I647" s="654"/>
      <c r="J647" s="403" t="s">
        <v>916</v>
      </c>
    </row>
    <row r="648" spans="1:10" ht="22.8">
      <c r="A648" s="422" t="s">
        <v>971</v>
      </c>
      <c r="B648" s="423" t="s">
        <v>583</v>
      </c>
      <c r="C648" s="424" t="s">
        <v>957</v>
      </c>
      <c r="D648" s="422" t="s">
        <v>938</v>
      </c>
      <c r="E648" s="433">
        <v>5914655</v>
      </c>
      <c r="F648" s="429">
        <v>8.4999999999999995E-4</v>
      </c>
      <c r="G648" s="425" t="s">
        <v>928</v>
      </c>
      <c r="H648" s="662">
        <v>32.01</v>
      </c>
      <c r="I648" s="661"/>
      <c r="J648" s="430">
        <v>2.7199999999999998E-2</v>
      </c>
    </row>
    <row r="649" spans="1:10" ht="22.8">
      <c r="A649" s="422" t="s">
        <v>971</v>
      </c>
      <c r="B649" s="423" t="s">
        <v>583</v>
      </c>
      <c r="C649" s="424" t="s">
        <v>960</v>
      </c>
      <c r="D649" s="422" t="s">
        <v>927</v>
      </c>
      <c r="E649" s="433">
        <v>5914647</v>
      </c>
      <c r="F649" s="429">
        <v>0.95001000000000002</v>
      </c>
      <c r="G649" s="425" t="s">
        <v>928</v>
      </c>
      <c r="H649" s="662">
        <v>1.82</v>
      </c>
      <c r="I649" s="661"/>
      <c r="J649" s="430">
        <v>1.7290000000000001</v>
      </c>
    </row>
    <row r="650" spans="1:10" ht="22.8">
      <c r="A650" s="422" t="s">
        <v>971</v>
      </c>
      <c r="B650" s="423" t="s">
        <v>583</v>
      </c>
      <c r="C650" s="424" t="s">
        <v>962</v>
      </c>
      <c r="D650" s="422" t="s">
        <v>927</v>
      </c>
      <c r="E650" s="433">
        <v>5914647</v>
      </c>
      <c r="F650" s="429">
        <v>0.55130999999999997</v>
      </c>
      <c r="G650" s="425" t="s">
        <v>928</v>
      </c>
      <c r="H650" s="662">
        <v>1.82</v>
      </c>
      <c r="I650" s="661"/>
      <c r="J650" s="430">
        <v>1.0034000000000001</v>
      </c>
    </row>
    <row r="651" spans="1:10" ht="22.8">
      <c r="A651" s="422" t="s">
        <v>971</v>
      </c>
      <c r="B651" s="423" t="s">
        <v>583</v>
      </c>
      <c r="C651" s="424" t="s">
        <v>964</v>
      </c>
      <c r="D651" s="422" t="s">
        <v>927</v>
      </c>
      <c r="E651" s="433">
        <v>5914647</v>
      </c>
      <c r="F651" s="429">
        <v>0.55130999999999997</v>
      </c>
      <c r="G651" s="425" t="s">
        <v>928</v>
      </c>
      <c r="H651" s="662">
        <v>1.82</v>
      </c>
      <c r="I651" s="661"/>
      <c r="J651" s="430">
        <v>1.0034000000000001</v>
      </c>
    </row>
    <row r="652" spans="1:10" ht="22.8">
      <c r="A652" s="422" t="s">
        <v>971</v>
      </c>
      <c r="B652" s="423" t="s">
        <v>583</v>
      </c>
      <c r="C652" s="424" t="s">
        <v>966</v>
      </c>
      <c r="D652" s="422" t="s">
        <v>938</v>
      </c>
      <c r="E652" s="433">
        <v>5914655</v>
      </c>
      <c r="F652" s="429">
        <v>0.28215000000000001</v>
      </c>
      <c r="G652" s="425" t="s">
        <v>928</v>
      </c>
      <c r="H652" s="662">
        <v>32.01</v>
      </c>
      <c r="I652" s="661"/>
      <c r="J652" s="430">
        <v>9.0315999999999992</v>
      </c>
    </row>
    <row r="653" spans="1:10">
      <c r="A653" s="650"/>
      <c r="B653" s="650"/>
      <c r="C653" s="650"/>
      <c r="D653" s="650"/>
      <c r="E653" s="650"/>
      <c r="F653" s="650" t="s">
        <v>972</v>
      </c>
      <c r="G653" s="650"/>
      <c r="H653" s="650"/>
      <c r="I653" s="650"/>
      <c r="J653" s="428">
        <v>12.794600000000001</v>
      </c>
    </row>
    <row r="654" spans="1:10" ht="35.25" customHeight="1">
      <c r="A654" s="398" t="s">
        <v>973</v>
      </c>
      <c r="B654" s="399" t="s">
        <v>361</v>
      </c>
      <c r="C654" s="400" t="s">
        <v>505</v>
      </c>
      <c r="D654" s="398" t="s">
        <v>974</v>
      </c>
      <c r="E654" s="403" t="s">
        <v>913</v>
      </c>
      <c r="F654" s="403" t="s">
        <v>914</v>
      </c>
      <c r="G654" s="659" t="s">
        <v>975</v>
      </c>
      <c r="H654" s="654"/>
      <c r="I654" s="654"/>
      <c r="J654" s="403" t="s">
        <v>916</v>
      </c>
    </row>
    <row r="655" spans="1:10">
      <c r="A655" s="401"/>
      <c r="B655" s="399"/>
      <c r="C655" s="400"/>
      <c r="D655" s="401"/>
      <c r="E655" s="401"/>
      <c r="F655" s="401"/>
      <c r="G655" s="401" t="s">
        <v>976</v>
      </c>
      <c r="H655" s="402" t="s">
        <v>977</v>
      </c>
      <c r="I655" s="401" t="s">
        <v>978</v>
      </c>
      <c r="J655" s="401"/>
    </row>
    <row r="656" spans="1:10" ht="32.25" customHeight="1">
      <c r="A656" s="422" t="s">
        <v>974</v>
      </c>
      <c r="B656" s="423" t="s">
        <v>583</v>
      </c>
      <c r="C656" s="424" t="s">
        <v>957</v>
      </c>
      <c r="D656" s="422" t="s">
        <v>979</v>
      </c>
      <c r="E656" s="429">
        <v>8.4999999999999995E-4</v>
      </c>
      <c r="F656" s="425" t="s">
        <v>980</v>
      </c>
      <c r="G656" s="438" t="s">
        <v>981</v>
      </c>
      <c r="H656" s="439" t="s">
        <v>982</v>
      </c>
      <c r="I656" s="438" t="s">
        <v>983</v>
      </c>
      <c r="J656" s="430">
        <v>0</v>
      </c>
    </row>
    <row r="657" spans="1:10" ht="32.25" customHeight="1">
      <c r="A657" s="422" t="s">
        <v>974</v>
      </c>
      <c r="B657" s="423" t="s">
        <v>583</v>
      </c>
      <c r="C657" s="424" t="s">
        <v>960</v>
      </c>
      <c r="D657" s="422" t="s">
        <v>984</v>
      </c>
      <c r="E657" s="429">
        <v>0.95001000000000002</v>
      </c>
      <c r="F657" s="425" t="s">
        <v>980</v>
      </c>
      <c r="G657" s="438" t="s">
        <v>985</v>
      </c>
      <c r="H657" s="439" t="s">
        <v>986</v>
      </c>
      <c r="I657" s="438" t="s">
        <v>987</v>
      </c>
      <c r="J657" s="430">
        <v>0</v>
      </c>
    </row>
    <row r="658" spans="1:10" ht="32.25" customHeight="1">
      <c r="A658" s="422" t="s">
        <v>974</v>
      </c>
      <c r="B658" s="423" t="s">
        <v>583</v>
      </c>
      <c r="C658" s="424" t="s">
        <v>962</v>
      </c>
      <c r="D658" s="422" t="s">
        <v>988</v>
      </c>
      <c r="E658" s="429">
        <v>0.55130999999999997</v>
      </c>
      <c r="F658" s="425" t="s">
        <v>980</v>
      </c>
      <c r="G658" s="438" t="s">
        <v>985</v>
      </c>
      <c r="H658" s="439" t="s">
        <v>986</v>
      </c>
      <c r="I658" s="438" t="s">
        <v>987</v>
      </c>
      <c r="J658" s="430">
        <v>0</v>
      </c>
    </row>
    <row r="659" spans="1:10" ht="32.25" customHeight="1">
      <c r="A659" s="422" t="s">
        <v>974</v>
      </c>
      <c r="B659" s="423" t="s">
        <v>583</v>
      </c>
      <c r="C659" s="424" t="s">
        <v>964</v>
      </c>
      <c r="D659" s="422" t="s">
        <v>989</v>
      </c>
      <c r="E659" s="429">
        <v>0.55130999999999997</v>
      </c>
      <c r="F659" s="425" t="s">
        <v>980</v>
      </c>
      <c r="G659" s="438" t="s">
        <v>985</v>
      </c>
      <c r="H659" s="439" t="s">
        <v>986</v>
      </c>
      <c r="I659" s="438" t="s">
        <v>987</v>
      </c>
      <c r="J659" s="430">
        <v>0</v>
      </c>
    </row>
    <row r="660" spans="1:10" ht="32.25" customHeight="1">
      <c r="A660" s="422" t="s">
        <v>974</v>
      </c>
      <c r="B660" s="423" t="s">
        <v>583</v>
      </c>
      <c r="C660" s="424" t="s">
        <v>966</v>
      </c>
      <c r="D660" s="422" t="s">
        <v>990</v>
      </c>
      <c r="E660" s="429">
        <v>0.28215000000000001</v>
      </c>
      <c r="F660" s="425" t="s">
        <v>980</v>
      </c>
      <c r="G660" s="438" t="s">
        <v>981</v>
      </c>
      <c r="H660" s="439" t="s">
        <v>982</v>
      </c>
      <c r="I660" s="438" t="s">
        <v>983</v>
      </c>
      <c r="J660" s="430">
        <v>0</v>
      </c>
    </row>
    <row r="661" spans="1:10">
      <c r="A661" s="650"/>
      <c r="B661" s="650"/>
      <c r="C661" s="650"/>
      <c r="D661" s="650"/>
      <c r="E661" s="650"/>
      <c r="F661" s="650" t="s">
        <v>991</v>
      </c>
      <c r="G661" s="650"/>
      <c r="H661" s="650"/>
      <c r="I661" s="650"/>
      <c r="J661" s="428">
        <v>0</v>
      </c>
    </row>
    <row r="662" spans="1:10">
      <c r="A662" s="416"/>
      <c r="B662" s="393"/>
      <c r="C662" s="394"/>
      <c r="D662" s="416"/>
      <c r="E662" s="416" t="s">
        <v>519</v>
      </c>
      <c r="F662" s="417">
        <v>56.441143132108763</v>
      </c>
      <c r="G662" s="416" t="s">
        <v>520</v>
      </c>
      <c r="H662" s="395">
        <v>0</v>
      </c>
      <c r="I662" s="416" t="s">
        <v>521</v>
      </c>
      <c r="J662" s="417">
        <v>56.44114318413579</v>
      </c>
    </row>
    <row r="663" spans="1:10" ht="13.8" thickBot="1">
      <c r="A663" s="416"/>
      <c r="B663" s="393"/>
      <c r="C663" s="394"/>
      <c r="D663" s="416"/>
      <c r="E663" s="416" t="s">
        <v>522</v>
      </c>
      <c r="F663" s="417">
        <v>146.72999999999999</v>
      </c>
      <c r="G663" s="416"/>
      <c r="H663" s="653" t="s">
        <v>523</v>
      </c>
      <c r="I663" s="653"/>
      <c r="J663" s="417">
        <v>741.51</v>
      </c>
    </row>
    <row r="664" spans="1:10" ht="13.8" thickTop="1">
      <c r="A664" s="418"/>
      <c r="B664" s="419"/>
      <c r="C664" s="420"/>
      <c r="D664" s="418"/>
      <c r="E664" s="418"/>
      <c r="F664" s="418"/>
      <c r="G664" s="418"/>
      <c r="H664" s="421"/>
      <c r="I664" s="418"/>
      <c r="J664" s="418"/>
    </row>
    <row r="665" spans="1:10">
      <c r="A665" s="398"/>
      <c r="B665" s="399" t="s">
        <v>360</v>
      </c>
      <c r="C665" s="400" t="s">
        <v>361</v>
      </c>
      <c r="D665" s="398" t="s">
        <v>362</v>
      </c>
      <c r="E665" s="655" t="s">
        <v>503</v>
      </c>
      <c r="F665" s="655"/>
      <c r="G665" s="401" t="s">
        <v>363</v>
      </c>
      <c r="H665" s="402" t="s">
        <v>346</v>
      </c>
      <c r="I665" s="403" t="s">
        <v>364</v>
      </c>
      <c r="J665" s="403" t="s">
        <v>62</v>
      </c>
    </row>
    <row r="666" spans="1:10" ht="22.8">
      <c r="A666" s="404" t="s">
        <v>504</v>
      </c>
      <c r="B666" s="405" t="s">
        <v>533</v>
      </c>
      <c r="C666" s="406" t="s">
        <v>19</v>
      </c>
      <c r="D666" s="404" t="s">
        <v>534</v>
      </c>
      <c r="E666" s="656" t="s">
        <v>535</v>
      </c>
      <c r="F666" s="656"/>
      <c r="G666" s="407" t="s">
        <v>391</v>
      </c>
      <c r="H666" s="408">
        <v>1</v>
      </c>
      <c r="I666" s="409">
        <v>82.18</v>
      </c>
      <c r="J666" s="409">
        <v>82.18</v>
      </c>
    </row>
    <row r="667" spans="1:10" ht="22.8">
      <c r="A667" s="422" t="s">
        <v>526</v>
      </c>
      <c r="B667" s="423" t="s">
        <v>532</v>
      </c>
      <c r="C667" s="424" t="s">
        <v>19</v>
      </c>
      <c r="D667" s="422" t="s">
        <v>71</v>
      </c>
      <c r="E667" s="661" t="s">
        <v>529</v>
      </c>
      <c r="F667" s="661"/>
      <c r="G667" s="425" t="s">
        <v>22</v>
      </c>
      <c r="H667" s="426">
        <v>3.5</v>
      </c>
      <c r="I667" s="427">
        <v>23.48</v>
      </c>
      <c r="J667" s="427">
        <v>82.18</v>
      </c>
    </row>
    <row r="668" spans="1:10">
      <c r="A668" s="416"/>
      <c r="B668" s="393"/>
      <c r="C668" s="394"/>
      <c r="D668" s="416"/>
      <c r="E668" s="416" t="s">
        <v>519</v>
      </c>
      <c r="F668" s="417">
        <v>48.05</v>
      </c>
      <c r="G668" s="416" t="s">
        <v>520</v>
      </c>
      <c r="H668" s="395">
        <v>0</v>
      </c>
      <c r="I668" s="416" t="s">
        <v>521</v>
      </c>
      <c r="J668" s="417">
        <v>48.05</v>
      </c>
    </row>
    <row r="669" spans="1:10" ht="13.8" thickBot="1">
      <c r="A669" s="416"/>
      <c r="B669" s="393"/>
      <c r="C669" s="394"/>
      <c r="D669" s="416"/>
      <c r="E669" s="416" t="s">
        <v>522</v>
      </c>
      <c r="F669" s="417">
        <v>20.27</v>
      </c>
      <c r="G669" s="416"/>
      <c r="H669" s="653" t="s">
        <v>523</v>
      </c>
      <c r="I669" s="653"/>
      <c r="J669" s="417">
        <v>102.45</v>
      </c>
    </row>
    <row r="670" spans="1:10" ht="13.8" thickTop="1">
      <c r="A670" s="418"/>
      <c r="B670" s="419"/>
      <c r="C670" s="420"/>
      <c r="D670" s="418"/>
      <c r="E670" s="418"/>
      <c r="F670" s="418"/>
      <c r="G670" s="418"/>
      <c r="H670" s="421"/>
      <c r="I670" s="418"/>
      <c r="J670" s="418"/>
    </row>
    <row r="671" spans="1:10">
      <c r="A671" s="398"/>
      <c r="B671" s="399" t="s">
        <v>360</v>
      </c>
      <c r="C671" s="400" t="s">
        <v>361</v>
      </c>
      <c r="D671" s="398" t="s">
        <v>362</v>
      </c>
      <c r="E671" s="655" t="s">
        <v>503</v>
      </c>
      <c r="F671" s="655"/>
      <c r="G671" s="401" t="s">
        <v>363</v>
      </c>
      <c r="H671" s="402" t="s">
        <v>346</v>
      </c>
      <c r="I671" s="403" t="s">
        <v>364</v>
      </c>
      <c r="J671" s="403" t="s">
        <v>62</v>
      </c>
    </row>
    <row r="672" spans="1:10" ht="22.8">
      <c r="A672" s="404" t="s">
        <v>504</v>
      </c>
      <c r="B672" s="405" t="s">
        <v>614</v>
      </c>
      <c r="C672" s="406" t="s">
        <v>19</v>
      </c>
      <c r="D672" s="404" t="s">
        <v>615</v>
      </c>
      <c r="E672" s="656" t="s">
        <v>570</v>
      </c>
      <c r="F672" s="656"/>
      <c r="G672" s="407" t="s">
        <v>76</v>
      </c>
      <c r="H672" s="408">
        <v>1</v>
      </c>
      <c r="I672" s="409">
        <v>88.25</v>
      </c>
      <c r="J672" s="409">
        <v>88.25</v>
      </c>
    </row>
    <row r="673" spans="1:10" ht="22.8">
      <c r="A673" s="422" t="s">
        <v>526</v>
      </c>
      <c r="B673" s="423" t="s">
        <v>777</v>
      </c>
      <c r="C673" s="424" t="s">
        <v>19</v>
      </c>
      <c r="D673" s="422" t="s">
        <v>778</v>
      </c>
      <c r="E673" s="661" t="s">
        <v>666</v>
      </c>
      <c r="F673" s="661"/>
      <c r="G673" s="425" t="s">
        <v>22</v>
      </c>
      <c r="H673" s="426">
        <v>1</v>
      </c>
      <c r="I673" s="427">
        <v>46.76</v>
      </c>
      <c r="J673" s="427">
        <v>46.76</v>
      </c>
    </row>
    <row r="674" spans="1:10" ht="22.8">
      <c r="A674" s="422" t="s">
        <v>526</v>
      </c>
      <c r="B674" s="423" t="s">
        <v>779</v>
      </c>
      <c r="C674" s="424" t="s">
        <v>19</v>
      </c>
      <c r="D674" s="422" t="s">
        <v>780</v>
      </c>
      <c r="E674" s="661" t="s">
        <v>666</v>
      </c>
      <c r="F674" s="661"/>
      <c r="G674" s="425" t="s">
        <v>22</v>
      </c>
      <c r="H674" s="426">
        <v>1</v>
      </c>
      <c r="I674" s="427">
        <v>12.35</v>
      </c>
      <c r="J674" s="427">
        <v>12.35</v>
      </c>
    </row>
    <row r="675" spans="1:10" ht="22.8">
      <c r="A675" s="422" t="s">
        <v>526</v>
      </c>
      <c r="B675" s="423" t="s">
        <v>781</v>
      </c>
      <c r="C675" s="424" t="s">
        <v>19</v>
      </c>
      <c r="D675" s="422" t="s">
        <v>782</v>
      </c>
      <c r="E675" s="661" t="s">
        <v>529</v>
      </c>
      <c r="F675" s="661"/>
      <c r="G675" s="425" t="s">
        <v>22</v>
      </c>
      <c r="H675" s="426">
        <v>1</v>
      </c>
      <c r="I675" s="427">
        <v>29.14</v>
      </c>
      <c r="J675" s="427">
        <v>29.14</v>
      </c>
    </row>
    <row r="676" spans="1:10">
      <c r="A676" s="416"/>
      <c r="B676" s="393"/>
      <c r="C676" s="394"/>
      <c r="D676" s="416"/>
      <c r="E676" s="416" t="s">
        <v>519</v>
      </c>
      <c r="F676" s="417">
        <v>20.49</v>
      </c>
      <c r="G676" s="416" t="s">
        <v>520</v>
      </c>
      <c r="H676" s="395">
        <v>0</v>
      </c>
      <c r="I676" s="416" t="s">
        <v>521</v>
      </c>
      <c r="J676" s="417">
        <v>20.49</v>
      </c>
    </row>
    <row r="677" spans="1:10" ht="13.8" thickBot="1">
      <c r="A677" s="416"/>
      <c r="B677" s="393"/>
      <c r="C677" s="394"/>
      <c r="D677" s="416"/>
      <c r="E677" s="416" t="s">
        <v>522</v>
      </c>
      <c r="F677" s="417">
        <v>21.77</v>
      </c>
      <c r="G677" s="416"/>
      <c r="H677" s="653" t="s">
        <v>523</v>
      </c>
      <c r="I677" s="653"/>
      <c r="J677" s="417">
        <v>110.02</v>
      </c>
    </row>
    <row r="678" spans="1:10" ht="13.8" thickTop="1">
      <c r="A678" s="418"/>
      <c r="B678" s="419"/>
      <c r="C678" s="420"/>
      <c r="D678" s="418"/>
      <c r="E678" s="418"/>
      <c r="F678" s="418"/>
      <c r="G678" s="418"/>
      <c r="H678" s="421"/>
      <c r="I678" s="418"/>
      <c r="J678" s="418"/>
    </row>
    <row r="679" spans="1:10">
      <c r="A679" s="398"/>
      <c r="B679" s="399" t="s">
        <v>360</v>
      </c>
      <c r="C679" s="400" t="s">
        <v>361</v>
      </c>
      <c r="D679" s="398" t="s">
        <v>362</v>
      </c>
      <c r="E679" s="655" t="s">
        <v>503</v>
      </c>
      <c r="F679" s="655"/>
      <c r="G679" s="401" t="s">
        <v>363</v>
      </c>
      <c r="H679" s="402" t="s">
        <v>346</v>
      </c>
      <c r="I679" s="403" t="s">
        <v>364</v>
      </c>
      <c r="J679" s="403" t="s">
        <v>62</v>
      </c>
    </row>
    <row r="680" spans="1:10" ht="22.8">
      <c r="A680" s="404" t="s">
        <v>504</v>
      </c>
      <c r="B680" s="405" t="s">
        <v>612</v>
      </c>
      <c r="C680" s="406" t="s">
        <v>19</v>
      </c>
      <c r="D680" s="404" t="s">
        <v>613</v>
      </c>
      <c r="E680" s="656" t="s">
        <v>570</v>
      </c>
      <c r="F680" s="656"/>
      <c r="G680" s="407" t="s">
        <v>74</v>
      </c>
      <c r="H680" s="408">
        <v>1</v>
      </c>
      <c r="I680" s="409">
        <v>218.32</v>
      </c>
      <c r="J680" s="409">
        <v>218.32</v>
      </c>
    </row>
    <row r="681" spans="1:10" ht="22.8">
      <c r="A681" s="422" t="s">
        <v>526</v>
      </c>
      <c r="B681" s="423" t="s">
        <v>777</v>
      </c>
      <c r="C681" s="424" t="s">
        <v>19</v>
      </c>
      <c r="D681" s="422" t="s">
        <v>778</v>
      </c>
      <c r="E681" s="661" t="s">
        <v>666</v>
      </c>
      <c r="F681" s="661"/>
      <c r="G681" s="425" t="s">
        <v>22</v>
      </c>
      <c r="H681" s="426">
        <v>1</v>
      </c>
      <c r="I681" s="427">
        <v>46.76</v>
      </c>
      <c r="J681" s="427">
        <v>46.76</v>
      </c>
    </row>
    <row r="682" spans="1:10" ht="22.8">
      <c r="A682" s="422" t="s">
        <v>526</v>
      </c>
      <c r="B682" s="423" t="s">
        <v>779</v>
      </c>
      <c r="C682" s="424" t="s">
        <v>19</v>
      </c>
      <c r="D682" s="422" t="s">
        <v>780</v>
      </c>
      <c r="E682" s="661" t="s">
        <v>666</v>
      </c>
      <c r="F682" s="661"/>
      <c r="G682" s="425" t="s">
        <v>22</v>
      </c>
      <c r="H682" s="426">
        <v>1</v>
      </c>
      <c r="I682" s="427">
        <v>12.35</v>
      </c>
      <c r="J682" s="427">
        <v>12.35</v>
      </c>
    </row>
    <row r="683" spans="1:10" ht="22.8">
      <c r="A683" s="422" t="s">
        <v>526</v>
      </c>
      <c r="B683" s="423" t="s">
        <v>783</v>
      </c>
      <c r="C683" s="424" t="s">
        <v>19</v>
      </c>
      <c r="D683" s="422" t="s">
        <v>784</v>
      </c>
      <c r="E683" s="661" t="s">
        <v>666</v>
      </c>
      <c r="F683" s="661"/>
      <c r="G683" s="425" t="s">
        <v>22</v>
      </c>
      <c r="H683" s="426">
        <v>1</v>
      </c>
      <c r="I683" s="427">
        <v>58.45</v>
      </c>
      <c r="J683" s="427">
        <v>58.45</v>
      </c>
    </row>
    <row r="684" spans="1:10" ht="34.200000000000003">
      <c r="A684" s="422" t="s">
        <v>526</v>
      </c>
      <c r="B684" s="423" t="s">
        <v>785</v>
      </c>
      <c r="C684" s="424" t="s">
        <v>19</v>
      </c>
      <c r="D684" s="422" t="s">
        <v>786</v>
      </c>
      <c r="E684" s="661" t="s">
        <v>666</v>
      </c>
      <c r="F684" s="661"/>
      <c r="G684" s="425" t="s">
        <v>22</v>
      </c>
      <c r="H684" s="426">
        <v>1</v>
      </c>
      <c r="I684" s="427">
        <v>71.62</v>
      </c>
      <c r="J684" s="427">
        <v>71.62</v>
      </c>
    </row>
    <row r="685" spans="1:10" ht="22.8">
      <c r="A685" s="422" t="s">
        <v>526</v>
      </c>
      <c r="B685" s="423" t="s">
        <v>781</v>
      </c>
      <c r="C685" s="424" t="s">
        <v>19</v>
      </c>
      <c r="D685" s="422" t="s">
        <v>782</v>
      </c>
      <c r="E685" s="661" t="s">
        <v>529</v>
      </c>
      <c r="F685" s="661"/>
      <c r="G685" s="425" t="s">
        <v>22</v>
      </c>
      <c r="H685" s="426">
        <v>1</v>
      </c>
      <c r="I685" s="427">
        <v>29.14</v>
      </c>
      <c r="J685" s="427">
        <v>29.14</v>
      </c>
    </row>
    <row r="686" spans="1:10">
      <c r="A686" s="416"/>
      <c r="B686" s="393"/>
      <c r="C686" s="394"/>
      <c r="D686" s="416"/>
      <c r="E686" s="416" t="s">
        <v>519</v>
      </c>
      <c r="F686" s="417">
        <v>20.49</v>
      </c>
      <c r="G686" s="416" t="s">
        <v>520</v>
      </c>
      <c r="H686" s="395">
        <v>0</v>
      </c>
      <c r="I686" s="416" t="s">
        <v>521</v>
      </c>
      <c r="J686" s="417">
        <v>20.49</v>
      </c>
    </row>
    <row r="687" spans="1:10" ht="13.8" thickBot="1">
      <c r="A687" s="416"/>
      <c r="B687" s="393"/>
      <c r="C687" s="394"/>
      <c r="D687" s="416"/>
      <c r="E687" s="416" t="s">
        <v>522</v>
      </c>
      <c r="F687" s="417">
        <v>53.85</v>
      </c>
      <c r="G687" s="416"/>
      <c r="H687" s="653" t="s">
        <v>523</v>
      </c>
      <c r="I687" s="653"/>
      <c r="J687" s="417">
        <v>272.17</v>
      </c>
    </row>
    <row r="688" spans="1:10" ht="13.8" thickTop="1">
      <c r="A688" s="418"/>
      <c r="B688" s="419"/>
      <c r="C688" s="420"/>
      <c r="D688" s="418"/>
      <c r="E688" s="418"/>
      <c r="F688" s="418"/>
      <c r="G688" s="418"/>
      <c r="H688" s="421"/>
      <c r="I688" s="418"/>
      <c r="J688" s="418"/>
    </row>
    <row r="689" spans="1:10">
      <c r="A689" s="398"/>
      <c r="B689" s="399" t="s">
        <v>360</v>
      </c>
      <c r="C689" s="400" t="s">
        <v>361</v>
      </c>
      <c r="D689" s="398" t="s">
        <v>362</v>
      </c>
      <c r="E689" s="655" t="s">
        <v>503</v>
      </c>
      <c r="F689" s="655"/>
      <c r="G689" s="401" t="s">
        <v>363</v>
      </c>
      <c r="H689" s="402" t="s">
        <v>346</v>
      </c>
      <c r="I689" s="403" t="s">
        <v>364</v>
      </c>
      <c r="J689" s="403" t="s">
        <v>62</v>
      </c>
    </row>
    <row r="690" spans="1:10" ht="22.8">
      <c r="A690" s="404" t="s">
        <v>504</v>
      </c>
      <c r="B690" s="405" t="s">
        <v>777</v>
      </c>
      <c r="C690" s="406" t="s">
        <v>19</v>
      </c>
      <c r="D690" s="404" t="s">
        <v>778</v>
      </c>
      <c r="E690" s="656" t="s">
        <v>666</v>
      </c>
      <c r="F690" s="656"/>
      <c r="G690" s="407" t="s">
        <v>22</v>
      </c>
      <c r="H690" s="408">
        <v>1</v>
      </c>
      <c r="I690" s="409">
        <v>46.76</v>
      </c>
      <c r="J690" s="409">
        <v>46.76</v>
      </c>
    </row>
    <row r="691" spans="1:10" ht="22.8">
      <c r="A691" s="410" t="s">
        <v>505</v>
      </c>
      <c r="B691" s="411" t="s">
        <v>787</v>
      </c>
      <c r="C691" s="412" t="s">
        <v>19</v>
      </c>
      <c r="D691" s="410" t="s">
        <v>788</v>
      </c>
      <c r="E691" s="660" t="s">
        <v>677</v>
      </c>
      <c r="F691" s="660"/>
      <c r="G691" s="413" t="s">
        <v>37</v>
      </c>
      <c r="H691" s="414">
        <v>5.5999999999999999E-5</v>
      </c>
      <c r="I691" s="415">
        <v>835000</v>
      </c>
      <c r="J691" s="415">
        <v>46.76</v>
      </c>
    </row>
    <row r="692" spans="1:10">
      <c r="A692" s="416"/>
      <c r="B692" s="393"/>
      <c r="C692" s="394"/>
      <c r="D692" s="416"/>
      <c r="E692" s="416" t="s">
        <v>519</v>
      </c>
      <c r="F692" s="417">
        <v>0</v>
      </c>
      <c r="G692" s="416" t="s">
        <v>520</v>
      </c>
      <c r="H692" s="395">
        <v>0</v>
      </c>
      <c r="I692" s="416" t="s">
        <v>521</v>
      </c>
      <c r="J692" s="417">
        <v>0</v>
      </c>
    </row>
    <row r="693" spans="1:10" ht="13.8" thickBot="1">
      <c r="A693" s="416"/>
      <c r="B693" s="393"/>
      <c r="C693" s="394"/>
      <c r="D693" s="416"/>
      <c r="E693" s="416" t="s">
        <v>522</v>
      </c>
      <c r="F693" s="417">
        <v>11.53</v>
      </c>
      <c r="G693" s="416"/>
      <c r="H693" s="653" t="s">
        <v>523</v>
      </c>
      <c r="I693" s="653"/>
      <c r="J693" s="417">
        <v>58.29</v>
      </c>
    </row>
    <row r="694" spans="1:10" ht="13.8" thickTop="1">
      <c r="A694" s="418"/>
      <c r="B694" s="419"/>
      <c r="C694" s="420"/>
      <c r="D694" s="418"/>
      <c r="E694" s="418"/>
      <c r="F694" s="418"/>
      <c r="G694" s="418"/>
      <c r="H694" s="421"/>
      <c r="I694" s="418"/>
      <c r="J694" s="418"/>
    </row>
    <row r="695" spans="1:10">
      <c r="A695" s="398"/>
      <c r="B695" s="399" t="s">
        <v>360</v>
      </c>
      <c r="C695" s="400" t="s">
        <v>361</v>
      </c>
      <c r="D695" s="398" t="s">
        <v>362</v>
      </c>
      <c r="E695" s="655" t="s">
        <v>503</v>
      </c>
      <c r="F695" s="655"/>
      <c r="G695" s="401" t="s">
        <v>363</v>
      </c>
      <c r="H695" s="402" t="s">
        <v>346</v>
      </c>
      <c r="I695" s="403" t="s">
        <v>364</v>
      </c>
      <c r="J695" s="403" t="s">
        <v>62</v>
      </c>
    </row>
    <row r="696" spans="1:10" ht="22.8">
      <c r="A696" s="404" t="s">
        <v>504</v>
      </c>
      <c r="B696" s="405" t="s">
        <v>779</v>
      </c>
      <c r="C696" s="406" t="s">
        <v>19</v>
      </c>
      <c r="D696" s="404" t="s">
        <v>780</v>
      </c>
      <c r="E696" s="656" t="s">
        <v>666</v>
      </c>
      <c r="F696" s="656"/>
      <c r="G696" s="407" t="s">
        <v>22</v>
      </c>
      <c r="H696" s="408">
        <v>1</v>
      </c>
      <c r="I696" s="409">
        <v>12.35</v>
      </c>
      <c r="J696" s="409">
        <v>12.35</v>
      </c>
    </row>
    <row r="697" spans="1:10" ht="22.8">
      <c r="A697" s="410" t="s">
        <v>505</v>
      </c>
      <c r="B697" s="411" t="s">
        <v>787</v>
      </c>
      <c r="C697" s="412" t="s">
        <v>19</v>
      </c>
      <c r="D697" s="410" t="s">
        <v>788</v>
      </c>
      <c r="E697" s="660" t="s">
        <v>677</v>
      </c>
      <c r="F697" s="660"/>
      <c r="G697" s="413" t="s">
        <v>37</v>
      </c>
      <c r="H697" s="414">
        <v>1.4800000000000001E-5</v>
      </c>
      <c r="I697" s="415">
        <v>835000</v>
      </c>
      <c r="J697" s="415">
        <v>12.35</v>
      </c>
    </row>
    <row r="698" spans="1:10">
      <c r="A698" s="416"/>
      <c r="B698" s="393"/>
      <c r="C698" s="394"/>
      <c r="D698" s="416"/>
      <c r="E698" s="416" t="s">
        <v>519</v>
      </c>
      <c r="F698" s="417">
        <v>0</v>
      </c>
      <c r="G698" s="416" t="s">
        <v>520</v>
      </c>
      <c r="H698" s="395">
        <v>0</v>
      </c>
      <c r="I698" s="416" t="s">
        <v>521</v>
      </c>
      <c r="J698" s="417">
        <v>0</v>
      </c>
    </row>
    <row r="699" spans="1:10" ht="13.8" thickBot="1">
      <c r="A699" s="416"/>
      <c r="B699" s="393"/>
      <c r="C699" s="394"/>
      <c r="D699" s="416"/>
      <c r="E699" s="416" t="s">
        <v>522</v>
      </c>
      <c r="F699" s="417">
        <v>3.04</v>
      </c>
      <c r="G699" s="416"/>
      <c r="H699" s="653" t="s">
        <v>523</v>
      </c>
      <c r="I699" s="653"/>
      <c r="J699" s="417">
        <v>15.39</v>
      </c>
    </row>
    <row r="700" spans="1:10" ht="13.8" thickTop="1">
      <c r="A700" s="418"/>
      <c r="B700" s="419"/>
      <c r="C700" s="420"/>
      <c r="D700" s="418"/>
      <c r="E700" s="418"/>
      <c r="F700" s="418"/>
      <c r="G700" s="418"/>
      <c r="H700" s="421"/>
      <c r="I700" s="418"/>
      <c r="J700" s="418"/>
    </row>
    <row r="701" spans="1:10">
      <c r="A701" s="398"/>
      <c r="B701" s="399" t="s">
        <v>360</v>
      </c>
      <c r="C701" s="400" t="s">
        <v>361</v>
      </c>
      <c r="D701" s="398" t="s">
        <v>362</v>
      </c>
      <c r="E701" s="655" t="s">
        <v>503</v>
      </c>
      <c r="F701" s="655"/>
      <c r="G701" s="401" t="s">
        <v>363</v>
      </c>
      <c r="H701" s="402" t="s">
        <v>346</v>
      </c>
      <c r="I701" s="403" t="s">
        <v>364</v>
      </c>
      <c r="J701" s="403" t="s">
        <v>62</v>
      </c>
    </row>
    <row r="702" spans="1:10" ht="22.8">
      <c r="A702" s="404" t="s">
        <v>504</v>
      </c>
      <c r="B702" s="405" t="s">
        <v>783</v>
      </c>
      <c r="C702" s="406" t="s">
        <v>19</v>
      </c>
      <c r="D702" s="404" t="s">
        <v>784</v>
      </c>
      <c r="E702" s="656" t="s">
        <v>666</v>
      </c>
      <c r="F702" s="656"/>
      <c r="G702" s="407" t="s">
        <v>22</v>
      </c>
      <c r="H702" s="408">
        <v>1</v>
      </c>
      <c r="I702" s="409">
        <v>58.45</v>
      </c>
      <c r="J702" s="409">
        <v>58.45</v>
      </c>
    </row>
    <row r="703" spans="1:10" ht="22.8">
      <c r="A703" s="410" t="s">
        <v>505</v>
      </c>
      <c r="B703" s="411" t="s">
        <v>787</v>
      </c>
      <c r="C703" s="412" t="s">
        <v>19</v>
      </c>
      <c r="D703" s="410" t="s">
        <v>788</v>
      </c>
      <c r="E703" s="660" t="s">
        <v>677</v>
      </c>
      <c r="F703" s="660"/>
      <c r="G703" s="413" t="s">
        <v>37</v>
      </c>
      <c r="H703" s="414">
        <v>6.9999999999999994E-5</v>
      </c>
      <c r="I703" s="415">
        <v>835000</v>
      </c>
      <c r="J703" s="415">
        <v>58.45</v>
      </c>
    </row>
    <row r="704" spans="1:10">
      <c r="A704" s="416"/>
      <c r="B704" s="393"/>
      <c r="C704" s="394"/>
      <c r="D704" s="416"/>
      <c r="E704" s="416" t="s">
        <v>519</v>
      </c>
      <c r="F704" s="417">
        <v>0</v>
      </c>
      <c r="G704" s="416" t="s">
        <v>520</v>
      </c>
      <c r="H704" s="395">
        <v>0</v>
      </c>
      <c r="I704" s="416" t="s">
        <v>521</v>
      </c>
      <c r="J704" s="417">
        <v>0</v>
      </c>
    </row>
    <row r="705" spans="1:10" ht="13.8" thickBot="1">
      <c r="A705" s="416"/>
      <c r="B705" s="393"/>
      <c r="C705" s="394"/>
      <c r="D705" s="416"/>
      <c r="E705" s="416" t="s">
        <v>522</v>
      </c>
      <c r="F705" s="417">
        <v>14.41</v>
      </c>
      <c r="G705" s="416"/>
      <c r="H705" s="653" t="s">
        <v>523</v>
      </c>
      <c r="I705" s="653"/>
      <c r="J705" s="417">
        <v>72.86</v>
      </c>
    </row>
    <row r="706" spans="1:10" ht="13.8" thickTop="1">
      <c r="A706" s="418"/>
      <c r="B706" s="419"/>
      <c r="C706" s="420"/>
      <c r="D706" s="418"/>
      <c r="E706" s="418"/>
      <c r="F706" s="418"/>
      <c r="G706" s="418"/>
      <c r="H706" s="421"/>
      <c r="I706" s="418"/>
      <c r="J706" s="418"/>
    </row>
    <row r="707" spans="1:10">
      <c r="A707" s="398"/>
      <c r="B707" s="399" t="s">
        <v>360</v>
      </c>
      <c r="C707" s="400" t="s">
        <v>361</v>
      </c>
      <c r="D707" s="398" t="s">
        <v>362</v>
      </c>
      <c r="E707" s="655" t="s">
        <v>503</v>
      </c>
      <c r="F707" s="655"/>
      <c r="G707" s="401" t="s">
        <v>363</v>
      </c>
      <c r="H707" s="402" t="s">
        <v>346</v>
      </c>
      <c r="I707" s="403" t="s">
        <v>364</v>
      </c>
      <c r="J707" s="403" t="s">
        <v>62</v>
      </c>
    </row>
    <row r="708" spans="1:10" ht="34.200000000000003">
      <c r="A708" s="404" t="s">
        <v>504</v>
      </c>
      <c r="B708" s="405" t="s">
        <v>785</v>
      </c>
      <c r="C708" s="406" t="s">
        <v>19</v>
      </c>
      <c r="D708" s="404" t="s">
        <v>786</v>
      </c>
      <c r="E708" s="656" t="s">
        <v>666</v>
      </c>
      <c r="F708" s="656"/>
      <c r="G708" s="407" t="s">
        <v>22</v>
      </c>
      <c r="H708" s="408">
        <v>1</v>
      </c>
      <c r="I708" s="409">
        <v>71.62</v>
      </c>
      <c r="J708" s="409">
        <v>71.62</v>
      </c>
    </row>
    <row r="709" spans="1:10">
      <c r="A709" s="410" t="s">
        <v>505</v>
      </c>
      <c r="B709" s="411" t="s">
        <v>680</v>
      </c>
      <c r="C709" s="412" t="s">
        <v>19</v>
      </c>
      <c r="D709" s="410" t="s">
        <v>681</v>
      </c>
      <c r="E709" s="660" t="s">
        <v>229</v>
      </c>
      <c r="F709" s="660"/>
      <c r="G709" s="413" t="s">
        <v>682</v>
      </c>
      <c r="H709" s="414">
        <v>10.77</v>
      </c>
      <c r="I709" s="415">
        <v>6.65</v>
      </c>
      <c r="J709" s="415">
        <v>71.62</v>
      </c>
    </row>
    <row r="710" spans="1:10">
      <c r="A710" s="416"/>
      <c r="B710" s="393"/>
      <c r="C710" s="394"/>
      <c r="D710" s="416"/>
      <c r="E710" s="416" t="s">
        <v>519</v>
      </c>
      <c r="F710" s="417">
        <v>0</v>
      </c>
      <c r="G710" s="416" t="s">
        <v>520</v>
      </c>
      <c r="H710" s="395">
        <v>0</v>
      </c>
      <c r="I710" s="416" t="s">
        <v>521</v>
      </c>
      <c r="J710" s="417">
        <v>0</v>
      </c>
    </row>
    <row r="711" spans="1:10" ht="13.8" thickBot="1">
      <c r="A711" s="416"/>
      <c r="B711" s="393"/>
      <c r="C711" s="394"/>
      <c r="D711" s="416"/>
      <c r="E711" s="416" t="s">
        <v>522</v>
      </c>
      <c r="F711" s="417">
        <v>17.66</v>
      </c>
      <c r="G711" s="416"/>
      <c r="H711" s="653" t="s">
        <v>523</v>
      </c>
      <c r="I711" s="653"/>
      <c r="J711" s="417">
        <v>89.28</v>
      </c>
    </row>
    <row r="712" spans="1:10" ht="13.8" thickTop="1">
      <c r="A712" s="418"/>
      <c r="B712" s="419"/>
      <c r="C712" s="420"/>
      <c r="D712" s="418"/>
      <c r="E712" s="418"/>
      <c r="F712" s="418"/>
      <c r="G712" s="418"/>
      <c r="H712" s="421"/>
      <c r="I712" s="418"/>
      <c r="J712" s="418"/>
    </row>
    <row r="713" spans="1:10">
      <c r="A713" s="398"/>
      <c r="B713" s="399" t="s">
        <v>360</v>
      </c>
      <c r="C713" s="400" t="s">
        <v>361</v>
      </c>
      <c r="D713" s="398" t="s">
        <v>362</v>
      </c>
      <c r="E713" s="655" t="s">
        <v>503</v>
      </c>
      <c r="F713" s="655"/>
      <c r="G713" s="401" t="s">
        <v>363</v>
      </c>
      <c r="H713" s="402" t="s">
        <v>346</v>
      </c>
      <c r="I713" s="403" t="s">
        <v>364</v>
      </c>
      <c r="J713" s="403" t="s">
        <v>62</v>
      </c>
    </row>
    <row r="714" spans="1:10" ht="22.8">
      <c r="A714" s="404" t="s">
        <v>504</v>
      </c>
      <c r="B714" s="405" t="s">
        <v>992</v>
      </c>
      <c r="C714" s="406" t="s">
        <v>583</v>
      </c>
      <c r="D714" s="404" t="s">
        <v>919</v>
      </c>
      <c r="E714" s="656" t="s">
        <v>906</v>
      </c>
      <c r="F714" s="656"/>
      <c r="G714" s="407" t="s">
        <v>172</v>
      </c>
      <c r="H714" s="408">
        <v>1</v>
      </c>
      <c r="I714" s="409">
        <v>79.37</v>
      </c>
      <c r="J714" s="409">
        <v>79.37</v>
      </c>
    </row>
    <row r="715" spans="1:10">
      <c r="A715" s="655" t="s">
        <v>129</v>
      </c>
      <c r="B715" s="657" t="s">
        <v>360</v>
      </c>
      <c r="C715" s="658" t="s">
        <v>361</v>
      </c>
      <c r="D715" s="655" t="s">
        <v>929</v>
      </c>
      <c r="E715" s="654" t="s">
        <v>913</v>
      </c>
      <c r="F715" s="659" t="s">
        <v>930</v>
      </c>
      <c r="G715" s="654"/>
      <c r="H715" s="659" t="s">
        <v>931</v>
      </c>
      <c r="I715" s="654"/>
      <c r="J715" s="654" t="s">
        <v>916</v>
      </c>
    </row>
    <row r="716" spans="1:10" ht="12.75" customHeight="1">
      <c r="A716" s="654"/>
      <c r="B716" s="657"/>
      <c r="C716" s="658"/>
      <c r="D716" s="654"/>
      <c r="E716" s="654"/>
      <c r="F716" s="403" t="s">
        <v>932</v>
      </c>
      <c r="G716" s="403" t="s">
        <v>933</v>
      </c>
      <c r="H716" s="402" t="s">
        <v>932</v>
      </c>
      <c r="I716" s="403" t="s">
        <v>933</v>
      </c>
      <c r="J716" s="654"/>
    </row>
    <row r="717" spans="1:10">
      <c r="A717" s="410" t="s">
        <v>505</v>
      </c>
      <c r="B717" s="411" t="s">
        <v>993</v>
      </c>
      <c r="C717" s="412" t="s">
        <v>583</v>
      </c>
      <c r="D717" s="410" t="s">
        <v>994</v>
      </c>
      <c r="E717" s="431">
        <v>9.3719999999999998E-2</v>
      </c>
      <c r="F717" s="415">
        <v>1</v>
      </c>
      <c r="G717" s="415">
        <v>0</v>
      </c>
      <c r="H717" s="414">
        <v>18.446300000000001</v>
      </c>
      <c r="I717" s="432">
        <v>4.7042000000000002</v>
      </c>
      <c r="J717" s="432">
        <v>1.7287999999999999</v>
      </c>
    </row>
    <row r="718" spans="1:10">
      <c r="A718" s="410" t="s">
        <v>505</v>
      </c>
      <c r="B718" s="411" t="s">
        <v>995</v>
      </c>
      <c r="C718" s="412" t="s">
        <v>583</v>
      </c>
      <c r="D718" s="410" t="s">
        <v>996</v>
      </c>
      <c r="E718" s="431">
        <v>9.3719999999999998E-2</v>
      </c>
      <c r="F718" s="415">
        <v>1</v>
      </c>
      <c r="G718" s="415">
        <v>0</v>
      </c>
      <c r="H718" s="414">
        <v>26.925599999999999</v>
      </c>
      <c r="I718" s="432">
        <v>26.563800000000001</v>
      </c>
      <c r="J718" s="432">
        <v>2.5234999999999999</v>
      </c>
    </row>
    <row r="719" spans="1:10">
      <c r="A719" s="650"/>
      <c r="B719" s="650"/>
      <c r="C719" s="650"/>
      <c r="D719" s="650"/>
      <c r="E719" s="650"/>
      <c r="F719" s="650" t="s">
        <v>936</v>
      </c>
      <c r="G719" s="650"/>
      <c r="H719" s="650"/>
      <c r="I719" s="650"/>
      <c r="J719" s="428">
        <v>4.2523</v>
      </c>
    </row>
    <row r="720" spans="1:10" ht="24">
      <c r="A720" s="398" t="s">
        <v>152</v>
      </c>
      <c r="B720" s="399" t="s">
        <v>360</v>
      </c>
      <c r="C720" s="400" t="s">
        <v>361</v>
      </c>
      <c r="D720" s="398" t="s">
        <v>226</v>
      </c>
      <c r="E720" s="403" t="s">
        <v>913</v>
      </c>
      <c r="F720" s="654" t="s">
        <v>941</v>
      </c>
      <c r="G720" s="654"/>
      <c r="H720" s="654"/>
      <c r="I720" s="654"/>
      <c r="J720" s="403" t="s">
        <v>916</v>
      </c>
    </row>
    <row r="721" spans="1:10">
      <c r="A721" s="410" t="s">
        <v>505</v>
      </c>
      <c r="B721" s="411" t="s">
        <v>997</v>
      </c>
      <c r="C721" s="412" t="s">
        <v>583</v>
      </c>
      <c r="D721" s="410" t="s">
        <v>998</v>
      </c>
      <c r="E721" s="431">
        <v>0.9</v>
      </c>
      <c r="F721" s="410"/>
      <c r="G721" s="410"/>
      <c r="H721" s="414"/>
      <c r="I721" s="432">
        <v>21.035399999999999</v>
      </c>
      <c r="J721" s="432">
        <v>18.931899999999999</v>
      </c>
    </row>
    <row r="722" spans="1:10">
      <c r="A722" s="410" t="s">
        <v>505</v>
      </c>
      <c r="B722" s="411" t="s">
        <v>999</v>
      </c>
      <c r="C722" s="412" t="s">
        <v>583</v>
      </c>
      <c r="D722" s="410" t="s">
        <v>1000</v>
      </c>
      <c r="E722" s="431">
        <v>0.9</v>
      </c>
      <c r="F722" s="410"/>
      <c r="G722" s="410"/>
      <c r="H722" s="414"/>
      <c r="I722" s="432">
        <v>25.7333</v>
      </c>
      <c r="J722" s="432">
        <v>23.16</v>
      </c>
    </row>
    <row r="723" spans="1:10">
      <c r="A723" s="650"/>
      <c r="B723" s="650"/>
      <c r="C723" s="650"/>
      <c r="D723" s="650"/>
      <c r="E723" s="650"/>
      <c r="F723" s="650" t="s">
        <v>944</v>
      </c>
      <c r="G723" s="650"/>
      <c r="H723" s="650"/>
      <c r="I723" s="650"/>
      <c r="J723" s="428">
        <v>42.091900000000003</v>
      </c>
    </row>
    <row r="724" spans="1:10">
      <c r="A724" s="650"/>
      <c r="B724" s="650"/>
      <c r="C724" s="650"/>
      <c r="D724" s="650"/>
      <c r="E724" s="650"/>
      <c r="F724" s="650" t="s">
        <v>945</v>
      </c>
      <c r="G724" s="650"/>
      <c r="H724" s="650"/>
      <c r="I724" s="650"/>
      <c r="J724" s="428">
        <v>0</v>
      </c>
    </row>
    <row r="725" spans="1:10">
      <c r="A725" s="650"/>
      <c r="B725" s="650"/>
      <c r="C725" s="650"/>
      <c r="D725" s="650"/>
      <c r="E725" s="650"/>
      <c r="F725" s="650" t="s">
        <v>907</v>
      </c>
      <c r="G725" s="650"/>
      <c r="H725" s="650"/>
      <c r="I725" s="650"/>
      <c r="J725" s="428">
        <v>46.344200000000001</v>
      </c>
    </row>
    <row r="726" spans="1:10">
      <c r="A726" s="650"/>
      <c r="B726" s="650"/>
      <c r="C726" s="650"/>
      <c r="D726" s="650"/>
      <c r="E726" s="650"/>
      <c r="F726" s="650" t="s">
        <v>908</v>
      </c>
      <c r="G726" s="650"/>
      <c r="H726" s="650"/>
      <c r="I726" s="650"/>
      <c r="J726" s="428">
        <v>0</v>
      </c>
    </row>
    <row r="727" spans="1:10">
      <c r="A727" s="650"/>
      <c r="B727" s="650"/>
      <c r="C727" s="650"/>
      <c r="D727" s="650"/>
      <c r="E727" s="650"/>
      <c r="F727" s="650" t="s">
        <v>909</v>
      </c>
      <c r="G727" s="650"/>
      <c r="H727" s="650"/>
      <c r="I727" s="650"/>
      <c r="J727" s="428">
        <v>0</v>
      </c>
    </row>
    <row r="728" spans="1:10">
      <c r="A728" s="650"/>
      <c r="B728" s="650"/>
      <c r="C728" s="650"/>
      <c r="D728" s="650"/>
      <c r="E728" s="650"/>
      <c r="F728" s="650" t="s">
        <v>910</v>
      </c>
      <c r="G728" s="650"/>
      <c r="H728" s="650"/>
      <c r="I728" s="650"/>
      <c r="J728" s="428">
        <v>1</v>
      </c>
    </row>
    <row r="729" spans="1:10">
      <c r="A729" s="650"/>
      <c r="B729" s="650"/>
      <c r="C729" s="650"/>
      <c r="D729" s="650"/>
      <c r="E729" s="650"/>
      <c r="F729" s="650" t="s">
        <v>911</v>
      </c>
      <c r="G729" s="650"/>
      <c r="H729" s="650"/>
      <c r="I729" s="650"/>
      <c r="J729" s="428">
        <v>46.344200000000001</v>
      </c>
    </row>
    <row r="730" spans="1:10" ht="37.5" customHeight="1">
      <c r="A730" s="398" t="s">
        <v>164</v>
      </c>
      <c r="B730" s="399" t="s">
        <v>361</v>
      </c>
      <c r="C730" s="400" t="s">
        <v>360</v>
      </c>
      <c r="D730" s="398" t="s">
        <v>229</v>
      </c>
      <c r="E730" s="403" t="s">
        <v>913</v>
      </c>
      <c r="F730" s="403" t="s">
        <v>914</v>
      </c>
      <c r="G730" s="654" t="s">
        <v>915</v>
      </c>
      <c r="H730" s="654"/>
      <c r="I730" s="654"/>
      <c r="J730" s="403" t="s">
        <v>916</v>
      </c>
    </row>
    <row r="731" spans="1:10" ht="14.25" customHeight="1">
      <c r="A731" s="410" t="s">
        <v>505</v>
      </c>
      <c r="B731" s="411" t="s">
        <v>583</v>
      </c>
      <c r="C731" s="412" t="s">
        <v>1001</v>
      </c>
      <c r="D731" s="410" t="s">
        <v>1002</v>
      </c>
      <c r="E731" s="431">
        <v>1.8519999999999998E-2</v>
      </c>
      <c r="F731" s="413" t="s">
        <v>1003</v>
      </c>
      <c r="G731" s="663">
        <v>13.929399999999999</v>
      </c>
      <c r="H731" s="663"/>
      <c r="I731" s="660"/>
      <c r="J731" s="432">
        <v>0.25800000000000001</v>
      </c>
    </row>
    <row r="732" spans="1:10" ht="14.25" customHeight="1">
      <c r="A732" s="410" t="s">
        <v>505</v>
      </c>
      <c r="B732" s="411" t="s">
        <v>583</v>
      </c>
      <c r="C732" s="412" t="s">
        <v>1004</v>
      </c>
      <c r="D732" s="410" t="s">
        <v>1005</v>
      </c>
      <c r="E732" s="431">
        <v>2.3650000000000001E-2</v>
      </c>
      <c r="F732" s="413" t="s">
        <v>959</v>
      </c>
      <c r="G732" s="663">
        <v>19.9846</v>
      </c>
      <c r="H732" s="663"/>
      <c r="I732" s="660"/>
      <c r="J732" s="432">
        <v>0.47260000000000002</v>
      </c>
    </row>
    <row r="733" spans="1:10" ht="14.25" customHeight="1">
      <c r="A733" s="410" t="s">
        <v>505</v>
      </c>
      <c r="B733" s="411" t="s">
        <v>583</v>
      </c>
      <c r="C733" s="412" t="s">
        <v>1006</v>
      </c>
      <c r="D733" s="410" t="s">
        <v>1007</v>
      </c>
      <c r="E733" s="431">
        <v>1.21489</v>
      </c>
      <c r="F733" s="413" t="s">
        <v>1008</v>
      </c>
      <c r="G733" s="663">
        <v>6.0610999999999997</v>
      </c>
      <c r="H733" s="663"/>
      <c r="I733" s="660"/>
      <c r="J733" s="432">
        <v>7.3635999999999999</v>
      </c>
    </row>
    <row r="734" spans="1:10" ht="14.25" customHeight="1">
      <c r="A734" s="410" t="s">
        <v>505</v>
      </c>
      <c r="B734" s="411" t="s">
        <v>583</v>
      </c>
      <c r="C734" s="412" t="s">
        <v>1009</v>
      </c>
      <c r="D734" s="410" t="s">
        <v>1010</v>
      </c>
      <c r="E734" s="431">
        <v>0.40429999999999999</v>
      </c>
      <c r="F734" s="413" t="s">
        <v>172</v>
      </c>
      <c r="G734" s="663">
        <v>60.6113</v>
      </c>
      <c r="H734" s="663"/>
      <c r="I734" s="660"/>
      <c r="J734" s="432">
        <v>24.505099999999999</v>
      </c>
    </row>
    <row r="735" spans="1:10">
      <c r="A735" s="650"/>
      <c r="B735" s="650"/>
      <c r="C735" s="650"/>
      <c r="D735" s="650"/>
      <c r="E735" s="650"/>
      <c r="F735" s="650" t="s">
        <v>968</v>
      </c>
      <c r="G735" s="650"/>
      <c r="H735" s="650"/>
      <c r="I735" s="650"/>
      <c r="J735" s="428">
        <v>32.599299999999999</v>
      </c>
    </row>
    <row r="736" spans="1:10" ht="23.25" customHeight="1">
      <c r="A736" s="398" t="s">
        <v>969</v>
      </c>
      <c r="B736" s="399" t="s">
        <v>361</v>
      </c>
      <c r="C736" s="400" t="s">
        <v>505</v>
      </c>
      <c r="D736" s="398" t="s">
        <v>970</v>
      </c>
      <c r="E736" s="403" t="s">
        <v>360</v>
      </c>
      <c r="F736" s="403" t="s">
        <v>913</v>
      </c>
      <c r="G736" s="401" t="s">
        <v>914</v>
      </c>
      <c r="H736" s="654" t="s">
        <v>915</v>
      </c>
      <c r="I736" s="654"/>
      <c r="J736" s="403" t="s">
        <v>916</v>
      </c>
    </row>
    <row r="737" spans="1:10" ht="22.8">
      <c r="A737" s="422" t="s">
        <v>971</v>
      </c>
      <c r="B737" s="423" t="s">
        <v>583</v>
      </c>
      <c r="C737" s="424" t="s">
        <v>1001</v>
      </c>
      <c r="D737" s="422" t="s">
        <v>938</v>
      </c>
      <c r="E737" s="433">
        <v>5914655</v>
      </c>
      <c r="F737" s="429">
        <v>2.0000000000000002E-5</v>
      </c>
      <c r="G737" s="425" t="s">
        <v>928</v>
      </c>
      <c r="H737" s="662">
        <v>32.01</v>
      </c>
      <c r="I737" s="661"/>
      <c r="J737" s="430">
        <v>5.9999999999999995E-4</v>
      </c>
    </row>
    <row r="738" spans="1:10" ht="22.8">
      <c r="A738" s="422" t="s">
        <v>971</v>
      </c>
      <c r="B738" s="423" t="s">
        <v>583</v>
      </c>
      <c r="C738" s="424" t="s">
        <v>1004</v>
      </c>
      <c r="D738" s="422" t="s">
        <v>938</v>
      </c>
      <c r="E738" s="433">
        <v>5914655</v>
      </c>
      <c r="F738" s="429">
        <v>2.0000000000000002E-5</v>
      </c>
      <c r="G738" s="425" t="s">
        <v>928</v>
      </c>
      <c r="H738" s="662">
        <v>32.01</v>
      </c>
      <c r="I738" s="661"/>
      <c r="J738" s="430">
        <v>5.9999999999999995E-4</v>
      </c>
    </row>
    <row r="739" spans="1:10" ht="22.8">
      <c r="A739" s="422" t="s">
        <v>971</v>
      </c>
      <c r="B739" s="423" t="s">
        <v>583</v>
      </c>
      <c r="C739" s="424" t="s">
        <v>1006</v>
      </c>
      <c r="D739" s="422" t="s">
        <v>938</v>
      </c>
      <c r="E739" s="433">
        <v>5914655</v>
      </c>
      <c r="F739" s="429">
        <v>3.0400000000000002E-3</v>
      </c>
      <c r="G739" s="425" t="s">
        <v>928</v>
      </c>
      <c r="H739" s="662">
        <v>32.01</v>
      </c>
      <c r="I739" s="661"/>
      <c r="J739" s="430">
        <v>9.7299999999999998E-2</v>
      </c>
    </row>
    <row r="740" spans="1:10" ht="22.8">
      <c r="A740" s="422" t="s">
        <v>971</v>
      </c>
      <c r="B740" s="423" t="s">
        <v>583</v>
      </c>
      <c r="C740" s="424" t="s">
        <v>1009</v>
      </c>
      <c r="D740" s="422" t="s">
        <v>938</v>
      </c>
      <c r="E740" s="433">
        <v>5914655</v>
      </c>
      <c r="F740" s="429">
        <v>1.0109999999999999E-2</v>
      </c>
      <c r="G740" s="425" t="s">
        <v>928</v>
      </c>
      <c r="H740" s="662">
        <v>32.01</v>
      </c>
      <c r="I740" s="661"/>
      <c r="J740" s="430">
        <v>0.3236</v>
      </c>
    </row>
    <row r="741" spans="1:10">
      <c r="A741" s="650"/>
      <c r="B741" s="650"/>
      <c r="C741" s="650"/>
      <c r="D741" s="650"/>
      <c r="E741" s="650"/>
      <c r="F741" s="650" t="s">
        <v>972</v>
      </c>
      <c r="G741" s="650"/>
      <c r="H741" s="650"/>
      <c r="I741" s="650"/>
      <c r="J741" s="428">
        <v>0.42209999999999998</v>
      </c>
    </row>
    <row r="742" spans="1:10" ht="39.75" customHeight="1">
      <c r="A742" s="398" t="s">
        <v>973</v>
      </c>
      <c r="B742" s="399" t="s">
        <v>361</v>
      </c>
      <c r="C742" s="400" t="s">
        <v>505</v>
      </c>
      <c r="D742" s="398" t="s">
        <v>974</v>
      </c>
      <c r="E742" s="403" t="s">
        <v>913</v>
      </c>
      <c r="F742" s="403" t="s">
        <v>914</v>
      </c>
      <c r="G742" s="659" t="s">
        <v>975</v>
      </c>
      <c r="H742" s="654"/>
      <c r="I742" s="654"/>
      <c r="J742" s="403" t="s">
        <v>916</v>
      </c>
    </row>
    <row r="743" spans="1:10">
      <c r="A743" s="401"/>
      <c r="B743" s="399"/>
      <c r="C743" s="400"/>
      <c r="D743" s="401"/>
      <c r="E743" s="401"/>
      <c r="F743" s="401"/>
      <c r="G743" s="401" t="s">
        <v>976</v>
      </c>
      <c r="H743" s="402" t="s">
        <v>977</v>
      </c>
      <c r="I743" s="401" t="s">
        <v>978</v>
      </c>
      <c r="J743" s="401"/>
    </row>
    <row r="744" spans="1:10" ht="45.6">
      <c r="A744" s="422" t="s">
        <v>974</v>
      </c>
      <c r="B744" s="423" t="s">
        <v>583</v>
      </c>
      <c r="C744" s="424" t="s">
        <v>1001</v>
      </c>
      <c r="D744" s="422" t="s">
        <v>1011</v>
      </c>
      <c r="E744" s="429">
        <v>2.0000000000000002E-5</v>
      </c>
      <c r="F744" s="425" t="s">
        <v>980</v>
      </c>
      <c r="G744" s="433" t="s">
        <v>981</v>
      </c>
      <c r="H744" s="426" t="s">
        <v>982</v>
      </c>
      <c r="I744" s="433" t="s">
        <v>983</v>
      </c>
      <c r="J744" s="430">
        <v>0</v>
      </c>
    </row>
    <row r="745" spans="1:10" ht="45.6">
      <c r="A745" s="422" t="s">
        <v>974</v>
      </c>
      <c r="B745" s="423" t="s">
        <v>583</v>
      </c>
      <c r="C745" s="424" t="s">
        <v>1004</v>
      </c>
      <c r="D745" s="422" t="s">
        <v>1012</v>
      </c>
      <c r="E745" s="429">
        <v>2.0000000000000002E-5</v>
      </c>
      <c r="F745" s="425" t="s">
        <v>980</v>
      </c>
      <c r="G745" s="433" t="s">
        <v>981</v>
      </c>
      <c r="H745" s="426" t="s">
        <v>982</v>
      </c>
      <c r="I745" s="433" t="s">
        <v>983</v>
      </c>
      <c r="J745" s="430">
        <v>0</v>
      </c>
    </row>
    <row r="746" spans="1:10" ht="45.6">
      <c r="A746" s="422" t="s">
        <v>974</v>
      </c>
      <c r="B746" s="423" t="s">
        <v>583</v>
      </c>
      <c r="C746" s="424" t="s">
        <v>1006</v>
      </c>
      <c r="D746" s="422" t="s">
        <v>1013</v>
      </c>
      <c r="E746" s="429">
        <v>3.0400000000000002E-3</v>
      </c>
      <c r="F746" s="425" t="s">
        <v>980</v>
      </c>
      <c r="G746" s="433" t="s">
        <v>981</v>
      </c>
      <c r="H746" s="426" t="s">
        <v>982</v>
      </c>
      <c r="I746" s="433" t="s">
        <v>983</v>
      </c>
      <c r="J746" s="430">
        <v>0</v>
      </c>
    </row>
    <row r="747" spans="1:10" ht="45.6">
      <c r="A747" s="422" t="s">
        <v>974</v>
      </c>
      <c r="B747" s="423" t="s">
        <v>583</v>
      </c>
      <c r="C747" s="424" t="s">
        <v>1009</v>
      </c>
      <c r="D747" s="422" t="s">
        <v>1014</v>
      </c>
      <c r="E747" s="429">
        <v>1.0109999999999999E-2</v>
      </c>
      <c r="F747" s="425" t="s">
        <v>980</v>
      </c>
      <c r="G747" s="433" t="s">
        <v>981</v>
      </c>
      <c r="H747" s="426" t="s">
        <v>982</v>
      </c>
      <c r="I747" s="433" t="s">
        <v>983</v>
      </c>
      <c r="J747" s="430">
        <v>0</v>
      </c>
    </row>
    <row r="748" spans="1:10">
      <c r="A748" s="650"/>
      <c r="B748" s="650"/>
      <c r="C748" s="650"/>
      <c r="D748" s="650"/>
      <c r="E748" s="650"/>
      <c r="F748" s="650" t="s">
        <v>991</v>
      </c>
      <c r="G748" s="650"/>
      <c r="H748" s="650"/>
      <c r="I748" s="650"/>
      <c r="J748" s="428">
        <v>0</v>
      </c>
    </row>
    <row r="749" spans="1:10">
      <c r="A749" s="416"/>
      <c r="B749" s="393"/>
      <c r="C749" s="394"/>
      <c r="D749" s="416"/>
      <c r="E749" s="416" t="s">
        <v>519</v>
      </c>
      <c r="F749" s="417">
        <v>42.229023599999998</v>
      </c>
      <c r="G749" s="416" t="s">
        <v>520</v>
      </c>
      <c r="H749" s="395">
        <v>0</v>
      </c>
      <c r="I749" s="416" t="s">
        <v>521</v>
      </c>
      <c r="J749" s="417">
        <v>42.229023601520268</v>
      </c>
    </row>
    <row r="750" spans="1:10" ht="13.8" thickBot="1">
      <c r="A750" s="416"/>
      <c r="B750" s="393"/>
      <c r="C750" s="394"/>
      <c r="D750" s="416"/>
      <c r="E750" s="416" t="s">
        <v>522</v>
      </c>
      <c r="F750" s="417">
        <v>19.579999999999998</v>
      </c>
      <c r="G750" s="416"/>
      <c r="H750" s="653" t="s">
        <v>523</v>
      </c>
      <c r="I750" s="653"/>
      <c r="J750" s="417">
        <v>98.95</v>
      </c>
    </row>
    <row r="751" spans="1:10" ht="13.8" thickTop="1">
      <c r="A751" s="418"/>
      <c r="B751" s="419"/>
      <c r="C751" s="420"/>
      <c r="D751" s="418"/>
      <c r="E751" s="418"/>
      <c r="F751" s="418"/>
      <c r="G751" s="418"/>
      <c r="H751" s="421"/>
      <c r="I751" s="418"/>
      <c r="J751" s="418"/>
    </row>
    <row r="752" spans="1:10">
      <c r="A752" s="398"/>
      <c r="B752" s="399" t="s">
        <v>360</v>
      </c>
      <c r="C752" s="400" t="s">
        <v>361</v>
      </c>
      <c r="D752" s="398" t="s">
        <v>362</v>
      </c>
      <c r="E752" s="655" t="s">
        <v>503</v>
      </c>
      <c r="F752" s="655"/>
      <c r="G752" s="401" t="s">
        <v>363</v>
      </c>
      <c r="H752" s="402" t="s">
        <v>346</v>
      </c>
      <c r="I752" s="403" t="s">
        <v>364</v>
      </c>
      <c r="J752" s="403" t="s">
        <v>62</v>
      </c>
    </row>
    <row r="753" spans="1:10">
      <c r="A753" s="404" t="s">
        <v>504</v>
      </c>
      <c r="B753" s="405" t="s">
        <v>591</v>
      </c>
      <c r="C753" s="406" t="s">
        <v>19</v>
      </c>
      <c r="D753" s="404" t="s">
        <v>230</v>
      </c>
      <c r="E753" s="656" t="s">
        <v>529</v>
      </c>
      <c r="F753" s="656"/>
      <c r="G753" s="407" t="s">
        <v>22</v>
      </c>
      <c r="H753" s="408">
        <v>1</v>
      </c>
      <c r="I753" s="409">
        <v>24.53</v>
      </c>
      <c r="J753" s="409">
        <v>24.53</v>
      </c>
    </row>
    <row r="754" spans="1:10" ht="22.8">
      <c r="A754" s="422" t="s">
        <v>526</v>
      </c>
      <c r="B754" s="423" t="s">
        <v>733</v>
      </c>
      <c r="C754" s="424" t="s">
        <v>19</v>
      </c>
      <c r="D754" s="422" t="s">
        <v>734</v>
      </c>
      <c r="E754" s="661" t="s">
        <v>529</v>
      </c>
      <c r="F754" s="661"/>
      <c r="G754" s="425" t="s">
        <v>22</v>
      </c>
      <c r="H754" s="426">
        <v>1</v>
      </c>
      <c r="I754" s="427">
        <v>7.0000000000000007E-2</v>
      </c>
      <c r="J754" s="427">
        <v>7.0000000000000007E-2</v>
      </c>
    </row>
    <row r="755" spans="1:10" ht="22.8">
      <c r="A755" s="410" t="s">
        <v>505</v>
      </c>
      <c r="B755" s="411" t="s">
        <v>642</v>
      </c>
      <c r="C755" s="412" t="s">
        <v>19</v>
      </c>
      <c r="D755" s="410" t="s">
        <v>643</v>
      </c>
      <c r="E755" s="660" t="s">
        <v>229</v>
      </c>
      <c r="F755" s="660"/>
      <c r="G755" s="413" t="s">
        <v>22</v>
      </c>
      <c r="H755" s="414">
        <v>1</v>
      </c>
      <c r="I755" s="415">
        <v>5.24</v>
      </c>
      <c r="J755" s="415">
        <v>5.24</v>
      </c>
    </row>
    <row r="756" spans="1:10" ht="22.8">
      <c r="A756" s="410" t="s">
        <v>505</v>
      </c>
      <c r="B756" s="411" t="s">
        <v>644</v>
      </c>
      <c r="C756" s="412" t="s">
        <v>19</v>
      </c>
      <c r="D756" s="410" t="s">
        <v>645</v>
      </c>
      <c r="E756" s="660" t="s">
        <v>229</v>
      </c>
      <c r="F756" s="660"/>
      <c r="G756" s="413" t="s">
        <v>22</v>
      </c>
      <c r="H756" s="414">
        <v>1</v>
      </c>
      <c r="I756" s="415">
        <v>1</v>
      </c>
      <c r="J756" s="415">
        <v>1</v>
      </c>
    </row>
    <row r="757" spans="1:10">
      <c r="A757" s="410" t="s">
        <v>505</v>
      </c>
      <c r="B757" s="411" t="s">
        <v>557</v>
      </c>
      <c r="C757" s="412" t="s">
        <v>19</v>
      </c>
      <c r="D757" s="410" t="s">
        <v>224</v>
      </c>
      <c r="E757" s="660" t="s">
        <v>229</v>
      </c>
      <c r="F757" s="660"/>
      <c r="G757" s="413" t="s">
        <v>22</v>
      </c>
      <c r="H757" s="414">
        <v>1</v>
      </c>
      <c r="I757" s="415">
        <v>1.43</v>
      </c>
      <c r="J757" s="415">
        <v>1.43</v>
      </c>
    </row>
    <row r="758" spans="1:10">
      <c r="A758" s="410" t="s">
        <v>505</v>
      </c>
      <c r="B758" s="411" t="s">
        <v>558</v>
      </c>
      <c r="C758" s="412" t="s">
        <v>19</v>
      </c>
      <c r="D758" s="410" t="s">
        <v>225</v>
      </c>
      <c r="E758" s="660" t="s">
        <v>229</v>
      </c>
      <c r="F758" s="660"/>
      <c r="G758" s="413" t="s">
        <v>22</v>
      </c>
      <c r="H758" s="414">
        <v>1</v>
      </c>
      <c r="I758" s="415">
        <v>0.08</v>
      </c>
      <c r="J758" s="415">
        <v>0.08</v>
      </c>
    </row>
    <row r="759" spans="1:10" ht="22.8">
      <c r="A759" s="410" t="s">
        <v>505</v>
      </c>
      <c r="B759" s="411" t="s">
        <v>789</v>
      </c>
      <c r="C759" s="412" t="s">
        <v>19</v>
      </c>
      <c r="D759" s="410" t="s">
        <v>790</v>
      </c>
      <c r="E759" s="660" t="s">
        <v>229</v>
      </c>
      <c r="F759" s="660"/>
      <c r="G759" s="413" t="s">
        <v>22</v>
      </c>
      <c r="H759" s="414">
        <v>1</v>
      </c>
      <c r="I759" s="415">
        <v>0.78</v>
      </c>
      <c r="J759" s="415">
        <v>0.78</v>
      </c>
    </row>
    <row r="760" spans="1:10" ht="22.8">
      <c r="A760" s="410" t="s">
        <v>505</v>
      </c>
      <c r="B760" s="411" t="s">
        <v>791</v>
      </c>
      <c r="C760" s="412" t="s">
        <v>19</v>
      </c>
      <c r="D760" s="410" t="s">
        <v>792</v>
      </c>
      <c r="E760" s="660" t="s">
        <v>229</v>
      </c>
      <c r="F760" s="660"/>
      <c r="G760" s="413" t="s">
        <v>22</v>
      </c>
      <c r="H760" s="414">
        <v>1</v>
      </c>
      <c r="I760" s="415">
        <v>1.31</v>
      </c>
      <c r="J760" s="415">
        <v>1.31</v>
      </c>
    </row>
    <row r="761" spans="1:10">
      <c r="A761" s="410" t="s">
        <v>505</v>
      </c>
      <c r="B761" s="411" t="s">
        <v>735</v>
      </c>
      <c r="C761" s="412" t="s">
        <v>19</v>
      </c>
      <c r="D761" s="410" t="s">
        <v>736</v>
      </c>
      <c r="E761" s="660" t="s">
        <v>226</v>
      </c>
      <c r="F761" s="660"/>
      <c r="G761" s="413" t="s">
        <v>22</v>
      </c>
      <c r="H761" s="414">
        <v>1</v>
      </c>
      <c r="I761" s="415">
        <v>14.62</v>
      </c>
      <c r="J761" s="415">
        <v>14.62</v>
      </c>
    </row>
    <row r="762" spans="1:10">
      <c r="A762" s="416"/>
      <c r="B762" s="393"/>
      <c r="C762" s="394"/>
      <c r="D762" s="416"/>
      <c r="E762" s="416" t="s">
        <v>519</v>
      </c>
      <c r="F762" s="417">
        <v>14.69</v>
      </c>
      <c r="G762" s="416" t="s">
        <v>520</v>
      </c>
      <c r="H762" s="395">
        <v>0</v>
      </c>
      <c r="I762" s="416" t="s">
        <v>521</v>
      </c>
      <c r="J762" s="417">
        <v>14.69</v>
      </c>
    </row>
    <row r="763" spans="1:10" ht="13.8" thickBot="1">
      <c r="A763" s="416"/>
      <c r="B763" s="393"/>
      <c r="C763" s="394"/>
      <c r="D763" s="416"/>
      <c r="E763" s="416" t="s">
        <v>522</v>
      </c>
      <c r="F763" s="417">
        <v>6.05</v>
      </c>
      <c r="G763" s="416"/>
      <c r="H763" s="653" t="s">
        <v>523</v>
      </c>
      <c r="I763" s="653"/>
      <c r="J763" s="417">
        <v>30.58</v>
      </c>
    </row>
    <row r="764" spans="1:10" ht="13.8" thickTop="1">
      <c r="A764" s="418"/>
      <c r="B764" s="419"/>
      <c r="C764" s="420"/>
      <c r="D764" s="418"/>
      <c r="E764" s="418"/>
      <c r="F764" s="418"/>
      <c r="G764" s="418"/>
      <c r="H764" s="421"/>
      <c r="I764" s="418"/>
      <c r="J764" s="418"/>
    </row>
    <row r="765" spans="1:10">
      <c r="A765" s="398"/>
      <c r="B765" s="399" t="s">
        <v>360</v>
      </c>
      <c r="C765" s="400" t="s">
        <v>361</v>
      </c>
      <c r="D765" s="398" t="s">
        <v>362</v>
      </c>
      <c r="E765" s="655" t="s">
        <v>503</v>
      </c>
      <c r="F765" s="655"/>
      <c r="G765" s="401" t="s">
        <v>363</v>
      </c>
      <c r="H765" s="402" t="s">
        <v>346</v>
      </c>
      <c r="I765" s="403" t="s">
        <v>364</v>
      </c>
      <c r="J765" s="403" t="s">
        <v>62</v>
      </c>
    </row>
    <row r="766" spans="1:10">
      <c r="A766" s="404" t="s">
        <v>504</v>
      </c>
      <c r="B766" s="405" t="s">
        <v>588</v>
      </c>
      <c r="C766" s="406" t="s">
        <v>19</v>
      </c>
      <c r="D766" s="404" t="s">
        <v>72</v>
      </c>
      <c r="E766" s="656" t="s">
        <v>587</v>
      </c>
      <c r="F766" s="656"/>
      <c r="G766" s="407" t="s">
        <v>37</v>
      </c>
      <c r="H766" s="408">
        <v>1</v>
      </c>
      <c r="I766" s="409">
        <v>8.51</v>
      </c>
      <c r="J766" s="409">
        <v>8.51</v>
      </c>
    </row>
    <row r="767" spans="1:10" ht="22.8">
      <c r="A767" s="422" t="s">
        <v>526</v>
      </c>
      <c r="B767" s="423" t="s">
        <v>652</v>
      </c>
      <c r="C767" s="424" t="s">
        <v>19</v>
      </c>
      <c r="D767" s="422" t="s">
        <v>653</v>
      </c>
      <c r="E767" s="661" t="s">
        <v>529</v>
      </c>
      <c r="F767" s="661"/>
      <c r="G767" s="425" t="s">
        <v>22</v>
      </c>
      <c r="H767" s="426">
        <v>0.1172</v>
      </c>
      <c r="I767" s="427">
        <v>12.55</v>
      </c>
      <c r="J767" s="427">
        <v>1.47</v>
      </c>
    </row>
    <row r="768" spans="1:10" ht="22.8">
      <c r="A768" s="422" t="s">
        <v>526</v>
      </c>
      <c r="B768" s="423" t="s">
        <v>793</v>
      </c>
      <c r="C768" s="424" t="s">
        <v>19</v>
      </c>
      <c r="D768" s="422" t="s">
        <v>794</v>
      </c>
      <c r="E768" s="661" t="s">
        <v>529</v>
      </c>
      <c r="F768" s="661"/>
      <c r="G768" s="425" t="s">
        <v>22</v>
      </c>
      <c r="H768" s="426">
        <v>0.23449999999999999</v>
      </c>
      <c r="I768" s="427">
        <v>25.13</v>
      </c>
      <c r="J768" s="427">
        <v>5.89</v>
      </c>
    </row>
    <row r="769" spans="1:10">
      <c r="A769" s="410" t="s">
        <v>505</v>
      </c>
      <c r="B769" s="411" t="s">
        <v>795</v>
      </c>
      <c r="C769" s="412" t="s">
        <v>19</v>
      </c>
      <c r="D769" s="410" t="s">
        <v>796</v>
      </c>
      <c r="E769" s="660" t="s">
        <v>229</v>
      </c>
      <c r="F769" s="660"/>
      <c r="G769" s="413" t="s">
        <v>70</v>
      </c>
      <c r="H769" s="414">
        <v>7.3499999999999996E-2</v>
      </c>
      <c r="I769" s="415">
        <v>9.56</v>
      </c>
      <c r="J769" s="415">
        <v>0.7</v>
      </c>
    </row>
    <row r="770" spans="1:10" ht="22.8">
      <c r="A770" s="410" t="s">
        <v>505</v>
      </c>
      <c r="B770" s="411" t="s">
        <v>797</v>
      </c>
      <c r="C770" s="412" t="s">
        <v>19</v>
      </c>
      <c r="D770" s="410" t="s">
        <v>798</v>
      </c>
      <c r="E770" s="660" t="s">
        <v>585</v>
      </c>
      <c r="F770" s="660"/>
      <c r="G770" s="413" t="s">
        <v>22</v>
      </c>
      <c r="H770" s="414">
        <v>0.1759</v>
      </c>
      <c r="I770" s="415">
        <v>2.59</v>
      </c>
      <c r="J770" s="415">
        <v>0.45</v>
      </c>
    </row>
    <row r="771" spans="1:10">
      <c r="A771" s="416"/>
      <c r="B771" s="393"/>
      <c r="C771" s="394"/>
      <c r="D771" s="416"/>
      <c r="E771" s="416" t="s">
        <v>519</v>
      </c>
      <c r="F771" s="417">
        <v>6.55</v>
      </c>
      <c r="G771" s="416" t="s">
        <v>520</v>
      </c>
      <c r="H771" s="395">
        <v>0</v>
      </c>
      <c r="I771" s="416" t="s">
        <v>521</v>
      </c>
      <c r="J771" s="417">
        <v>6.55</v>
      </c>
    </row>
    <row r="772" spans="1:10" ht="13.8" thickBot="1">
      <c r="A772" s="416"/>
      <c r="B772" s="393"/>
      <c r="C772" s="394"/>
      <c r="D772" s="416"/>
      <c r="E772" s="416" t="s">
        <v>522</v>
      </c>
      <c r="F772" s="417">
        <v>2.09</v>
      </c>
      <c r="G772" s="416"/>
      <c r="H772" s="653" t="s">
        <v>523</v>
      </c>
      <c r="I772" s="653"/>
      <c r="J772" s="417">
        <v>10.6</v>
      </c>
    </row>
    <row r="773" spans="1:10" ht="13.8" thickTop="1">
      <c r="A773" s="418"/>
      <c r="B773" s="419"/>
      <c r="C773" s="420"/>
      <c r="D773" s="418"/>
      <c r="E773" s="418"/>
      <c r="F773" s="418"/>
      <c r="G773" s="418"/>
      <c r="H773" s="421"/>
      <c r="I773" s="418"/>
      <c r="J773" s="418"/>
    </row>
    <row r="774" spans="1:10">
      <c r="A774" s="398"/>
      <c r="B774" s="399" t="s">
        <v>360</v>
      </c>
      <c r="C774" s="400" t="s">
        <v>361</v>
      </c>
      <c r="D774" s="398" t="s">
        <v>362</v>
      </c>
      <c r="E774" s="655" t="s">
        <v>503</v>
      </c>
      <c r="F774" s="655"/>
      <c r="G774" s="401" t="s">
        <v>363</v>
      </c>
      <c r="H774" s="402" t="s">
        <v>346</v>
      </c>
      <c r="I774" s="403" t="s">
        <v>364</v>
      </c>
      <c r="J774" s="403" t="s">
        <v>62</v>
      </c>
    </row>
    <row r="775" spans="1:10" ht="34.200000000000003">
      <c r="A775" s="404" t="s">
        <v>504</v>
      </c>
      <c r="B775" s="405" t="s">
        <v>572</v>
      </c>
      <c r="C775" s="406" t="s">
        <v>19</v>
      </c>
      <c r="D775" s="404" t="s">
        <v>78</v>
      </c>
      <c r="E775" s="656" t="s">
        <v>570</v>
      </c>
      <c r="F775" s="656"/>
      <c r="G775" s="407" t="s">
        <v>76</v>
      </c>
      <c r="H775" s="408">
        <v>1</v>
      </c>
      <c r="I775" s="409">
        <v>106.39</v>
      </c>
      <c r="J775" s="409">
        <v>106.39</v>
      </c>
    </row>
    <row r="776" spans="1:10" ht="22.8">
      <c r="A776" s="422" t="s">
        <v>526</v>
      </c>
      <c r="B776" s="423" t="s">
        <v>799</v>
      </c>
      <c r="C776" s="424" t="s">
        <v>19</v>
      </c>
      <c r="D776" s="422" t="s">
        <v>800</v>
      </c>
      <c r="E776" s="661" t="s">
        <v>529</v>
      </c>
      <c r="F776" s="661"/>
      <c r="G776" s="425" t="s">
        <v>22</v>
      </c>
      <c r="H776" s="426">
        <v>1</v>
      </c>
      <c r="I776" s="427">
        <v>32.82</v>
      </c>
      <c r="J776" s="427">
        <v>32.82</v>
      </c>
    </row>
    <row r="777" spans="1:10" ht="34.200000000000003">
      <c r="A777" s="422" t="s">
        <v>526</v>
      </c>
      <c r="B777" s="423" t="s">
        <v>801</v>
      </c>
      <c r="C777" s="424" t="s">
        <v>19</v>
      </c>
      <c r="D777" s="422" t="s">
        <v>802</v>
      </c>
      <c r="E777" s="661" t="s">
        <v>666</v>
      </c>
      <c r="F777" s="661"/>
      <c r="G777" s="425" t="s">
        <v>22</v>
      </c>
      <c r="H777" s="426">
        <v>1</v>
      </c>
      <c r="I777" s="427">
        <v>54.4</v>
      </c>
      <c r="J777" s="427">
        <v>54.4</v>
      </c>
    </row>
    <row r="778" spans="1:10" ht="22.8">
      <c r="A778" s="422" t="s">
        <v>526</v>
      </c>
      <c r="B778" s="423" t="s">
        <v>803</v>
      </c>
      <c r="C778" s="424" t="s">
        <v>19</v>
      </c>
      <c r="D778" s="422" t="s">
        <v>804</v>
      </c>
      <c r="E778" s="661" t="s">
        <v>666</v>
      </c>
      <c r="F778" s="661"/>
      <c r="G778" s="425" t="s">
        <v>22</v>
      </c>
      <c r="H778" s="426">
        <v>1</v>
      </c>
      <c r="I778" s="427">
        <v>19.170000000000002</v>
      </c>
      <c r="J778" s="427">
        <v>19.170000000000002</v>
      </c>
    </row>
    <row r="779" spans="1:10">
      <c r="A779" s="416"/>
      <c r="B779" s="393"/>
      <c r="C779" s="394"/>
      <c r="D779" s="416"/>
      <c r="E779" s="416" t="s">
        <v>519</v>
      </c>
      <c r="F779" s="417">
        <v>24.17</v>
      </c>
      <c r="G779" s="416" t="s">
        <v>520</v>
      </c>
      <c r="H779" s="395">
        <v>0</v>
      </c>
      <c r="I779" s="416" t="s">
        <v>521</v>
      </c>
      <c r="J779" s="417">
        <v>24.17</v>
      </c>
    </row>
    <row r="780" spans="1:10" ht="13.8" thickBot="1">
      <c r="A780" s="416"/>
      <c r="B780" s="393"/>
      <c r="C780" s="394"/>
      <c r="D780" s="416"/>
      <c r="E780" s="416" t="s">
        <v>522</v>
      </c>
      <c r="F780" s="417">
        <v>26.24</v>
      </c>
      <c r="G780" s="416"/>
      <c r="H780" s="653" t="s">
        <v>523</v>
      </c>
      <c r="I780" s="653"/>
      <c r="J780" s="417">
        <v>132.63</v>
      </c>
    </row>
    <row r="781" spans="1:10" ht="13.8" thickTop="1">
      <c r="A781" s="418"/>
      <c r="B781" s="419"/>
      <c r="C781" s="420"/>
      <c r="D781" s="418"/>
      <c r="E781" s="418"/>
      <c r="F781" s="418"/>
      <c r="G781" s="418"/>
      <c r="H781" s="421"/>
      <c r="I781" s="418"/>
      <c r="J781" s="418"/>
    </row>
    <row r="782" spans="1:10">
      <c r="A782" s="398"/>
      <c r="B782" s="399" t="s">
        <v>360</v>
      </c>
      <c r="C782" s="400" t="s">
        <v>361</v>
      </c>
      <c r="D782" s="398" t="s">
        <v>362</v>
      </c>
      <c r="E782" s="655" t="s">
        <v>503</v>
      </c>
      <c r="F782" s="655"/>
      <c r="G782" s="401" t="s">
        <v>363</v>
      </c>
      <c r="H782" s="402" t="s">
        <v>346</v>
      </c>
      <c r="I782" s="403" t="s">
        <v>364</v>
      </c>
      <c r="J782" s="403" t="s">
        <v>62</v>
      </c>
    </row>
    <row r="783" spans="1:10" ht="34.200000000000003">
      <c r="A783" s="404" t="s">
        <v>504</v>
      </c>
      <c r="B783" s="405" t="s">
        <v>601</v>
      </c>
      <c r="C783" s="406" t="s">
        <v>19</v>
      </c>
      <c r="D783" s="404" t="s">
        <v>77</v>
      </c>
      <c r="E783" s="656" t="s">
        <v>570</v>
      </c>
      <c r="F783" s="656"/>
      <c r="G783" s="407" t="s">
        <v>74</v>
      </c>
      <c r="H783" s="408">
        <v>1</v>
      </c>
      <c r="I783" s="409">
        <v>286.88</v>
      </c>
      <c r="J783" s="409">
        <v>286.88</v>
      </c>
    </row>
    <row r="784" spans="1:10" ht="34.200000000000003">
      <c r="A784" s="422" t="s">
        <v>526</v>
      </c>
      <c r="B784" s="423" t="s">
        <v>805</v>
      </c>
      <c r="C784" s="424" t="s">
        <v>19</v>
      </c>
      <c r="D784" s="422" t="s">
        <v>806</v>
      </c>
      <c r="E784" s="661" t="s">
        <v>666</v>
      </c>
      <c r="F784" s="661"/>
      <c r="G784" s="425" t="s">
        <v>22</v>
      </c>
      <c r="H784" s="426">
        <v>1</v>
      </c>
      <c r="I784" s="427">
        <v>93.03</v>
      </c>
      <c r="J784" s="427">
        <v>93.03</v>
      </c>
    </row>
    <row r="785" spans="1:10" ht="34.200000000000003">
      <c r="A785" s="422" t="s">
        <v>526</v>
      </c>
      <c r="B785" s="423" t="s">
        <v>807</v>
      </c>
      <c r="C785" s="424" t="s">
        <v>19</v>
      </c>
      <c r="D785" s="422" t="s">
        <v>808</v>
      </c>
      <c r="E785" s="661" t="s">
        <v>666</v>
      </c>
      <c r="F785" s="661"/>
      <c r="G785" s="425" t="s">
        <v>22</v>
      </c>
      <c r="H785" s="426">
        <v>1</v>
      </c>
      <c r="I785" s="427">
        <v>87.46</v>
      </c>
      <c r="J785" s="427">
        <v>87.46</v>
      </c>
    </row>
    <row r="786" spans="1:10" ht="22.8">
      <c r="A786" s="422" t="s">
        <v>526</v>
      </c>
      <c r="B786" s="423" t="s">
        <v>799</v>
      </c>
      <c r="C786" s="424" t="s">
        <v>19</v>
      </c>
      <c r="D786" s="422" t="s">
        <v>800</v>
      </c>
      <c r="E786" s="661" t="s">
        <v>529</v>
      </c>
      <c r="F786" s="661"/>
      <c r="G786" s="425" t="s">
        <v>22</v>
      </c>
      <c r="H786" s="426">
        <v>1</v>
      </c>
      <c r="I786" s="427">
        <v>32.82</v>
      </c>
      <c r="J786" s="427">
        <v>32.82</v>
      </c>
    </row>
    <row r="787" spans="1:10" ht="34.200000000000003">
      <c r="A787" s="422" t="s">
        <v>526</v>
      </c>
      <c r="B787" s="423" t="s">
        <v>801</v>
      </c>
      <c r="C787" s="424" t="s">
        <v>19</v>
      </c>
      <c r="D787" s="422" t="s">
        <v>802</v>
      </c>
      <c r="E787" s="661" t="s">
        <v>666</v>
      </c>
      <c r="F787" s="661"/>
      <c r="G787" s="425" t="s">
        <v>22</v>
      </c>
      <c r="H787" s="426">
        <v>1</v>
      </c>
      <c r="I787" s="427">
        <v>54.4</v>
      </c>
      <c r="J787" s="427">
        <v>54.4</v>
      </c>
    </row>
    <row r="788" spans="1:10" ht="22.8">
      <c r="A788" s="422" t="s">
        <v>526</v>
      </c>
      <c r="B788" s="423" t="s">
        <v>803</v>
      </c>
      <c r="C788" s="424" t="s">
        <v>19</v>
      </c>
      <c r="D788" s="422" t="s">
        <v>804</v>
      </c>
      <c r="E788" s="661" t="s">
        <v>666</v>
      </c>
      <c r="F788" s="661"/>
      <c r="G788" s="425" t="s">
        <v>22</v>
      </c>
      <c r="H788" s="426">
        <v>1</v>
      </c>
      <c r="I788" s="427">
        <v>19.170000000000002</v>
      </c>
      <c r="J788" s="427">
        <v>19.170000000000002</v>
      </c>
    </row>
    <row r="789" spans="1:10">
      <c r="A789" s="416"/>
      <c r="B789" s="393"/>
      <c r="C789" s="394"/>
      <c r="D789" s="416"/>
      <c r="E789" s="416" t="s">
        <v>519</v>
      </c>
      <c r="F789" s="417">
        <v>24.17</v>
      </c>
      <c r="G789" s="416" t="s">
        <v>520</v>
      </c>
      <c r="H789" s="395">
        <v>0</v>
      </c>
      <c r="I789" s="416" t="s">
        <v>521</v>
      </c>
      <c r="J789" s="417">
        <v>24.17</v>
      </c>
    </row>
    <row r="790" spans="1:10" ht="13.8" thickBot="1">
      <c r="A790" s="416"/>
      <c r="B790" s="393"/>
      <c r="C790" s="394"/>
      <c r="D790" s="416"/>
      <c r="E790" s="416" t="s">
        <v>522</v>
      </c>
      <c r="F790" s="417">
        <v>70.77</v>
      </c>
      <c r="G790" s="416"/>
      <c r="H790" s="653" t="s">
        <v>523</v>
      </c>
      <c r="I790" s="653"/>
      <c r="J790" s="417">
        <v>357.65</v>
      </c>
    </row>
    <row r="791" spans="1:10" ht="13.8" thickTop="1">
      <c r="A791" s="418"/>
      <c r="B791" s="419"/>
      <c r="C791" s="420"/>
      <c r="D791" s="418"/>
      <c r="E791" s="418"/>
      <c r="F791" s="418"/>
      <c r="G791" s="418"/>
      <c r="H791" s="421"/>
      <c r="I791" s="418"/>
      <c r="J791" s="418"/>
    </row>
    <row r="792" spans="1:10">
      <c r="A792" s="398"/>
      <c r="B792" s="399" t="s">
        <v>360</v>
      </c>
      <c r="C792" s="400" t="s">
        <v>361</v>
      </c>
      <c r="D792" s="398" t="s">
        <v>362</v>
      </c>
      <c r="E792" s="655" t="s">
        <v>503</v>
      </c>
      <c r="F792" s="655"/>
      <c r="G792" s="401" t="s">
        <v>363</v>
      </c>
      <c r="H792" s="402" t="s">
        <v>346</v>
      </c>
      <c r="I792" s="403" t="s">
        <v>364</v>
      </c>
      <c r="J792" s="403" t="s">
        <v>62</v>
      </c>
    </row>
    <row r="793" spans="1:10" ht="34.200000000000003">
      <c r="A793" s="404" t="s">
        <v>504</v>
      </c>
      <c r="B793" s="405" t="s">
        <v>801</v>
      </c>
      <c r="C793" s="406" t="s">
        <v>19</v>
      </c>
      <c r="D793" s="404" t="s">
        <v>802</v>
      </c>
      <c r="E793" s="656" t="s">
        <v>666</v>
      </c>
      <c r="F793" s="656"/>
      <c r="G793" s="407" t="s">
        <v>22</v>
      </c>
      <c r="H793" s="408">
        <v>1</v>
      </c>
      <c r="I793" s="409">
        <v>54.4</v>
      </c>
      <c r="J793" s="409">
        <v>54.4</v>
      </c>
    </row>
    <row r="794" spans="1:10" ht="22.8">
      <c r="A794" s="410" t="s">
        <v>505</v>
      </c>
      <c r="B794" s="411" t="s">
        <v>809</v>
      </c>
      <c r="C794" s="412" t="s">
        <v>19</v>
      </c>
      <c r="D794" s="410" t="s">
        <v>810</v>
      </c>
      <c r="E794" s="660" t="s">
        <v>677</v>
      </c>
      <c r="F794" s="660"/>
      <c r="G794" s="413" t="s">
        <v>37</v>
      </c>
      <c r="H794" s="414">
        <v>4.0000000000000003E-5</v>
      </c>
      <c r="I794" s="415">
        <v>1360200</v>
      </c>
      <c r="J794" s="415">
        <v>54.4</v>
      </c>
    </row>
    <row r="795" spans="1:10">
      <c r="A795" s="416"/>
      <c r="B795" s="393"/>
      <c r="C795" s="394"/>
      <c r="D795" s="416"/>
      <c r="E795" s="416" t="s">
        <v>519</v>
      </c>
      <c r="F795" s="417">
        <v>0</v>
      </c>
      <c r="G795" s="416" t="s">
        <v>520</v>
      </c>
      <c r="H795" s="395">
        <v>0</v>
      </c>
      <c r="I795" s="416" t="s">
        <v>521</v>
      </c>
      <c r="J795" s="417">
        <v>0</v>
      </c>
    </row>
    <row r="796" spans="1:10" ht="13.8" thickBot="1">
      <c r="A796" s="416"/>
      <c r="B796" s="393"/>
      <c r="C796" s="394"/>
      <c r="D796" s="416"/>
      <c r="E796" s="416" t="s">
        <v>522</v>
      </c>
      <c r="F796" s="417">
        <v>13.42</v>
      </c>
      <c r="G796" s="416"/>
      <c r="H796" s="653" t="s">
        <v>523</v>
      </c>
      <c r="I796" s="653"/>
      <c r="J796" s="417">
        <v>67.819999999999993</v>
      </c>
    </row>
    <row r="797" spans="1:10" ht="13.8" thickTop="1">
      <c r="A797" s="418"/>
      <c r="B797" s="419"/>
      <c r="C797" s="420"/>
      <c r="D797" s="418"/>
      <c r="E797" s="418"/>
      <c r="F797" s="418"/>
      <c r="G797" s="418"/>
      <c r="H797" s="421"/>
      <c r="I797" s="418"/>
      <c r="J797" s="418"/>
    </row>
    <row r="798" spans="1:10">
      <c r="A798" s="398"/>
      <c r="B798" s="399" t="s">
        <v>360</v>
      </c>
      <c r="C798" s="400" t="s">
        <v>361</v>
      </c>
      <c r="D798" s="398" t="s">
        <v>362</v>
      </c>
      <c r="E798" s="655" t="s">
        <v>503</v>
      </c>
      <c r="F798" s="655"/>
      <c r="G798" s="401" t="s">
        <v>363</v>
      </c>
      <c r="H798" s="402" t="s">
        <v>346</v>
      </c>
      <c r="I798" s="403" t="s">
        <v>364</v>
      </c>
      <c r="J798" s="403" t="s">
        <v>62</v>
      </c>
    </row>
    <row r="799" spans="1:10" ht="22.8">
      <c r="A799" s="404" t="s">
        <v>504</v>
      </c>
      <c r="B799" s="405" t="s">
        <v>803</v>
      </c>
      <c r="C799" s="406" t="s">
        <v>19</v>
      </c>
      <c r="D799" s="404" t="s">
        <v>804</v>
      </c>
      <c r="E799" s="656" t="s">
        <v>666</v>
      </c>
      <c r="F799" s="656"/>
      <c r="G799" s="407" t="s">
        <v>22</v>
      </c>
      <c r="H799" s="408">
        <v>1</v>
      </c>
      <c r="I799" s="409">
        <v>19.170000000000002</v>
      </c>
      <c r="J799" s="409">
        <v>19.170000000000002</v>
      </c>
    </row>
    <row r="800" spans="1:10" ht="22.8">
      <c r="A800" s="410" t="s">
        <v>505</v>
      </c>
      <c r="B800" s="411" t="s">
        <v>809</v>
      </c>
      <c r="C800" s="412" t="s">
        <v>19</v>
      </c>
      <c r="D800" s="410" t="s">
        <v>810</v>
      </c>
      <c r="E800" s="660" t="s">
        <v>677</v>
      </c>
      <c r="F800" s="660"/>
      <c r="G800" s="413" t="s">
        <v>37</v>
      </c>
      <c r="H800" s="414">
        <v>1.4100000000000001E-5</v>
      </c>
      <c r="I800" s="415">
        <v>1360200</v>
      </c>
      <c r="J800" s="415">
        <v>19.170000000000002</v>
      </c>
    </row>
    <row r="801" spans="1:10">
      <c r="A801" s="416"/>
      <c r="B801" s="393"/>
      <c r="C801" s="394"/>
      <c r="D801" s="416"/>
      <c r="E801" s="416" t="s">
        <v>519</v>
      </c>
      <c r="F801" s="417">
        <v>0</v>
      </c>
      <c r="G801" s="416" t="s">
        <v>520</v>
      </c>
      <c r="H801" s="395">
        <v>0</v>
      </c>
      <c r="I801" s="416" t="s">
        <v>521</v>
      </c>
      <c r="J801" s="417">
        <v>0</v>
      </c>
    </row>
    <row r="802" spans="1:10" ht="13.8" thickBot="1">
      <c r="A802" s="416"/>
      <c r="B802" s="393"/>
      <c r="C802" s="394"/>
      <c r="D802" s="416"/>
      <c r="E802" s="416" t="s">
        <v>522</v>
      </c>
      <c r="F802" s="417">
        <v>4.72</v>
      </c>
      <c r="G802" s="416"/>
      <c r="H802" s="653" t="s">
        <v>523</v>
      </c>
      <c r="I802" s="653"/>
      <c r="J802" s="417">
        <v>23.89</v>
      </c>
    </row>
    <row r="803" spans="1:10" ht="13.8" thickTop="1">
      <c r="A803" s="418"/>
      <c r="B803" s="419"/>
      <c r="C803" s="420"/>
      <c r="D803" s="418"/>
      <c r="E803" s="418"/>
      <c r="F803" s="418"/>
      <c r="G803" s="418"/>
      <c r="H803" s="421"/>
      <c r="I803" s="418"/>
      <c r="J803" s="418"/>
    </row>
    <row r="804" spans="1:10">
      <c r="A804" s="398"/>
      <c r="B804" s="399" t="s">
        <v>360</v>
      </c>
      <c r="C804" s="400" t="s">
        <v>361</v>
      </c>
      <c r="D804" s="398" t="s">
        <v>362</v>
      </c>
      <c r="E804" s="655" t="s">
        <v>503</v>
      </c>
      <c r="F804" s="655"/>
      <c r="G804" s="401" t="s">
        <v>363</v>
      </c>
      <c r="H804" s="402" t="s">
        <v>346</v>
      </c>
      <c r="I804" s="403" t="s">
        <v>364</v>
      </c>
      <c r="J804" s="403" t="s">
        <v>62</v>
      </c>
    </row>
    <row r="805" spans="1:10" ht="34.200000000000003">
      <c r="A805" s="404" t="s">
        <v>504</v>
      </c>
      <c r="B805" s="405" t="s">
        <v>807</v>
      </c>
      <c r="C805" s="406" t="s">
        <v>19</v>
      </c>
      <c r="D805" s="404" t="s">
        <v>808</v>
      </c>
      <c r="E805" s="656" t="s">
        <v>666</v>
      </c>
      <c r="F805" s="656"/>
      <c r="G805" s="407" t="s">
        <v>22</v>
      </c>
      <c r="H805" s="408">
        <v>1</v>
      </c>
      <c r="I805" s="409">
        <v>87.46</v>
      </c>
      <c r="J805" s="409">
        <v>87.46</v>
      </c>
    </row>
    <row r="806" spans="1:10" ht="22.8">
      <c r="A806" s="410" t="s">
        <v>505</v>
      </c>
      <c r="B806" s="411" t="s">
        <v>809</v>
      </c>
      <c r="C806" s="412" t="s">
        <v>19</v>
      </c>
      <c r="D806" s="410" t="s">
        <v>810</v>
      </c>
      <c r="E806" s="660" t="s">
        <v>677</v>
      </c>
      <c r="F806" s="660"/>
      <c r="G806" s="413" t="s">
        <v>37</v>
      </c>
      <c r="H806" s="414">
        <v>6.4300000000000004E-5</v>
      </c>
      <c r="I806" s="415">
        <v>1360200</v>
      </c>
      <c r="J806" s="415">
        <v>87.46</v>
      </c>
    </row>
    <row r="807" spans="1:10">
      <c r="A807" s="416"/>
      <c r="B807" s="393"/>
      <c r="C807" s="394"/>
      <c r="D807" s="416"/>
      <c r="E807" s="416" t="s">
        <v>519</v>
      </c>
      <c r="F807" s="417">
        <v>0</v>
      </c>
      <c r="G807" s="416" t="s">
        <v>520</v>
      </c>
      <c r="H807" s="395">
        <v>0</v>
      </c>
      <c r="I807" s="416" t="s">
        <v>521</v>
      </c>
      <c r="J807" s="417">
        <v>0</v>
      </c>
    </row>
    <row r="808" spans="1:10" ht="13.8" thickBot="1">
      <c r="A808" s="416"/>
      <c r="B808" s="393"/>
      <c r="C808" s="394"/>
      <c r="D808" s="416"/>
      <c r="E808" s="416" t="s">
        <v>522</v>
      </c>
      <c r="F808" s="417">
        <v>21.57</v>
      </c>
      <c r="G808" s="416"/>
      <c r="H808" s="653" t="s">
        <v>523</v>
      </c>
      <c r="I808" s="653"/>
      <c r="J808" s="417">
        <v>109.03</v>
      </c>
    </row>
    <row r="809" spans="1:10" ht="13.8" thickTop="1">
      <c r="A809" s="418"/>
      <c r="B809" s="419"/>
      <c r="C809" s="420"/>
      <c r="D809" s="418"/>
      <c r="E809" s="418"/>
      <c r="F809" s="418"/>
      <c r="G809" s="418"/>
      <c r="H809" s="421"/>
      <c r="I809" s="418"/>
      <c r="J809" s="418"/>
    </row>
    <row r="810" spans="1:10">
      <c r="A810" s="398"/>
      <c r="B810" s="399" t="s">
        <v>360</v>
      </c>
      <c r="C810" s="400" t="s">
        <v>361</v>
      </c>
      <c r="D810" s="398" t="s">
        <v>362</v>
      </c>
      <c r="E810" s="655" t="s">
        <v>503</v>
      </c>
      <c r="F810" s="655"/>
      <c r="G810" s="401" t="s">
        <v>363</v>
      </c>
      <c r="H810" s="402" t="s">
        <v>346</v>
      </c>
      <c r="I810" s="403" t="s">
        <v>364</v>
      </c>
      <c r="J810" s="403" t="s">
        <v>62</v>
      </c>
    </row>
    <row r="811" spans="1:10" ht="34.200000000000003">
      <c r="A811" s="404" t="s">
        <v>504</v>
      </c>
      <c r="B811" s="405" t="s">
        <v>805</v>
      </c>
      <c r="C811" s="406" t="s">
        <v>19</v>
      </c>
      <c r="D811" s="404" t="s">
        <v>806</v>
      </c>
      <c r="E811" s="656" t="s">
        <v>666</v>
      </c>
      <c r="F811" s="656"/>
      <c r="G811" s="407" t="s">
        <v>22</v>
      </c>
      <c r="H811" s="408">
        <v>1</v>
      </c>
      <c r="I811" s="409">
        <v>93.03</v>
      </c>
      <c r="J811" s="409">
        <v>93.03</v>
      </c>
    </row>
    <row r="812" spans="1:10">
      <c r="A812" s="410" t="s">
        <v>505</v>
      </c>
      <c r="B812" s="411" t="s">
        <v>680</v>
      </c>
      <c r="C812" s="412" t="s">
        <v>19</v>
      </c>
      <c r="D812" s="410" t="s">
        <v>681</v>
      </c>
      <c r="E812" s="660" t="s">
        <v>229</v>
      </c>
      <c r="F812" s="660"/>
      <c r="G812" s="413" t="s">
        <v>682</v>
      </c>
      <c r="H812" s="414">
        <v>13.99</v>
      </c>
      <c r="I812" s="415">
        <v>6.65</v>
      </c>
      <c r="J812" s="415">
        <v>93.03</v>
      </c>
    </row>
    <row r="813" spans="1:10">
      <c r="A813" s="416"/>
      <c r="B813" s="393"/>
      <c r="C813" s="394"/>
      <c r="D813" s="416"/>
      <c r="E813" s="416" t="s">
        <v>519</v>
      </c>
      <c r="F813" s="417">
        <v>0</v>
      </c>
      <c r="G813" s="416" t="s">
        <v>520</v>
      </c>
      <c r="H813" s="395">
        <v>0</v>
      </c>
      <c r="I813" s="416" t="s">
        <v>521</v>
      </c>
      <c r="J813" s="417">
        <v>0</v>
      </c>
    </row>
    <row r="814" spans="1:10" ht="13.8" thickBot="1">
      <c r="A814" s="416"/>
      <c r="B814" s="393"/>
      <c r="C814" s="394"/>
      <c r="D814" s="416"/>
      <c r="E814" s="416" t="s">
        <v>522</v>
      </c>
      <c r="F814" s="417">
        <v>22.95</v>
      </c>
      <c r="G814" s="416"/>
      <c r="H814" s="653" t="s">
        <v>523</v>
      </c>
      <c r="I814" s="653"/>
      <c r="J814" s="417">
        <v>115.98</v>
      </c>
    </row>
    <row r="815" spans="1:10" ht="13.8" thickTop="1">
      <c r="A815" s="418"/>
      <c r="B815" s="419"/>
      <c r="C815" s="420"/>
      <c r="D815" s="418"/>
      <c r="E815" s="418"/>
      <c r="F815" s="418"/>
      <c r="G815" s="418"/>
      <c r="H815" s="421"/>
      <c r="I815" s="418"/>
      <c r="J815" s="418"/>
    </row>
    <row r="816" spans="1:10">
      <c r="A816" s="398"/>
      <c r="B816" s="399" t="s">
        <v>360</v>
      </c>
      <c r="C816" s="400" t="s">
        <v>361</v>
      </c>
      <c r="D816" s="398" t="s">
        <v>362</v>
      </c>
      <c r="E816" s="655" t="s">
        <v>503</v>
      </c>
      <c r="F816" s="655"/>
      <c r="G816" s="401" t="s">
        <v>363</v>
      </c>
      <c r="H816" s="402" t="s">
        <v>346</v>
      </c>
      <c r="I816" s="403" t="s">
        <v>364</v>
      </c>
      <c r="J816" s="403" t="s">
        <v>62</v>
      </c>
    </row>
    <row r="817" spans="1:10">
      <c r="A817" s="404" t="s">
        <v>504</v>
      </c>
      <c r="B817" s="405" t="s">
        <v>662</v>
      </c>
      <c r="C817" s="406" t="s">
        <v>19</v>
      </c>
      <c r="D817" s="404" t="s">
        <v>663</v>
      </c>
      <c r="E817" s="656" t="s">
        <v>529</v>
      </c>
      <c r="F817" s="656"/>
      <c r="G817" s="407" t="s">
        <v>22</v>
      </c>
      <c r="H817" s="408">
        <v>1</v>
      </c>
      <c r="I817" s="409">
        <v>28.44</v>
      </c>
      <c r="J817" s="409">
        <v>28.44</v>
      </c>
    </row>
    <row r="818" spans="1:10" ht="22.8">
      <c r="A818" s="422" t="s">
        <v>526</v>
      </c>
      <c r="B818" s="423" t="s">
        <v>737</v>
      </c>
      <c r="C818" s="424" t="s">
        <v>19</v>
      </c>
      <c r="D818" s="422" t="s">
        <v>738</v>
      </c>
      <c r="E818" s="661" t="s">
        <v>529</v>
      </c>
      <c r="F818" s="661"/>
      <c r="G818" s="425" t="s">
        <v>22</v>
      </c>
      <c r="H818" s="426">
        <v>1</v>
      </c>
      <c r="I818" s="427">
        <v>0.1</v>
      </c>
      <c r="J818" s="427">
        <v>0.1</v>
      </c>
    </row>
    <row r="819" spans="1:10">
      <c r="A819" s="410" t="s">
        <v>505</v>
      </c>
      <c r="B819" s="411" t="s">
        <v>739</v>
      </c>
      <c r="C819" s="412" t="s">
        <v>19</v>
      </c>
      <c r="D819" s="410" t="s">
        <v>740</v>
      </c>
      <c r="E819" s="660" t="s">
        <v>226</v>
      </c>
      <c r="F819" s="660"/>
      <c r="G819" s="413" t="s">
        <v>22</v>
      </c>
      <c r="H819" s="414">
        <v>1</v>
      </c>
      <c r="I819" s="415">
        <v>19.690000000000001</v>
      </c>
      <c r="J819" s="415">
        <v>19.690000000000001</v>
      </c>
    </row>
    <row r="820" spans="1:10" ht="22.8">
      <c r="A820" s="410" t="s">
        <v>505</v>
      </c>
      <c r="B820" s="411" t="s">
        <v>642</v>
      </c>
      <c r="C820" s="412" t="s">
        <v>19</v>
      </c>
      <c r="D820" s="410" t="s">
        <v>643</v>
      </c>
      <c r="E820" s="660" t="s">
        <v>229</v>
      </c>
      <c r="F820" s="660"/>
      <c r="G820" s="413" t="s">
        <v>22</v>
      </c>
      <c r="H820" s="414">
        <v>1</v>
      </c>
      <c r="I820" s="415">
        <v>5.24</v>
      </c>
      <c r="J820" s="415">
        <v>5.24</v>
      </c>
    </row>
    <row r="821" spans="1:10" ht="22.8">
      <c r="A821" s="410" t="s">
        <v>505</v>
      </c>
      <c r="B821" s="411" t="s">
        <v>644</v>
      </c>
      <c r="C821" s="412" t="s">
        <v>19</v>
      </c>
      <c r="D821" s="410" t="s">
        <v>645</v>
      </c>
      <c r="E821" s="660" t="s">
        <v>229</v>
      </c>
      <c r="F821" s="660"/>
      <c r="G821" s="413" t="s">
        <v>22</v>
      </c>
      <c r="H821" s="414">
        <v>1</v>
      </c>
      <c r="I821" s="415">
        <v>1</v>
      </c>
      <c r="J821" s="415">
        <v>1</v>
      </c>
    </row>
    <row r="822" spans="1:10">
      <c r="A822" s="410" t="s">
        <v>505</v>
      </c>
      <c r="B822" s="411" t="s">
        <v>557</v>
      </c>
      <c r="C822" s="412" t="s">
        <v>19</v>
      </c>
      <c r="D822" s="410" t="s">
        <v>224</v>
      </c>
      <c r="E822" s="660" t="s">
        <v>229</v>
      </c>
      <c r="F822" s="660"/>
      <c r="G822" s="413" t="s">
        <v>22</v>
      </c>
      <c r="H822" s="414">
        <v>1</v>
      </c>
      <c r="I822" s="415">
        <v>1.43</v>
      </c>
      <c r="J822" s="415">
        <v>1.43</v>
      </c>
    </row>
    <row r="823" spans="1:10">
      <c r="A823" s="410" t="s">
        <v>505</v>
      </c>
      <c r="B823" s="411" t="s">
        <v>558</v>
      </c>
      <c r="C823" s="412" t="s">
        <v>19</v>
      </c>
      <c r="D823" s="410" t="s">
        <v>225</v>
      </c>
      <c r="E823" s="660" t="s">
        <v>229</v>
      </c>
      <c r="F823" s="660"/>
      <c r="G823" s="413" t="s">
        <v>22</v>
      </c>
      <c r="H823" s="414">
        <v>1</v>
      </c>
      <c r="I823" s="415">
        <v>0.08</v>
      </c>
      <c r="J823" s="415">
        <v>0.08</v>
      </c>
    </row>
    <row r="824" spans="1:10" ht="22.8">
      <c r="A824" s="410" t="s">
        <v>505</v>
      </c>
      <c r="B824" s="411" t="s">
        <v>648</v>
      </c>
      <c r="C824" s="412" t="s">
        <v>19</v>
      </c>
      <c r="D824" s="410" t="s">
        <v>649</v>
      </c>
      <c r="E824" s="660" t="s">
        <v>229</v>
      </c>
      <c r="F824" s="660"/>
      <c r="G824" s="413" t="s">
        <v>22</v>
      </c>
      <c r="H824" s="414">
        <v>1</v>
      </c>
      <c r="I824" s="415">
        <v>0.01</v>
      </c>
      <c r="J824" s="415">
        <v>0.01</v>
      </c>
    </row>
    <row r="825" spans="1:10" ht="22.8">
      <c r="A825" s="410" t="s">
        <v>505</v>
      </c>
      <c r="B825" s="411" t="s">
        <v>650</v>
      </c>
      <c r="C825" s="412" t="s">
        <v>19</v>
      </c>
      <c r="D825" s="410" t="s">
        <v>651</v>
      </c>
      <c r="E825" s="660" t="s">
        <v>229</v>
      </c>
      <c r="F825" s="660"/>
      <c r="G825" s="413" t="s">
        <v>22</v>
      </c>
      <c r="H825" s="414">
        <v>1</v>
      </c>
      <c r="I825" s="415">
        <v>0.89</v>
      </c>
      <c r="J825" s="415">
        <v>0.89</v>
      </c>
    </row>
    <row r="826" spans="1:10">
      <c r="A826" s="416"/>
      <c r="B826" s="393"/>
      <c r="C826" s="394"/>
      <c r="D826" s="416"/>
      <c r="E826" s="416" t="s">
        <v>519</v>
      </c>
      <c r="F826" s="417">
        <v>19.79</v>
      </c>
      <c r="G826" s="416" t="s">
        <v>520</v>
      </c>
      <c r="H826" s="395">
        <v>0</v>
      </c>
      <c r="I826" s="416" t="s">
        <v>521</v>
      </c>
      <c r="J826" s="417">
        <v>19.79</v>
      </c>
    </row>
    <row r="827" spans="1:10" ht="13.8" thickBot="1">
      <c r="A827" s="416"/>
      <c r="B827" s="393"/>
      <c r="C827" s="394"/>
      <c r="D827" s="416"/>
      <c r="E827" s="416" t="s">
        <v>522</v>
      </c>
      <c r="F827" s="417">
        <v>7.01</v>
      </c>
      <c r="G827" s="416"/>
      <c r="H827" s="653" t="s">
        <v>523</v>
      </c>
      <c r="I827" s="653"/>
      <c r="J827" s="417">
        <v>35.450000000000003</v>
      </c>
    </row>
    <row r="828" spans="1:10" ht="13.8" thickTop="1">
      <c r="A828" s="418"/>
      <c r="B828" s="419"/>
      <c r="C828" s="420"/>
      <c r="D828" s="418"/>
      <c r="E828" s="418"/>
      <c r="F828" s="418"/>
      <c r="G828" s="418"/>
      <c r="H828" s="421"/>
      <c r="I828" s="418"/>
      <c r="J828" s="418"/>
    </row>
    <row r="829" spans="1:10">
      <c r="A829" s="398"/>
      <c r="B829" s="399" t="s">
        <v>360</v>
      </c>
      <c r="C829" s="400" t="s">
        <v>361</v>
      </c>
      <c r="D829" s="398" t="s">
        <v>362</v>
      </c>
      <c r="E829" s="655" t="s">
        <v>503</v>
      </c>
      <c r="F829" s="655"/>
      <c r="G829" s="401" t="s">
        <v>363</v>
      </c>
      <c r="H829" s="402" t="s">
        <v>346</v>
      </c>
      <c r="I829" s="403" t="s">
        <v>364</v>
      </c>
      <c r="J829" s="403" t="s">
        <v>62</v>
      </c>
    </row>
    <row r="830" spans="1:10">
      <c r="A830" s="404" t="s">
        <v>504</v>
      </c>
      <c r="B830" s="405" t="s">
        <v>697</v>
      </c>
      <c r="C830" s="406" t="s">
        <v>19</v>
      </c>
      <c r="D830" s="404" t="s">
        <v>698</v>
      </c>
      <c r="E830" s="656" t="s">
        <v>529</v>
      </c>
      <c r="F830" s="656"/>
      <c r="G830" s="407" t="s">
        <v>22</v>
      </c>
      <c r="H830" s="408">
        <v>1</v>
      </c>
      <c r="I830" s="409">
        <v>27.69</v>
      </c>
      <c r="J830" s="409">
        <v>27.69</v>
      </c>
    </row>
    <row r="831" spans="1:10" ht="22.8">
      <c r="A831" s="422" t="s">
        <v>526</v>
      </c>
      <c r="B831" s="423" t="s">
        <v>741</v>
      </c>
      <c r="C831" s="424" t="s">
        <v>19</v>
      </c>
      <c r="D831" s="422" t="s">
        <v>742</v>
      </c>
      <c r="E831" s="661" t="s">
        <v>529</v>
      </c>
      <c r="F831" s="661"/>
      <c r="G831" s="425" t="s">
        <v>22</v>
      </c>
      <c r="H831" s="426">
        <v>1</v>
      </c>
      <c r="I831" s="427">
        <v>0.09</v>
      </c>
      <c r="J831" s="427">
        <v>0.09</v>
      </c>
    </row>
    <row r="832" spans="1:10">
      <c r="A832" s="410" t="s">
        <v>505</v>
      </c>
      <c r="B832" s="411" t="s">
        <v>743</v>
      </c>
      <c r="C832" s="412" t="s">
        <v>19</v>
      </c>
      <c r="D832" s="410" t="s">
        <v>744</v>
      </c>
      <c r="E832" s="660" t="s">
        <v>226</v>
      </c>
      <c r="F832" s="660"/>
      <c r="G832" s="413" t="s">
        <v>22</v>
      </c>
      <c r="H832" s="414">
        <v>1</v>
      </c>
      <c r="I832" s="415">
        <v>18.95</v>
      </c>
      <c r="J832" s="415">
        <v>18.95</v>
      </c>
    </row>
    <row r="833" spans="1:10" ht="22.8">
      <c r="A833" s="410" t="s">
        <v>505</v>
      </c>
      <c r="B833" s="411" t="s">
        <v>642</v>
      </c>
      <c r="C833" s="412" t="s">
        <v>19</v>
      </c>
      <c r="D833" s="410" t="s">
        <v>643</v>
      </c>
      <c r="E833" s="660" t="s">
        <v>229</v>
      </c>
      <c r="F833" s="660"/>
      <c r="G833" s="413" t="s">
        <v>22</v>
      </c>
      <c r="H833" s="414">
        <v>1</v>
      </c>
      <c r="I833" s="415">
        <v>5.24</v>
      </c>
      <c r="J833" s="415">
        <v>5.24</v>
      </c>
    </row>
    <row r="834" spans="1:10" ht="22.8">
      <c r="A834" s="410" t="s">
        <v>505</v>
      </c>
      <c r="B834" s="411" t="s">
        <v>644</v>
      </c>
      <c r="C834" s="412" t="s">
        <v>19</v>
      </c>
      <c r="D834" s="410" t="s">
        <v>645</v>
      </c>
      <c r="E834" s="660" t="s">
        <v>229</v>
      </c>
      <c r="F834" s="660"/>
      <c r="G834" s="413" t="s">
        <v>22</v>
      </c>
      <c r="H834" s="414">
        <v>1</v>
      </c>
      <c r="I834" s="415">
        <v>1</v>
      </c>
      <c r="J834" s="415">
        <v>1</v>
      </c>
    </row>
    <row r="835" spans="1:10">
      <c r="A835" s="410" t="s">
        <v>505</v>
      </c>
      <c r="B835" s="411" t="s">
        <v>557</v>
      </c>
      <c r="C835" s="412" t="s">
        <v>19</v>
      </c>
      <c r="D835" s="410" t="s">
        <v>224</v>
      </c>
      <c r="E835" s="660" t="s">
        <v>229</v>
      </c>
      <c r="F835" s="660"/>
      <c r="G835" s="413" t="s">
        <v>22</v>
      </c>
      <c r="H835" s="414">
        <v>1</v>
      </c>
      <c r="I835" s="415">
        <v>1.43</v>
      </c>
      <c r="J835" s="415">
        <v>1.43</v>
      </c>
    </row>
    <row r="836" spans="1:10">
      <c r="A836" s="410" t="s">
        <v>505</v>
      </c>
      <c r="B836" s="411" t="s">
        <v>558</v>
      </c>
      <c r="C836" s="412" t="s">
        <v>19</v>
      </c>
      <c r="D836" s="410" t="s">
        <v>225</v>
      </c>
      <c r="E836" s="660" t="s">
        <v>229</v>
      </c>
      <c r="F836" s="660"/>
      <c r="G836" s="413" t="s">
        <v>22</v>
      </c>
      <c r="H836" s="414">
        <v>1</v>
      </c>
      <c r="I836" s="415">
        <v>0.08</v>
      </c>
      <c r="J836" s="415">
        <v>0.08</v>
      </c>
    </row>
    <row r="837" spans="1:10" ht="22.8">
      <c r="A837" s="410" t="s">
        <v>505</v>
      </c>
      <c r="B837" s="411" t="s">
        <v>648</v>
      </c>
      <c r="C837" s="412" t="s">
        <v>19</v>
      </c>
      <c r="D837" s="410" t="s">
        <v>649</v>
      </c>
      <c r="E837" s="660" t="s">
        <v>229</v>
      </c>
      <c r="F837" s="660"/>
      <c r="G837" s="413" t="s">
        <v>22</v>
      </c>
      <c r="H837" s="414">
        <v>1</v>
      </c>
      <c r="I837" s="415">
        <v>0.01</v>
      </c>
      <c r="J837" s="415">
        <v>0.01</v>
      </c>
    </row>
    <row r="838" spans="1:10" ht="22.8">
      <c r="A838" s="410" t="s">
        <v>505</v>
      </c>
      <c r="B838" s="411" t="s">
        <v>650</v>
      </c>
      <c r="C838" s="412" t="s">
        <v>19</v>
      </c>
      <c r="D838" s="410" t="s">
        <v>651</v>
      </c>
      <c r="E838" s="660" t="s">
        <v>229</v>
      </c>
      <c r="F838" s="660"/>
      <c r="G838" s="413" t="s">
        <v>22</v>
      </c>
      <c r="H838" s="414">
        <v>1</v>
      </c>
      <c r="I838" s="415">
        <v>0.89</v>
      </c>
      <c r="J838" s="415">
        <v>0.89</v>
      </c>
    </row>
    <row r="839" spans="1:10">
      <c r="A839" s="416"/>
      <c r="B839" s="393"/>
      <c r="C839" s="394"/>
      <c r="D839" s="416"/>
      <c r="E839" s="416" t="s">
        <v>519</v>
      </c>
      <c r="F839" s="417">
        <v>19.04</v>
      </c>
      <c r="G839" s="416" t="s">
        <v>520</v>
      </c>
      <c r="H839" s="395">
        <v>0</v>
      </c>
      <c r="I839" s="416" t="s">
        <v>521</v>
      </c>
      <c r="J839" s="417">
        <v>19.04</v>
      </c>
    </row>
    <row r="840" spans="1:10" ht="13.8" thickBot="1">
      <c r="A840" s="416"/>
      <c r="B840" s="393"/>
      <c r="C840" s="394"/>
      <c r="D840" s="416"/>
      <c r="E840" s="416" t="s">
        <v>522</v>
      </c>
      <c r="F840" s="417">
        <v>6.83</v>
      </c>
      <c r="G840" s="416"/>
      <c r="H840" s="653" t="s">
        <v>523</v>
      </c>
      <c r="I840" s="653"/>
      <c r="J840" s="417">
        <v>34.520000000000003</v>
      </c>
    </row>
    <row r="841" spans="1:10" ht="13.8" thickTop="1">
      <c r="A841" s="418"/>
      <c r="B841" s="419"/>
      <c r="C841" s="420"/>
      <c r="D841" s="418"/>
      <c r="E841" s="418"/>
      <c r="F841" s="418"/>
      <c r="G841" s="418"/>
      <c r="H841" s="421"/>
      <c r="I841" s="418"/>
      <c r="J841" s="418"/>
    </row>
    <row r="842" spans="1:10">
      <c r="A842" s="398"/>
      <c r="B842" s="399" t="s">
        <v>360</v>
      </c>
      <c r="C842" s="400" t="s">
        <v>361</v>
      </c>
      <c r="D842" s="398" t="s">
        <v>362</v>
      </c>
      <c r="E842" s="655" t="s">
        <v>503</v>
      </c>
      <c r="F842" s="655"/>
      <c r="G842" s="401" t="s">
        <v>363</v>
      </c>
      <c r="H842" s="402" t="s">
        <v>346</v>
      </c>
      <c r="I842" s="403" t="s">
        <v>364</v>
      </c>
      <c r="J842" s="403" t="s">
        <v>62</v>
      </c>
    </row>
    <row r="843" spans="1:10">
      <c r="A843" s="404" t="s">
        <v>504</v>
      </c>
      <c r="B843" s="405" t="s">
        <v>781</v>
      </c>
      <c r="C843" s="406" t="s">
        <v>19</v>
      </c>
      <c r="D843" s="404" t="s">
        <v>782</v>
      </c>
      <c r="E843" s="656" t="s">
        <v>529</v>
      </c>
      <c r="F843" s="656"/>
      <c r="G843" s="407" t="s">
        <v>22</v>
      </c>
      <c r="H843" s="408">
        <v>1</v>
      </c>
      <c r="I843" s="409">
        <v>29.14</v>
      </c>
      <c r="J843" s="409">
        <v>29.14</v>
      </c>
    </row>
    <row r="844" spans="1:10" ht="22.8">
      <c r="A844" s="422" t="s">
        <v>526</v>
      </c>
      <c r="B844" s="423" t="s">
        <v>745</v>
      </c>
      <c r="C844" s="424" t="s">
        <v>19</v>
      </c>
      <c r="D844" s="422" t="s">
        <v>746</v>
      </c>
      <c r="E844" s="661" t="s">
        <v>529</v>
      </c>
      <c r="F844" s="661"/>
      <c r="G844" s="425" t="s">
        <v>22</v>
      </c>
      <c r="H844" s="426">
        <v>1</v>
      </c>
      <c r="I844" s="427">
        <v>0.23</v>
      </c>
      <c r="J844" s="427">
        <v>0.23</v>
      </c>
    </row>
    <row r="845" spans="1:10">
      <c r="A845" s="410" t="s">
        <v>505</v>
      </c>
      <c r="B845" s="411" t="s">
        <v>747</v>
      </c>
      <c r="C845" s="412" t="s">
        <v>19</v>
      </c>
      <c r="D845" s="410" t="s">
        <v>748</v>
      </c>
      <c r="E845" s="660" t="s">
        <v>226</v>
      </c>
      <c r="F845" s="660"/>
      <c r="G845" s="413" t="s">
        <v>22</v>
      </c>
      <c r="H845" s="414">
        <v>1</v>
      </c>
      <c r="I845" s="415">
        <v>20.260000000000002</v>
      </c>
      <c r="J845" s="415">
        <v>20.260000000000002</v>
      </c>
    </row>
    <row r="846" spans="1:10" ht="22.8">
      <c r="A846" s="410" t="s">
        <v>505</v>
      </c>
      <c r="B846" s="411" t="s">
        <v>642</v>
      </c>
      <c r="C846" s="412" t="s">
        <v>19</v>
      </c>
      <c r="D846" s="410" t="s">
        <v>643</v>
      </c>
      <c r="E846" s="660" t="s">
        <v>229</v>
      </c>
      <c r="F846" s="660"/>
      <c r="G846" s="413" t="s">
        <v>22</v>
      </c>
      <c r="H846" s="414">
        <v>1</v>
      </c>
      <c r="I846" s="415">
        <v>5.24</v>
      </c>
      <c r="J846" s="415">
        <v>5.24</v>
      </c>
    </row>
    <row r="847" spans="1:10" ht="22.8">
      <c r="A847" s="410" t="s">
        <v>505</v>
      </c>
      <c r="B847" s="411" t="s">
        <v>644</v>
      </c>
      <c r="C847" s="412" t="s">
        <v>19</v>
      </c>
      <c r="D847" s="410" t="s">
        <v>645</v>
      </c>
      <c r="E847" s="660" t="s">
        <v>229</v>
      </c>
      <c r="F847" s="660"/>
      <c r="G847" s="413" t="s">
        <v>22</v>
      </c>
      <c r="H847" s="414">
        <v>1</v>
      </c>
      <c r="I847" s="415">
        <v>1</v>
      </c>
      <c r="J847" s="415">
        <v>1</v>
      </c>
    </row>
    <row r="848" spans="1:10">
      <c r="A848" s="410" t="s">
        <v>505</v>
      </c>
      <c r="B848" s="411" t="s">
        <v>557</v>
      </c>
      <c r="C848" s="412" t="s">
        <v>19</v>
      </c>
      <c r="D848" s="410" t="s">
        <v>224</v>
      </c>
      <c r="E848" s="660" t="s">
        <v>229</v>
      </c>
      <c r="F848" s="660"/>
      <c r="G848" s="413" t="s">
        <v>22</v>
      </c>
      <c r="H848" s="414">
        <v>1</v>
      </c>
      <c r="I848" s="415">
        <v>1.43</v>
      </c>
      <c r="J848" s="415">
        <v>1.43</v>
      </c>
    </row>
    <row r="849" spans="1:10">
      <c r="A849" s="410" t="s">
        <v>505</v>
      </c>
      <c r="B849" s="411" t="s">
        <v>558</v>
      </c>
      <c r="C849" s="412" t="s">
        <v>19</v>
      </c>
      <c r="D849" s="410" t="s">
        <v>225</v>
      </c>
      <c r="E849" s="660" t="s">
        <v>229</v>
      </c>
      <c r="F849" s="660"/>
      <c r="G849" s="413" t="s">
        <v>22</v>
      </c>
      <c r="H849" s="414">
        <v>1</v>
      </c>
      <c r="I849" s="415">
        <v>0.08</v>
      </c>
      <c r="J849" s="415">
        <v>0.08</v>
      </c>
    </row>
    <row r="850" spans="1:10" ht="22.8">
      <c r="A850" s="410" t="s">
        <v>505</v>
      </c>
      <c r="B850" s="411" t="s">
        <v>648</v>
      </c>
      <c r="C850" s="412" t="s">
        <v>19</v>
      </c>
      <c r="D850" s="410" t="s">
        <v>649</v>
      </c>
      <c r="E850" s="660" t="s">
        <v>229</v>
      </c>
      <c r="F850" s="660"/>
      <c r="G850" s="413" t="s">
        <v>22</v>
      </c>
      <c r="H850" s="414">
        <v>1</v>
      </c>
      <c r="I850" s="415">
        <v>0.01</v>
      </c>
      <c r="J850" s="415">
        <v>0.01</v>
      </c>
    </row>
    <row r="851" spans="1:10" ht="22.8">
      <c r="A851" s="410" t="s">
        <v>505</v>
      </c>
      <c r="B851" s="411" t="s">
        <v>650</v>
      </c>
      <c r="C851" s="412" t="s">
        <v>19</v>
      </c>
      <c r="D851" s="410" t="s">
        <v>651</v>
      </c>
      <c r="E851" s="660" t="s">
        <v>229</v>
      </c>
      <c r="F851" s="660"/>
      <c r="G851" s="413" t="s">
        <v>22</v>
      </c>
      <c r="H851" s="414">
        <v>1</v>
      </c>
      <c r="I851" s="415">
        <v>0.89</v>
      </c>
      <c r="J851" s="415">
        <v>0.89</v>
      </c>
    </row>
    <row r="852" spans="1:10">
      <c r="A852" s="416"/>
      <c r="B852" s="393"/>
      <c r="C852" s="394"/>
      <c r="D852" s="416"/>
      <c r="E852" s="416" t="s">
        <v>519</v>
      </c>
      <c r="F852" s="417">
        <v>20.49</v>
      </c>
      <c r="G852" s="416" t="s">
        <v>520</v>
      </c>
      <c r="H852" s="395">
        <v>0</v>
      </c>
      <c r="I852" s="416" t="s">
        <v>521</v>
      </c>
      <c r="J852" s="417">
        <v>20.49</v>
      </c>
    </row>
    <row r="853" spans="1:10" ht="13.8" thickBot="1">
      <c r="A853" s="416"/>
      <c r="B853" s="393"/>
      <c r="C853" s="394"/>
      <c r="D853" s="416"/>
      <c r="E853" s="416" t="s">
        <v>522</v>
      </c>
      <c r="F853" s="417">
        <v>7.18</v>
      </c>
      <c r="G853" s="416"/>
      <c r="H853" s="653" t="s">
        <v>523</v>
      </c>
      <c r="I853" s="653"/>
      <c r="J853" s="417">
        <v>36.32</v>
      </c>
    </row>
    <row r="854" spans="1:10" ht="13.8" thickTop="1">
      <c r="A854" s="418"/>
      <c r="B854" s="419"/>
      <c r="C854" s="420"/>
      <c r="D854" s="418"/>
      <c r="E854" s="418"/>
      <c r="F854" s="418"/>
      <c r="G854" s="418"/>
      <c r="H854" s="421"/>
      <c r="I854" s="418"/>
      <c r="J854" s="418"/>
    </row>
    <row r="855" spans="1:10">
      <c r="A855" s="398"/>
      <c r="B855" s="399" t="s">
        <v>360</v>
      </c>
      <c r="C855" s="400" t="s">
        <v>361</v>
      </c>
      <c r="D855" s="398" t="s">
        <v>362</v>
      </c>
      <c r="E855" s="655" t="s">
        <v>503</v>
      </c>
      <c r="F855" s="655"/>
      <c r="G855" s="401" t="s">
        <v>363</v>
      </c>
      <c r="H855" s="402" t="s">
        <v>346</v>
      </c>
      <c r="I855" s="403" t="s">
        <v>364</v>
      </c>
      <c r="J855" s="403" t="s">
        <v>62</v>
      </c>
    </row>
    <row r="856" spans="1:10">
      <c r="A856" s="404" t="s">
        <v>504</v>
      </c>
      <c r="B856" s="405" t="s">
        <v>799</v>
      </c>
      <c r="C856" s="406" t="s">
        <v>19</v>
      </c>
      <c r="D856" s="404" t="s">
        <v>800</v>
      </c>
      <c r="E856" s="656" t="s">
        <v>529</v>
      </c>
      <c r="F856" s="656"/>
      <c r="G856" s="407" t="s">
        <v>22</v>
      </c>
      <c r="H856" s="408">
        <v>1</v>
      </c>
      <c r="I856" s="409">
        <v>32.82</v>
      </c>
      <c r="J856" s="409">
        <v>32.82</v>
      </c>
    </row>
    <row r="857" spans="1:10" ht="22.8">
      <c r="A857" s="422" t="s">
        <v>526</v>
      </c>
      <c r="B857" s="423" t="s">
        <v>749</v>
      </c>
      <c r="C857" s="424" t="s">
        <v>19</v>
      </c>
      <c r="D857" s="422" t="s">
        <v>750</v>
      </c>
      <c r="E857" s="661" t="s">
        <v>529</v>
      </c>
      <c r="F857" s="661"/>
      <c r="G857" s="425" t="s">
        <v>22</v>
      </c>
      <c r="H857" s="426">
        <v>1</v>
      </c>
      <c r="I857" s="427">
        <v>0.19</v>
      </c>
      <c r="J857" s="427">
        <v>0.19</v>
      </c>
    </row>
    <row r="858" spans="1:10">
      <c r="A858" s="410" t="s">
        <v>505</v>
      </c>
      <c r="B858" s="411" t="s">
        <v>751</v>
      </c>
      <c r="C858" s="412" t="s">
        <v>19</v>
      </c>
      <c r="D858" s="410" t="s">
        <v>752</v>
      </c>
      <c r="E858" s="660" t="s">
        <v>226</v>
      </c>
      <c r="F858" s="660"/>
      <c r="G858" s="413" t="s">
        <v>22</v>
      </c>
      <c r="H858" s="414">
        <v>1</v>
      </c>
      <c r="I858" s="415">
        <v>23.98</v>
      </c>
      <c r="J858" s="415">
        <v>23.98</v>
      </c>
    </row>
    <row r="859" spans="1:10" ht="22.8">
      <c r="A859" s="410" t="s">
        <v>505</v>
      </c>
      <c r="B859" s="411" t="s">
        <v>642</v>
      </c>
      <c r="C859" s="412" t="s">
        <v>19</v>
      </c>
      <c r="D859" s="410" t="s">
        <v>643</v>
      </c>
      <c r="E859" s="660" t="s">
        <v>229</v>
      </c>
      <c r="F859" s="660"/>
      <c r="G859" s="413" t="s">
        <v>22</v>
      </c>
      <c r="H859" s="414">
        <v>1</v>
      </c>
      <c r="I859" s="415">
        <v>5.24</v>
      </c>
      <c r="J859" s="415">
        <v>5.24</v>
      </c>
    </row>
    <row r="860" spans="1:10" ht="22.8">
      <c r="A860" s="410" t="s">
        <v>505</v>
      </c>
      <c r="B860" s="411" t="s">
        <v>644</v>
      </c>
      <c r="C860" s="412" t="s">
        <v>19</v>
      </c>
      <c r="D860" s="410" t="s">
        <v>645</v>
      </c>
      <c r="E860" s="660" t="s">
        <v>229</v>
      </c>
      <c r="F860" s="660"/>
      <c r="G860" s="413" t="s">
        <v>22</v>
      </c>
      <c r="H860" s="414">
        <v>1</v>
      </c>
      <c r="I860" s="415">
        <v>1</v>
      </c>
      <c r="J860" s="415">
        <v>1</v>
      </c>
    </row>
    <row r="861" spans="1:10">
      <c r="A861" s="410" t="s">
        <v>505</v>
      </c>
      <c r="B861" s="411" t="s">
        <v>557</v>
      </c>
      <c r="C861" s="412" t="s">
        <v>19</v>
      </c>
      <c r="D861" s="410" t="s">
        <v>224</v>
      </c>
      <c r="E861" s="660" t="s">
        <v>229</v>
      </c>
      <c r="F861" s="660"/>
      <c r="G861" s="413" t="s">
        <v>22</v>
      </c>
      <c r="H861" s="414">
        <v>1</v>
      </c>
      <c r="I861" s="415">
        <v>1.43</v>
      </c>
      <c r="J861" s="415">
        <v>1.43</v>
      </c>
    </row>
    <row r="862" spans="1:10">
      <c r="A862" s="410" t="s">
        <v>505</v>
      </c>
      <c r="B862" s="411" t="s">
        <v>558</v>
      </c>
      <c r="C862" s="412" t="s">
        <v>19</v>
      </c>
      <c r="D862" s="410" t="s">
        <v>225</v>
      </c>
      <c r="E862" s="660" t="s">
        <v>229</v>
      </c>
      <c r="F862" s="660"/>
      <c r="G862" s="413" t="s">
        <v>22</v>
      </c>
      <c r="H862" s="414">
        <v>1</v>
      </c>
      <c r="I862" s="415">
        <v>0.08</v>
      </c>
      <c r="J862" s="415">
        <v>0.08</v>
      </c>
    </row>
    <row r="863" spans="1:10" ht="22.8">
      <c r="A863" s="410" t="s">
        <v>505</v>
      </c>
      <c r="B863" s="411" t="s">
        <v>648</v>
      </c>
      <c r="C863" s="412" t="s">
        <v>19</v>
      </c>
      <c r="D863" s="410" t="s">
        <v>649</v>
      </c>
      <c r="E863" s="660" t="s">
        <v>229</v>
      </c>
      <c r="F863" s="660"/>
      <c r="G863" s="413" t="s">
        <v>22</v>
      </c>
      <c r="H863" s="414">
        <v>1</v>
      </c>
      <c r="I863" s="415">
        <v>0.01</v>
      </c>
      <c r="J863" s="415">
        <v>0.01</v>
      </c>
    </row>
    <row r="864" spans="1:10" ht="22.8">
      <c r="A864" s="410" t="s">
        <v>505</v>
      </c>
      <c r="B864" s="411" t="s">
        <v>650</v>
      </c>
      <c r="C864" s="412" t="s">
        <v>19</v>
      </c>
      <c r="D864" s="410" t="s">
        <v>651</v>
      </c>
      <c r="E864" s="660" t="s">
        <v>229</v>
      </c>
      <c r="F864" s="660"/>
      <c r="G864" s="413" t="s">
        <v>22</v>
      </c>
      <c r="H864" s="414">
        <v>1</v>
      </c>
      <c r="I864" s="415">
        <v>0.89</v>
      </c>
      <c r="J864" s="415">
        <v>0.89</v>
      </c>
    </row>
    <row r="865" spans="1:10">
      <c r="A865" s="416"/>
      <c r="B865" s="393"/>
      <c r="C865" s="394"/>
      <c r="D865" s="416"/>
      <c r="E865" s="416" t="s">
        <v>519</v>
      </c>
      <c r="F865" s="417">
        <v>24.17</v>
      </c>
      <c r="G865" s="416" t="s">
        <v>520</v>
      </c>
      <c r="H865" s="395">
        <v>0</v>
      </c>
      <c r="I865" s="416" t="s">
        <v>521</v>
      </c>
      <c r="J865" s="417">
        <v>24.17</v>
      </c>
    </row>
    <row r="866" spans="1:10" ht="13.8" thickBot="1">
      <c r="A866" s="416"/>
      <c r="B866" s="393"/>
      <c r="C866" s="394"/>
      <c r="D866" s="416"/>
      <c r="E866" s="416" t="s">
        <v>522</v>
      </c>
      <c r="F866" s="417">
        <v>8.09</v>
      </c>
      <c r="G866" s="416"/>
      <c r="H866" s="653" t="s">
        <v>523</v>
      </c>
      <c r="I866" s="653"/>
      <c r="J866" s="417">
        <v>40.909999999999997</v>
      </c>
    </row>
    <row r="867" spans="1:10" ht="13.8" thickTop="1">
      <c r="A867" s="418"/>
      <c r="B867" s="419"/>
      <c r="C867" s="420"/>
      <c r="D867" s="418"/>
      <c r="E867" s="418"/>
      <c r="F867" s="418"/>
      <c r="G867" s="418"/>
      <c r="H867" s="421"/>
      <c r="I867" s="418"/>
      <c r="J867" s="418"/>
    </row>
    <row r="868" spans="1:10">
      <c r="A868" s="398"/>
      <c r="B868" s="399" t="s">
        <v>360</v>
      </c>
      <c r="C868" s="400" t="s">
        <v>361</v>
      </c>
      <c r="D868" s="398" t="s">
        <v>362</v>
      </c>
      <c r="E868" s="655" t="s">
        <v>503</v>
      </c>
      <c r="F868" s="655"/>
      <c r="G868" s="401" t="s">
        <v>363</v>
      </c>
      <c r="H868" s="402" t="s">
        <v>346</v>
      </c>
      <c r="I868" s="403" t="s">
        <v>364</v>
      </c>
      <c r="J868" s="403" t="s">
        <v>62</v>
      </c>
    </row>
    <row r="869" spans="1:10">
      <c r="A869" s="404" t="s">
        <v>504</v>
      </c>
      <c r="B869" s="405" t="s">
        <v>811</v>
      </c>
      <c r="C869" s="406" t="s">
        <v>19</v>
      </c>
      <c r="D869" s="404" t="s">
        <v>812</v>
      </c>
      <c r="E869" s="656" t="s">
        <v>529</v>
      </c>
      <c r="F869" s="656"/>
      <c r="G869" s="407" t="s">
        <v>22</v>
      </c>
      <c r="H869" s="408">
        <v>1</v>
      </c>
      <c r="I869" s="409">
        <v>27.32</v>
      </c>
      <c r="J869" s="409">
        <v>27.32</v>
      </c>
    </row>
    <row r="870" spans="1:10" ht="22.8">
      <c r="A870" s="422" t="s">
        <v>526</v>
      </c>
      <c r="B870" s="423" t="s">
        <v>753</v>
      </c>
      <c r="C870" s="424" t="s">
        <v>19</v>
      </c>
      <c r="D870" s="422" t="s">
        <v>754</v>
      </c>
      <c r="E870" s="661" t="s">
        <v>529</v>
      </c>
      <c r="F870" s="661"/>
      <c r="G870" s="425" t="s">
        <v>22</v>
      </c>
      <c r="H870" s="426">
        <v>1</v>
      </c>
      <c r="I870" s="427">
        <v>0.15</v>
      </c>
      <c r="J870" s="427">
        <v>0.15</v>
      </c>
    </row>
    <row r="871" spans="1:10">
      <c r="A871" s="410" t="s">
        <v>505</v>
      </c>
      <c r="B871" s="411" t="s">
        <v>755</v>
      </c>
      <c r="C871" s="412" t="s">
        <v>19</v>
      </c>
      <c r="D871" s="410" t="s">
        <v>756</v>
      </c>
      <c r="E871" s="660" t="s">
        <v>226</v>
      </c>
      <c r="F871" s="660"/>
      <c r="G871" s="413" t="s">
        <v>22</v>
      </c>
      <c r="H871" s="414">
        <v>1</v>
      </c>
      <c r="I871" s="415">
        <v>18.52</v>
      </c>
      <c r="J871" s="415">
        <v>18.52</v>
      </c>
    </row>
    <row r="872" spans="1:10" ht="22.8">
      <c r="A872" s="410" t="s">
        <v>505</v>
      </c>
      <c r="B872" s="411" t="s">
        <v>642</v>
      </c>
      <c r="C872" s="412" t="s">
        <v>19</v>
      </c>
      <c r="D872" s="410" t="s">
        <v>643</v>
      </c>
      <c r="E872" s="660" t="s">
        <v>229</v>
      </c>
      <c r="F872" s="660"/>
      <c r="G872" s="413" t="s">
        <v>22</v>
      </c>
      <c r="H872" s="414">
        <v>1</v>
      </c>
      <c r="I872" s="415">
        <v>5.24</v>
      </c>
      <c r="J872" s="415">
        <v>5.24</v>
      </c>
    </row>
    <row r="873" spans="1:10" ht="22.8">
      <c r="A873" s="410" t="s">
        <v>505</v>
      </c>
      <c r="B873" s="411" t="s">
        <v>644</v>
      </c>
      <c r="C873" s="412" t="s">
        <v>19</v>
      </c>
      <c r="D873" s="410" t="s">
        <v>645</v>
      </c>
      <c r="E873" s="660" t="s">
        <v>229</v>
      </c>
      <c r="F873" s="660"/>
      <c r="G873" s="413" t="s">
        <v>22</v>
      </c>
      <c r="H873" s="414">
        <v>1</v>
      </c>
      <c r="I873" s="415">
        <v>1</v>
      </c>
      <c r="J873" s="415">
        <v>1</v>
      </c>
    </row>
    <row r="874" spans="1:10">
      <c r="A874" s="410" t="s">
        <v>505</v>
      </c>
      <c r="B874" s="411" t="s">
        <v>557</v>
      </c>
      <c r="C874" s="412" t="s">
        <v>19</v>
      </c>
      <c r="D874" s="410" t="s">
        <v>224</v>
      </c>
      <c r="E874" s="660" t="s">
        <v>229</v>
      </c>
      <c r="F874" s="660"/>
      <c r="G874" s="413" t="s">
        <v>22</v>
      </c>
      <c r="H874" s="414">
        <v>1</v>
      </c>
      <c r="I874" s="415">
        <v>1.43</v>
      </c>
      <c r="J874" s="415">
        <v>1.43</v>
      </c>
    </row>
    <row r="875" spans="1:10">
      <c r="A875" s="410" t="s">
        <v>505</v>
      </c>
      <c r="B875" s="411" t="s">
        <v>558</v>
      </c>
      <c r="C875" s="412" t="s">
        <v>19</v>
      </c>
      <c r="D875" s="410" t="s">
        <v>225</v>
      </c>
      <c r="E875" s="660" t="s">
        <v>229</v>
      </c>
      <c r="F875" s="660"/>
      <c r="G875" s="413" t="s">
        <v>22</v>
      </c>
      <c r="H875" s="414">
        <v>1</v>
      </c>
      <c r="I875" s="415">
        <v>0.08</v>
      </c>
      <c r="J875" s="415">
        <v>0.08</v>
      </c>
    </row>
    <row r="876" spans="1:10" ht="22.8">
      <c r="A876" s="410" t="s">
        <v>505</v>
      </c>
      <c r="B876" s="411" t="s">
        <v>648</v>
      </c>
      <c r="C876" s="412" t="s">
        <v>19</v>
      </c>
      <c r="D876" s="410" t="s">
        <v>649</v>
      </c>
      <c r="E876" s="660" t="s">
        <v>229</v>
      </c>
      <c r="F876" s="660"/>
      <c r="G876" s="413" t="s">
        <v>22</v>
      </c>
      <c r="H876" s="414">
        <v>1</v>
      </c>
      <c r="I876" s="415">
        <v>0.01</v>
      </c>
      <c r="J876" s="415">
        <v>0.01</v>
      </c>
    </row>
    <row r="877" spans="1:10" ht="22.8">
      <c r="A877" s="410" t="s">
        <v>505</v>
      </c>
      <c r="B877" s="411" t="s">
        <v>650</v>
      </c>
      <c r="C877" s="412" t="s">
        <v>19</v>
      </c>
      <c r="D877" s="410" t="s">
        <v>651</v>
      </c>
      <c r="E877" s="660" t="s">
        <v>229</v>
      </c>
      <c r="F877" s="660"/>
      <c r="G877" s="413" t="s">
        <v>22</v>
      </c>
      <c r="H877" s="414">
        <v>1</v>
      </c>
      <c r="I877" s="415">
        <v>0.89</v>
      </c>
      <c r="J877" s="415">
        <v>0.89</v>
      </c>
    </row>
    <row r="878" spans="1:10">
      <c r="A878" s="416"/>
      <c r="B878" s="393"/>
      <c r="C878" s="394"/>
      <c r="D878" s="416"/>
      <c r="E878" s="416" t="s">
        <v>519</v>
      </c>
      <c r="F878" s="417">
        <v>18.670000000000002</v>
      </c>
      <c r="G878" s="416" t="s">
        <v>520</v>
      </c>
      <c r="H878" s="395">
        <v>0</v>
      </c>
      <c r="I878" s="416" t="s">
        <v>521</v>
      </c>
      <c r="J878" s="417">
        <v>18.670000000000002</v>
      </c>
    </row>
    <row r="879" spans="1:10" ht="13.8" thickBot="1">
      <c r="A879" s="416"/>
      <c r="B879" s="393"/>
      <c r="C879" s="394"/>
      <c r="D879" s="416"/>
      <c r="E879" s="416" t="s">
        <v>522</v>
      </c>
      <c r="F879" s="417">
        <v>6.73</v>
      </c>
      <c r="G879" s="416"/>
      <c r="H879" s="653" t="s">
        <v>523</v>
      </c>
      <c r="I879" s="653"/>
      <c r="J879" s="417">
        <v>34.049999999999997</v>
      </c>
    </row>
    <row r="880" spans="1:10" ht="13.8" thickTop="1">
      <c r="A880" s="418"/>
      <c r="B880" s="419"/>
      <c r="C880" s="420"/>
      <c r="D880" s="418"/>
      <c r="E880" s="418"/>
      <c r="F880" s="418"/>
      <c r="G880" s="418"/>
      <c r="H880" s="421"/>
      <c r="I880" s="418"/>
      <c r="J880" s="418"/>
    </row>
    <row r="881" spans="1:10">
      <c r="A881" s="398"/>
      <c r="B881" s="399" t="s">
        <v>360</v>
      </c>
      <c r="C881" s="400" t="s">
        <v>361</v>
      </c>
      <c r="D881" s="398" t="s">
        <v>362</v>
      </c>
      <c r="E881" s="655" t="s">
        <v>503</v>
      </c>
      <c r="F881" s="655"/>
      <c r="G881" s="401" t="s">
        <v>363</v>
      </c>
      <c r="H881" s="402" t="s">
        <v>346</v>
      </c>
      <c r="I881" s="403" t="s">
        <v>364</v>
      </c>
      <c r="J881" s="403" t="s">
        <v>62</v>
      </c>
    </row>
    <row r="882" spans="1:10" ht="22.8">
      <c r="A882" s="404" t="s">
        <v>504</v>
      </c>
      <c r="B882" s="405" t="s">
        <v>813</v>
      </c>
      <c r="C882" s="406" t="s">
        <v>19</v>
      </c>
      <c r="D882" s="404" t="s">
        <v>814</v>
      </c>
      <c r="E882" s="656" t="s">
        <v>529</v>
      </c>
      <c r="F882" s="656"/>
      <c r="G882" s="407" t="s">
        <v>22</v>
      </c>
      <c r="H882" s="408">
        <v>1</v>
      </c>
      <c r="I882" s="409">
        <v>26.55</v>
      </c>
      <c r="J882" s="409">
        <v>26.55</v>
      </c>
    </row>
    <row r="883" spans="1:10" ht="22.8">
      <c r="A883" s="422" t="s">
        <v>526</v>
      </c>
      <c r="B883" s="423" t="s">
        <v>757</v>
      </c>
      <c r="C883" s="424" t="s">
        <v>19</v>
      </c>
      <c r="D883" s="422" t="s">
        <v>758</v>
      </c>
      <c r="E883" s="661" t="s">
        <v>529</v>
      </c>
      <c r="F883" s="661"/>
      <c r="G883" s="425" t="s">
        <v>22</v>
      </c>
      <c r="H883" s="426">
        <v>1</v>
      </c>
      <c r="I883" s="427">
        <v>0.14000000000000001</v>
      </c>
      <c r="J883" s="427">
        <v>0.14000000000000001</v>
      </c>
    </row>
    <row r="884" spans="1:10">
      <c r="A884" s="410" t="s">
        <v>505</v>
      </c>
      <c r="B884" s="411" t="s">
        <v>759</v>
      </c>
      <c r="C884" s="412" t="s">
        <v>19</v>
      </c>
      <c r="D884" s="410" t="s">
        <v>760</v>
      </c>
      <c r="E884" s="660" t="s">
        <v>226</v>
      </c>
      <c r="F884" s="660"/>
      <c r="G884" s="413" t="s">
        <v>22</v>
      </c>
      <c r="H884" s="414">
        <v>1</v>
      </c>
      <c r="I884" s="415">
        <v>17.760000000000002</v>
      </c>
      <c r="J884" s="415">
        <v>17.760000000000002</v>
      </c>
    </row>
    <row r="885" spans="1:10" ht="22.8">
      <c r="A885" s="410" t="s">
        <v>505</v>
      </c>
      <c r="B885" s="411" t="s">
        <v>642</v>
      </c>
      <c r="C885" s="412" t="s">
        <v>19</v>
      </c>
      <c r="D885" s="410" t="s">
        <v>643</v>
      </c>
      <c r="E885" s="660" t="s">
        <v>229</v>
      </c>
      <c r="F885" s="660"/>
      <c r="G885" s="413" t="s">
        <v>22</v>
      </c>
      <c r="H885" s="414">
        <v>1</v>
      </c>
      <c r="I885" s="415">
        <v>5.24</v>
      </c>
      <c r="J885" s="415">
        <v>5.24</v>
      </c>
    </row>
    <row r="886" spans="1:10" ht="22.8">
      <c r="A886" s="410" t="s">
        <v>505</v>
      </c>
      <c r="B886" s="411" t="s">
        <v>644</v>
      </c>
      <c r="C886" s="412" t="s">
        <v>19</v>
      </c>
      <c r="D886" s="410" t="s">
        <v>645</v>
      </c>
      <c r="E886" s="660" t="s">
        <v>229</v>
      </c>
      <c r="F886" s="660"/>
      <c r="G886" s="413" t="s">
        <v>22</v>
      </c>
      <c r="H886" s="414">
        <v>1</v>
      </c>
      <c r="I886" s="415">
        <v>1</v>
      </c>
      <c r="J886" s="415">
        <v>1</v>
      </c>
    </row>
    <row r="887" spans="1:10">
      <c r="A887" s="410" t="s">
        <v>505</v>
      </c>
      <c r="B887" s="411" t="s">
        <v>557</v>
      </c>
      <c r="C887" s="412" t="s">
        <v>19</v>
      </c>
      <c r="D887" s="410" t="s">
        <v>224</v>
      </c>
      <c r="E887" s="660" t="s">
        <v>229</v>
      </c>
      <c r="F887" s="660"/>
      <c r="G887" s="413" t="s">
        <v>22</v>
      </c>
      <c r="H887" s="414">
        <v>1</v>
      </c>
      <c r="I887" s="415">
        <v>1.43</v>
      </c>
      <c r="J887" s="415">
        <v>1.43</v>
      </c>
    </row>
    <row r="888" spans="1:10">
      <c r="A888" s="410" t="s">
        <v>505</v>
      </c>
      <c r="B888" s="411" t="s">
        <v>558</v>
      </c>
      <c r="C888" s="412" t="s">
        <v>19</v>
      </c>
      <c r="D888" s="410" t="s">
        <v>225</v>
      </c>
      <c r="E888" s="660" t="s">
        <v>229</v>
      </c>
      <c r="F888" s="660"/>
      <c r="G888" s="413" t="s">
        <v>22</v>
      </c>
      <c r="H888" s="414">
        <v>1</v>
      </c>
      <c r="I888" s="415">
        <v>0.08</v>
      </c>
      <c r="J888" s="415">
        <v>0.08</v>
      </c>
    </row>
    <row r="889" spans="1:10" ht="22.8">
      <c r="A889" s="410" t="s">
        <v>505</v>
      </c>
      <c r="B889" s="411" t="s">
        <v>648</v>
      </c>
      <c r="C889" s="412" t="s">
        <v>19</v>
      </c>
      <c r="D889" s="410" t="s">
        <v>649</v>
      </c>
      <c r="E889" s="660" t="s">
        <v>229</v>
      </c>
      <c r="F889" s="660"/>
      <c r="G889" s="413" t="s">
        <v>22</v>
      </c>
      <c r="H889" s="414">
        <v>1</v>
      </c>
      <c r="I889" s="415">
        <v>0.01</v>
      </c>
      <c r="J889" s="415">
        <v>0.01</v>
      </c>
    </row>
    <row r="890" spans="1:10" ht="22.8">
      <c r="A890" s="410" t="s">
        <v>505</v>
      </c>
      <c r="B890" s="411" t="s">
        <v>650</v>
      </c>
      <c r="C890" s="412" t="s">
        <v>19</v>
      </c>
      <c r="D890" s="410" t="s">
        <v>651</v>
      </c>
      <c r="E890" s="660" t="s">
        <v>229</v>
      </c>
      <c r="F890" s="660"/>
      <c r="G890" s="413" t="s">
        <v>22</v>
      </c>
      <c r="H890" s="414">
        <v>1</v>
      </c>
      <c r="I890" s="415">
        <v>0.89</v>
      </c>
      <c r="J890" s="415">
        <v>0.89</v>
      </c>
    </row>
    <row r="891" spans="1:10">
      <c r="A891" s="416"/>
      <c r="B891" s="393"/>
      <c r="C891" s="394"/>
      <c r="D891" s="416"/>
      <c r="E891" s="416" t="s">
        <v>519</v>
      </c>
      <c r="F891" s="417">
        <v>17.899999999999999</v>
      </c>
      <c r="G891" s="416" t="s">
        <v>520</v>
      </c>
      <c r="H891" s="395">
        <v>0</v>
      </c>
      <c r="I891" s="416" t="s">
        <v>521</v>
      </c>
      <c r="J891" s="417">
        <v>17.899999999999999</v>
      </c>
    </row>
    <row r="892" spans="1:10" ht="13.8" thickBot="1">
      <c r="A892" s="416"/>
      <c r="B892" s="393"/>
      <c r="C892" s="394"/>
      <c r="D892" s="416"/>
      <c r="E892" s="416" t="s">
        <v>522</v>
      </c>
      <c r="F892" s="417">
        <v>6.54</v>
      </c>
      <c r="G892" s="416"/>
      <c r="H892" s="653" t="s">
        <v>523</v>
      </c>
      <c r="I892" s="653"/>
      <c r="J892" s="417">
        <v>33.090000000000003</v>
      </c>
    </row>
    <row r="893" spans="1:10" ht="13.8" thickTop="1">
      <c r="A893" s="418"/>
      <c r="B893" s="419"/>
      <c r="C893" s="420"/>
      <c r="D893" s="418"/>
      <c r="E893" s="418"/>
      <c r="F893" s="418"/>
      <c r="G893" s="418"/>
      <c r="H893" s="421"/>
      <c r="I893" s="418"/>
      <c r="J893" s="418"/>
    </row>
    <row r="894" spans="1:10">
      <c r="A894" s="398"/>
      <c r="B894" s="399" t="s">
        <v>360</v>
      </c>
      <c r="C894" s="400" t="s">
        <v>361</v>
      </c>
      <c r="D894" s="398" t="s">
        <v>362</v>
      </c>
      <c r="E894" s="655" t="s">
        <v>503</v>
      </c>
      <c r="F894" s="655"/>
      <c r="G894" s="401" t="s">
        <v>363</v>
      </c>
      <c r="H894" s="402" t="s">
        <v>346</v>
      </c>
      <c r="I894" s="403" t="s">
        <v>364</v>
      </c>
      <c r="J894" s="403" t="s">
        <v>62</v>
      </c>
    </row>
    <row r="895" spans="1:10">
      <c r="A895" s="404" t="s">
        <v>504</v>
      </c>
      <c r="B895" s="405" t="s">
        <v>530</v>
      </c>
      <c r="C895" s="406" t="s">
        <v>19</v>
      </c>
      <c r="D895" s="404" t="s">
        <v>531</v>
      </c>
      <c r="E895" s="656" t="s">
        <v>529</v>
      </c>
      <c r="F895" s="656"/>
      <c r="G895" s="407" t="s">
        <v>22</v>
      </c>
      <c r="H895" s="408">
        <v>1</v>
      </c>
      <c r="I895" s="409">
        <v>28.51</v>
      </c>
      <c r="J895" s="409">
        <v>28.51</v>
      </c>
    </row>
    <row r="896" spans="1:10" ht="22.8">
      <c r="A896" s="422" t="s">
        <v>526</v>
      </c>
      <c r="B896" s="423" t="s">
        <v>761</v>
      </c>
      <c r="C896" s="424" t="s">
        <v>19</v>
      </c>
      <c r="D896" s="422" t="s">
        <v>762</v>
      </c>
      <c r="E896" s="661" t="s">
        <v>529</v>
      </c>
      <c r="F896" s="661"/>
      <c r="G896" s="425" t="s">
        <v>22</v>
      </c>
      <c r="H896" s="426">
        <v>1</v>
      </c>
      <c r="I896" s="427">
        <v>0.38</v>
      </c>
      <c r="J896" s="427">
        <v>0.38</v>
      </c>
    </row>
    <row r="897" spans="1:10">
      <c r="A897" s="410" t="s">
        <v>505</v>
      </c>
      <c r="B897" s="411" t="s">
        <v>763</v>
      </c>
      <c r="C897" s="412" t="s">
        <v>19</v>
      </c>
      <c r="D897" s="410" t="s">
        <v>764</v>
      </c>
      <c r="E897" s="660" t="s">
        <v>226</v>
      </c>
      <c r="F897" s="660"/>
      <c r="G897" s="413" t="s">
        <v>22</v>
      </c>
      <c r="H897" s="414">
        <v>1</v>
      </c>
      <c r="I897" s="415">
        <v>18.29</v>
      </c>
      <c r="J897" s="415">
        <v>18.29</v>
      </c>
    </row>
    <row r="898" spans="1:10" ht="22.8">
      <c r="A898" s="410" t="s">
        <v>505</v>
      </c>
      <c r="B898" s="411" t="s">
        <v>642</v>
      </c>
      <c r="C898" s="412" t="s">
        <v>19</v>
      </c>
      <c r="D898" s="410" t="s">
        <v>643</v>
      </c>
      <c r="E898" s="660" t="s">
        <v>229</v>
      </c>
      <c r="F898" s="660"/>
      <c r="G898" s="413" t="s">
        <v>22</v>
      </c>
      <c r="H898" s="414">
        <v>1</v>
      </c>
      <c r="I898" s="415">
        <v>5.24</v>
      </c>
      <c r="J898" s="415">
        <v>5.24</v>
      </c>
    </row>
    <row r="899" spans="1:10" ht="22.8">
      <c r="A899" s="410" t="s">
        <v>505</v>
      </c>
      <c r="B899" s="411" t="s">
        <v>644</v>
      </c>
      <c r="C899" s="412" t="s">
        <v>19</v>
      </c>
      <c r="D899" s="410" t="s">
        <v>645</v>
      </c>
      <c r="E899" s="660" t="s">
        <v>229</v>
      </c>
      <c r="F899" s="660"/>
      <c r="G899" s="413" t="s">
        <v>22</v>
      </c>
      <c r="H899" s="414">
        <v>1</v>
      </c>
      <c r="I899" s="415">
        <v>1</v>
      </c>
      <c r="J899" s="415">
        <v>1</v>
      </c>
    </row>
    <row r="900" spans="1:10">
      <c r="A900" s="410" t="s">
        <v>505</v>
      </c>
      <c r="B900" s="411" t="s">
        <v>557</v>
      </c>
      <c r="C900" s="412" t="s">
        <v>19</v>
      </c>
      <c r="D900" s="410" t="s">
        <v>224</v>
      </c>
      <c r="E900" s="660" t="s">
        <v>229</v>
      </c>
      <c r="F900" s="660"/>
      <c r="G900" s="413" t="s">
        <v>22</v>
      </c>
      <c r="H900" s="414">
        <v>1</v>
      </c>
      <c r="I900" s="415">
        <v>1.43</v>
      </c>
      <c r="J900" s="415">
        <v>1.43</v>
      </c>
    </row>
    <row r="901" spans="1:10">
      <c r="A901" s="410" t="s">
        <v>505</v>
      </c>
      <c r="B901" s="411" t="s">
        <v>558</v>
      </c>
      <c r="C901" s="412" t="s">
        <v>19</v>
      </c>
      <c r="D901" s="410" t="s">
        <v>225</v>
      </c>
      <c r="E901" s="660" t="s">
        <v>229</v>
      </c>
      <c r="F901" s="660"/>
      <c r="G901" s="413" t="s">
        <v>22</v>
      </c>
      <c r="H901" s="414">
        <v>1</v>
      </c>
      <c r="I901" s="415">
        <v>0.08</v>
      </c>
      <c r="J901" s="415">
        <v>0.08</v>
      </c>
    </row>
    <row r="902" spans="1:10" ht="22.8">
      <c r="A902" s="410" t="s">
        <v>505</v>
      </c>
      <c r="B902" s="411" t="s">
        <v>789</v>
      </c>
      <c r="C902" s="412" t="s">
        <v>19</v>
      </c>
      <c r="D902" s="410" t="s">
        <v>790</v>
      </c>
      <c r="E902" s="660" t="s">
        <v>229</v>
      </c>
      <c r="F902" s="660"/>
      <c r="G902" s="413" t="s">
        <v>22</v>
      </c>
      <c r="H902" s="414">
        <v>1</v>
      </c>
      <c r="I902" s="415">
        <v>0.78</v>
      </c>
      <c r="J902" s="415">
        <v>0.78</v>
      </c>
    </row>
    <row r="903" spans="1:10" ht="22.8">
      <c r="A903" s="410" t="s">
        <v>505</v>
      </c>
      <c r="B903" s="411" t="s">
        <v>791</v>
      </c>
      <c r="C903" s="412" t="s">
        <v>19</v>
      </c>
      <c r="D903" s="410" t="s">
        <v>792</v>
      </c>
      <c r="E903" s="660" t="s">
        <v>229</v>
      </c>
      <c r="F903" s="660"/>
      <c r="G903" s="413" t="s">
        <v>22</v>
      </c>
      <c r="H903" s="414">
        <v>1</v>
      </c>
      <c r="I903" s="415">
        <v>1.31</v>
      </c>
      <c r="J903" s="415">
        <v>1.31</v>
      </c>
    </row>
    <row r="904" spans="1:10">
      <c r="A904" s="416"/>
      <c r="B904" s="393"/>
      <c r="C904" s="394"/>
      <c r="D904" s="416"/>
      <c r="E904" s="416" t="s">
        <v>519</v>
      </c>
      <c r="F904" s="417">
        <v>18.670000000000002</v>
      </c>
      <c r="G904" s="416" t="s">
        <v>520</v>
      </c>
      <c r="H904" s="395">
        <v>0</v>
      </c>
      <c r="I904" s="416" t="s">
        <v>521</v>
      </c>
      <c r="J904" s="417">
        <v>18.670000000000002</v>
      </c>
    </row>
    <row r="905" spans="1:10" ht="13.8" thickBot="1">
      <c r="A905" s="416"/>
      <c r="B905" s="393"/>
      <c r="C905" s="394"/>
      <c r="D905" s="416"/>
      <c r="E905" s="416" t="s">
        <v>522</v>
      </c>
      <c r="F905" s="417">
        <v>7.03</v>
      </c>
      <c r="G905" s="416"/>
      <c r="H905" s="653" t="s">
        <v>523</v>
      </c>
      <c r="I905" s="653"/>
      <c r="J905" s="417">
        <v>35.54</v>
      </c>
    </row>
    <row r="906" spans="1:10" ht="13.8" thickTop="1">
      <c r="A906" s="418"/>
      <c r="B906" s="419"/>
      <c r="C906" s="420"/>
      <c r="D906" s="418"/>
      <c r="E906" s="418"/>
      <c r="F906" s="418"/>
      <c r="G906" s="418"/>
      <c r="H906" s="421"/>
      <c r="I906" s="418"/>
      <c r="J906" s="418"/>
    </row>
    <row r="907" spans="1:10">
      <c r="A907" s="398"/>
      <c r="B907" s="399" t="s">
        <v>360</v>
      </c>
      <c r="C907" s="400" t="s">
        <v>361</v>
      </c>
      <c r="D907" s="398" t="s">
        <v>362</v>
      </c>
      <c r="E907" s="655" t="s">
        <v>503</v>
      </c>
      <c r="F907" s="655"/>
      <c r="G907" s="401" t="s">
        <v>363</v>
      </c>
      <c r="H907" s="402" t="s">
        <v>346</v>
      </c>
      <c r="I907" s="403" t="s">
        <v>364</v>
      </c>
      <c r="J907" s="403" t="s">
        <v>62</v>
      </c>
    </row>
    <row r="908" spans="1:10" ht="34.200000000000003">
      <c r="A908" s="404" t="s">
        <v>504</v>
      </c>
      <c r="B908" s="405" t="s">
        <v>620</v>
      </c>
      <c r="C908" s="406" t="s">
        <v>19</v>
      </c>
      <c r="D908" s="404" t="s">
        <v>621</v>
      </c>
      <c r="E908" s="656" t="s">
        <v>570</v>
      </c>
      <c r="F908" s="656"/>
      <c r="G908" s="407" t="s">
        <v>76</v>
      </c>
      <c r="H908" s="408">
        <v>1</v>
      </c>
      <c r="I908" s="409">
        <v>0.72</v>
      </c>
      <c r="J908" s="409">
        <v>0.72</v>
      </c>
    </row>
    <row r="909" spans="1:10" ht="34.200000000000003">
      <c r="A909" s="422" t="s">
        <v>526</v>
      </c>
      <c r="B909" s="423" t="s">
        <v>815</v>
      </c>
      <c r="C909" s="424" t="s">
        <v>19</v>
      </c>
      <c r="D909" s="422" t="s">
        <v>816</v>
      </c>
      <c r="E909" s="661" t="s">
        <v>666</v>
      </c>
      <c r="F909" s="661"/>
      <c r="G909" s="425" t="s">
        <v>22</v>
      </c>
      <c r="H909" s="426">
        <v>1</v>
      </c>
      <c r="I909" s="427">
        <v>0.56999999999999995</v>
      </c>
      <c r="J909" s="427">
        <v>0.56999999999999995</v>
      </c>
    </row>
    <row r="910" spans="1:10" ht="34.200000000000003">
      <c r="A910" s="422" t="s">
        <v>526</v>
      </c>
      <c r="B910" s="423" t="s">
        <v>817</v>
      </c>
      <c r="C910" s="424" t="s">
        <v>19</v>
      </c>
      <c r="D910" s="422" t="s">
        <v>818</v>
      </c>
      <c r="E910" s="661" t="s">
        <v>666</v>
      </c>
      <c r="F910" s="661"/>
      <c r="G910" s="425" t="s">
        <v>22</v>
      </c>
      <c r="H910" s="426">
        <v>1</v>
      </c>
      <c r="I910" s="427">
        <v>0.15</v>
      </c>
      <c r="J910" s="427">
        <v>0.15</v>
      </c>
    </row>
    <row r="911" spans="1:10">
      <c r="A911" s="416"/>
      <c r="B911" s="393"/>
      <c r="C911" s="394"/>
      <c r="D911" s="416"/>
      <c r="E911" s="416" t="s">
        <v>519</v>
      </c>
      <c r="F911" s="417">
        <v>0</v>
      </c>
      <c r="G911" s="416" t="s">
        <v>520</v>
      </c>
      <c r="H911" s="395">
        <v>0</v>
      </c>
      <c r="I911" s="416" t="s">
        <v>521</v>
      </c>
      <c r="J911" s="417">
        <v>0</v>
      </c>
    </row>
    <row r="912" spans="1:10" ht="13.8" thickBot="1">
      <c r="A912" s="416"/>
      <c r="B912" s="393"/>
      <c r="C912" s="394"/>
      <c r="D912" s="416"/>
      <c r="E912" s="416" t="s">
        <v>522</v>
      </c>
      <c r="F912" s="417">
        <v>0.17</v>
      </c>
      <c r="G912" s="416"/>
      <c r="H912" s="653" t="s">
        <v>523</v>
      </c>
      <c r="I912" s="653"/>
      <c r="J912" s="417">
        <v>0.89</v>
      </c>
    </row>
    <row r="913" spans="1:10" ht="13.8" thickTop="1">
      <c r="A913" s="418"/>
      <c r="B913" s="419"/>
      <c r="C913" s="420"/>
      <c r="D913" s="418"/>
      <c r="E913" s="418"/>
      <c r="F913" s="418"/>
      <c r="G913" s="418"/>
      <c r="H913" s="421"/>
      <c r="I913" s="418"/>
      <c r="J913" s="418"/>
    </row>
    <row r="914" spans="1:10">
      <c r="A914" s="398"/>
      <c r="B914" s="399" t="s">
        <v>360</v>
      </c>
      <c r="C914" s="400" t="s">
        <v>361</v>
      </c>
      <c r="D914" s="398" t="s">
        <v>362</v>
      </c>
      <c r="E914" s="655" t="s">
        <v>503</v>
      </c>
      <c r="F914" s="655"/>
      <c r="G914" s="401" t="s">
        <v>363</v>
      </c>
      <c r="H914" s="402" t="s">
        <v>346</v>
      </c>
      <c r="I914" s="403" t="s">
        <v>364</v>
      </c>
      <c r="J914" s="403" t="s">
        <v>62</v>
      </c>
    </row>
    <row r="915" spans="1:10" ht="34.200000000000003">
      <c r="A915" s="404" t="s">
        <v>504</v>
      </c>
      <c r="B915" s="405" t="s">
        <v>618</v>
      </c>
      <c r="C915" s="406" t="s">
        <v>19</v>
      </c>
      <c r="D915" s="404" t="s">
        <v>619</v>
      </c>
      <c r="E915" s="656" t="s">
        <v>570</v>
      </c>
      <c r="F915" s="656"/>
      <c r="G915" s="407" t="s">
        <v>74</v>
      </c>
      <c r="H915" s="408">
        <v>1</v>
      </c>
      <c r="I915" s="409">
        <v>10.4</v>
      </c>
      <c r="J915" s="409">
        <v>10.4</v>
      </c>
    </row>
    <row r="916" spans="1:10" ht="34.200000000000003">
      <c r="A916" s="422" t="s">
        <v>526</v>
      </c>
      <c r="B916" s="423" t="s">
        <v>815</v>
      </c>
      <c r="C916" s="424" t="s">
        <v>19</v>
      </c>
      <c r="D916" s="422" t="s">
        <v>816</v>
      </c>
      <c r="E916" s="661" t="s">
        <v>666</v>
      </c>
      <c r="F916" s="661"/>
      <c r="G916" s="425" t="s">
        <v>22</v>
      </c>
      <c r="H916" s="426">
        <v>1</v>
      </c>
      <c r="I916" s="427">
        <v>0.56999999999999995</v>
      </c>
      <c r="J916" s="427">
        <v>0.56999999999999995</v>
      </c>
    </row>
    <row r="917" spans="1:10" ht="34.200000000000003">
      <c r="A917" s="422" t="s">
        <v>526</v>
      </c>
      <c r="B917" s="423" t="s">
        <v>817</v>
      </c>
      <c r="C917" s="424" t="s">
        <v>19</v>
      </c>
      <c r="D917" s="422" t="s">
        <v>818</v>
      </c>
      <c r="E917" s="661" t="s">
        <v>666</v>
      </c>
      <c r="F917" s="661"/>
      <c r="G917" s="425" t="s">
        <v>22</v>
      </c>
      <c r="H917" s="426">
        <v>1</v>
      </c>
      <c r="I917" s="427">
        <v>0.15</v>
      </c>
      <c r="J917" s="427">
        <v>0.15</v>
      </c>
    </row>
    <row r="918" spans="1:10" ht="34.200000000000003">
      <c r="A918" s="422" t="s">
        <v>526</v>
      </c>
      <c r="B918" s="423" t="s">
        <v>819</v>
      </c>
      <c r="C918" s="424" t="s">
        <v>19</v>
      </c>
      <c r="D918" s="422" t="s">
        <v>820</v>
      </c>
      <c r="E918" s="661" t="s">
        <v>666</v>
      </c>
      <c r="F918" s="661"/>
      <c r="G918" s="425" t="s">
        <v>22</v>
      </c>
      <c r="H918" s="426">
        <v>1</v>
      </c>
      <c r="I918" s="427">
        <v>0.71</v>
      </c>
      <c r="J918" s="427">
        <v>0.71</v>
      </c>
    </row>
    <row r="919" spans="1:10" ht="34.200000000000003">
      <c r="A919" s="422" t="s">
        <v>526</v>
      </c>
      <c r="B919" s="423" t="s">
        <v>821</v>
      </c>
      <c r="C919" s="424" t="s">
        <v>19</v>
      </c>
      <c r="D919" s="422" t="s">
        <v>822</v>
      </c>
      <c r="E919" s="661" t="s">
        <v>666</v>
      </c>
      <c r="F919" s="661"/>
      <c r="G919" s="425" t="s">
        <v>22</v>
      </c>
      <c r="H919" s="426">
        <v>1</v>
      </c>
      <c r="I919" s="427">
        <v>8.9700000000000006</v>
      </c>
      <c r="J919" s="427">
        <v>8.9700000000000006</v>
      </c>
    </row>
    <row r="920" spans="1:10">
      <c r="A920" s="416"/>
      <c r="B920" s="393"/>
      <c r="C920" s="394"/>
      <c r="D920" s="416"/>
      <c r="E920" s="416" t="s">
        <v>519</v>
      </c>
      <c r="F920" s="417">
        <v>0</v>
      </c>
      <c r="G920" s="416" t="s">
        <v>520</v>
      </c>
      <c r="H920" s="395">
        <v>0</v>
      </c>
      <c r="I920" s="416" t="s">
        <v>521</v>
      </c>
      <c r="J920" s="417">
        <v>0</v>
      </c>
    </row>
    <row r="921" spans="1:10" ht="13.8" thickBot="1">
      <c r="A921" s="416"/>
      <c r="B921" s="393"/>
      <c r="C921" s="394"/>
      <c r="D921" s="416"/>
      <c r="E921" s="416" t="s">
        <v>522</v>
      </c>
      <c r="F921" s="417">
        <v>2.56</v>
      </c>
      <c r="G921" s="416"/>
      <c r="H921" s="653" t="s">
        <v>523</v>
      </c>
      <c r="I921" s="653"/>
      <c r="J921" s="417">
        <v>12.96</v>
      </c>
    </row>
    <row r="922" spans="1:10" ht="13.8" thickTop="1">
      <c r="A922" s="418"/>
      <c r="B922" s="419"/>
      <c r="C922" s="420"/>
      <c r="D922" s="418"/>
      <c r="E922" s="418"/>
      <c r="F922" s="418"/>
      <c r="G922" s="418"/>
      <c r="H922" s="421"/>
      <c r="I922" s="418"/>
      <c r="J922" s="418"/>
    </row>
    <row r="923" spans="1:10">
      <c r="A923" s="398"/>
      <c r="B923" s="399" t="s">
        <v>360</v>
      </c>
      <c r="C923" s="400" t="s">
        <v>361</v>
      </c>
      <c r="D923" s="398" t="s">
        <v>362</v>
      </c>
      <c r="E923" s="655" t="s">
        <v>503</v>
      </c>
      <c r="F923" s="655"/>
      <c r="G923" s="401" t="s">
        <v>363</v>
      </c>
      <c r="H923" s="402" t="s">
        <v>346</v>
      </c>
      <c r="I923" s="403" t="s">
        <v>364</v>
      </c>
      <c r="J923" s="403" t="s">
        <v>62</v>
      </c>
    </row>
    <row r="924" spans="1:10" ht="34.200000000000003">
      <c r="A924" s="404" t="s">
        <v>504</v>
      </c>
      <c r="B924" s="405" t="s">
        <v>815</v>
      </c>
      <c r="C924" s="406" t="s">
        <v>19</v>
      </c>
      <c r="D924" s="404" t="s">
        <v>816</v>
      </c>
      <c r="E924" s="656" t="s">
        <v>666</v>
      </c>
      <c r="F924" s="656"/>
      <c r="G924" s="407" t="s">
        <v>22</v>
      </c>
      <c r="H924" s="408">
        <v>1</v>
      </c>
      <c r="I924" s="409">
        <v>0.56999999999999995</v>
      </c>
      <c r="J924" s="409">
        <v>0.56999999999999995</v>
      </c>
    </row>
    <row r="925" spans="1:10" ht="45.6">
      <c r="A925" s="410" t="s">
        <v>505</v>
      </c>
      <c r="B925" s="411" t="s">
        <v>823</v>
      </c>
      <c r="C925" s="412" t="s">
        <v>19</v>
      </c>
      <c r="D925" s="410" t="s">
        <v>824</v>
      </c>
      <c r="E925" s="660" t="s">
        <v>677</v>
      </c>
      <c r="F925" s="660"/>
      <c r="G925" s="413" t="s">
        <v>37</v>
      </c>
      <c r="H925" s="414">
        <v>5.3300000000000001E-5</v>
      </c>
      <c r="I925" s="415">
        <v>10731.19</v>
      </c>
      <c r="J925" s="415">
        <v>0.56999999999999995</v>
      </c>
    </row>
    <row r="926" spans="1:10">
      <c r="A926" s="416"/>
      <c r="B926" s="393"/>
      <c r="C926" s="394"/>
      <c r="D926" s="416"/>
      <c r="E926" s="416" t="s">
        <v>519</v>
      </c>
      <c r="F926" s="417">
        <v>0</v>
      </c>
      <c r="G926" s="416" t="s">
        <v>520</v>
      </c>
      <c r="H926" s="395">
        <v>0</v>
      </c>
      <c r="I926" s="416" t="s">
        <v>521</v>
      </c>
      <c r="J926" s="417">
        <v>0</v>
      </c>
    </row>
    <row r="927" spans="1:10" ht="13.8" thickBot="1">
      <c r="A927" s="416"/>
      <c r="B927" s="393"/>
      <c r="C927" s="394"/>
      <c r="D927" s="416"/>
      <c r="E927" s="416" t="s">
        <v>522</v>
      </c>
      <c r="F927" s="417">
        <v>0.14000000000000001</v>
      </c>
      <c r="G927" s="416"/>
      <c r="H927" s="653" t="s">
        <v>523</v>
      </c>
      <c r="I927" s="653"/>
      <c r="J927" s="417">
        <v>0.71</v>
      </c>
    </row>
    <row r="928" spans="1:10" ht="13.8" thickTop="1">
      <c r="A928" s="418"/>
      <c r="B928" s="419"/>
      <c r="C928" s="420"/>
      <c r="D928" s="418"/>
      <c r="E928" s="418"/>
      <c r="F928" s="418"/>
      <c r="G928" s="418"/>
      <c r="H928" s="421"/>
      <c r="I928" s="418"/>
      <c r="J928" s="418"/>
    </row>
    <row r="929" spans="1:10">
      <c r="A929" s="398"/>
      <c r="B929" s="399" t="s">
        <v>360</v>
      </c>
      <c r="C929" s="400" t="s">
        <v>361</v>
      </c>
      <c r="D929" s="398" t="s">
        <v>362</v>
      </c>
      <c r="E929" s="655" t="s">
        <v>503</v>
      </c>
      <c r="F929" s="655"/>
      <c r="G929" s="401" t="s">
        <v>363</v>
      </c>
      <c r="H929" s="402" t="s">
        <v>346</v>
      </c>
      <c r="I929" s="403" t="s">
        <v>364</v>
      </c>
      <c r="J929" s="403" t="s">
        <v>62</v>
      </c>
    </row>
    <row r="930" spans="1:10" ht="34.200000000000003">
      <c r="A930" s="404" t="s">
        <v>504</v>
      </c>
      <c r="B930" s="405" t="s">
        <v>817</v>
      </c>
      <c r="C930" s="406" t="s">
        <v>19</v>
      </c>
      <c r="D930" s="404" t="s">
        <v>818</v>
      </c>
      <c r="E930" s="656" t="s">
        <v>666</v>
      </c>
      <c r="F930" s="656"/>
      <c r="G930" s="407" t="s">
        <v>22</v>
      </c>
      <c r="H930" s="408">
        <v>1</v>
      </c>
      <c r="I930" s="409">
        <v>0.15</v>
      </c>
      <c r="J930" s="409">
        <v>0.15</v>
      </c>
    </row>
    <row r="931" spans="1:10" ht="45.6">
      <c r="A931" s="410" t="s">
        <v>505</v>
      </c>
      <c r="B931" s="411" t="s">
        <v>823</v>
      </c>
      <c r="C931" s="412" t="s">
        <v>19</v>
      </c>
      <c r="D931" s="410" t="s">
        <v>824</v>
      </c>
      <c r="E931" s="660" t="s">
        <v>677</v>
      </c>
      <c r="F931" s="660"/>
      <c r="G931" s="413" t="s">
        <v>37</v>
      </c>
      <c r="H931" s="414">
        <v>1.43E-5</v>
      </c>
      <c r="I931" s="415">
        <v>10731.19</v>
      </c>
      <c r="J931" s="415">
        <v>0.15</v>
      </c>
    </row>
    <row r="932" spans="1:10">
      <c r="A932" s="416"/>
      <c r="B932" s="393"/>
      <c r="C932" s="394"/>
      <c r="D932" s="416"/>
      <c r="E932" s="416" t="s">
        <v>519</v>
      </c>
      <c r="F932" s="417">
        <v>0</v>
      </c>
      <c r="G932" s="416" t="s">
        <v>520</v>
      </c>
      <c r="H932" s="395">
        <v>0</v>
      </c>
      <c r="I932" s="416" t="s">
        <v>521</v>
      </c>
      <c r="J932" s="417">
        <v>0</v>
      </c>
    </row>
    <row r="933" spans="1:10" ht="13.8" thickBot="1">
      <c r="A933" s="416"/>
      <c r="B933" s="393"/>
      <c r="C933" s="394"/>
      <c r="D933" s="416"/>
      <c r="E933" s="416" t="s">
        <v>522</v>
      </c>
      <c r="F933" s="417">
        <v>0.03</v>
      </c>
      <c r="G933" s="416"/>
      <c r="H933" s="653" t="s">
        <v>523</v>
      </c>
      <c r="I933" s="653"/>
      <c r="J933" s="417">
        <v>0.18</v>
      </c>
    </row>
    <row r="934" spans="1:10" ht="13.8" thickTop="1">
      <c r="A934" s="418"/>
      <c r="B934" s="419"/>
      <c r="C934" s="420"/>
      <c r="D934" s="418"/>
      <c r="E934" s="418"/>
      <c r="F934" s="418"/>
      <c r="G934" s="418"/>
      <c r="H934" s="421"/>
      <c r="I934" s="418"/>
      <c r="J934" s="418"/>
    </row>
    <row r="935" spans="1:10">
      <c r="A935" s="398"/>
      <c r="B935" s="399" t="s">
        <v>360</v>
      </c>
      <c r="C935" s="400" t="s">
        <v>361</v>
      </c>
      <c r="D935" s="398" t="s">
        <v>362</v>
      </c>
      <c r="E935" s="655" t="s">
        <v>503</v>
      </c>
      <c r="F935" s="655"/>
      <c r="G935" s="401" t="s">
        <v>363</v>
      </c>
      <c r="H935" s="402" t="s">
        <v>346</v>
      </c>
      <c r="I935" s="403" t="s">
        <v>364</v>
      </c>
      <c r="J935" s="403" t="s">
        <v>62</v>
      </c>
    </row>
    <row r="936" spans="1:10" ht="34.200000000000003">
      <c r="A936" s="404" t="s">
        <v>504</v>
      </c>
      <c r="B936" s="405" t="s">
        <v>819</v>
      </c>
      <c r="C936" s="406" t="s">
        <v>19</v>
      </c>
      <c r="D936" s="404" t="s">
        <v>820</v>
      </c>
      <c r="E936" s="656" t="s">
        <v>666</v>
      </c>
      <c r="F936" s="656"/>
      <c r="G936" s="407" t="s">
        <v>22</v>
      </c>
      <c r="H936" s="408">
        <v>1</v>
      </c>
      <c r="I936" s="409">
        <v>0.71</v>
      </c>
      <c r="J936" s="409">
        <v>0.71</v>
      </c>
    </row>
    <row r="937" spans="1:10" ht="45.6">
      <c r="A937" s="410" t="s">
        <v>505</v>
      </c>
      <c r="B937" s="411" t="s">
        <v>823</v>
      </c>
      <c r="C937" s="412" t="s">
        <v>19</v>
      </c>
      <c r="D937" s="410" t="s">
        <v>824</v>
      </c>
      <c r="E937" s="660" t="s">
        <v>677</v>
      </c>
      <c r="F937" s="660"/>
      <c r="G937" s="413" t="s">
        <v>37</v>
      </c>
      <c r="H937" s="414">
        <v>6.6699999999999995E-5</v>
      </c>
      <c r="I937" s="415">
        <v>10731.19</v>
      </c>
      <c r="J937" s="415">
        <v>0.71</v>
      </c>
    </row>
    <row r="938" spans="1:10">
      <c r="A938" s="416"/>
      <c r="B938" s="393"/>
      <c r="C938" s="394"/>
      <c r="D938" s="416"/>
      <c r="E938" s="416" t="s">
        <v>519</v>
      </c>
      <c r="F938" s="417">
        <v>0</v>
      </c>
      <c r="G938" s="416" t="s">
        <v>520</v>
      </c>
      <c r="H938" s="395">
        <v>0</v>
      </c>
      <c r="I938" s="416" t="s">
        <v>521</v>
      </c>
      <c r="J938" s="417">
        <v>0</v>
      </c>
    </row>
    <row r="939" spans="1:10" ht="13.8" thickBot="1">
      <c r="A939" s="416"/>
      <c r="B939" s="393"/>
      <c r="C939" s="394"/>
      <c r="D939" s="416"/>
      <c r="E939" s="416" t="s">
        <v>522</v>
      </c>
      <c r="F939" s="417">
        <v>0.17</v>
      </c>
      <c r="G939" s="416"/>
      <c r="H939" s="653" t="s">
        <v>523</v>
      </c>
      <c r="I939" s="653"/>
      <c r="J939" s="417">
        <v>0.88</v>
      </c>
    </row>
    <row r="940" spans="1:10" ht="13.8" thickTop="1">
      <c r="A940" s="418"/>
      <c r="B940" s="419"/>
      <c r="C940" s="420"/>
      <c r="D940" s="418"/>
      <c r="E940" s="418"/>
      <c r="F940" s="418"/>
      <c r="G940" s="418"/>
      <c r="H940" s="421"/>
      <c r="I940" s="418"/>
      <c r="J940" s="418"/>
    </row>
    <row r="941" spans="1:10">
      <c r="A941" s="398"/>
      <c r="B941" s="399" t="s">
        <v>360</v>
      </c>
      <c r="C941" s="400" t="s">
        <v>361</v>
      </c>
      <c r="D941" s="398" t="s">
        <v>362</v>
      </c>
      <c r="E941" s="655" t="s">
        <v>503</v>
      </c>
      <c r="F941" s="655"/>
      <c r="G941" s="401" t="s">
        <v>363</v>
      </c>
      <c r="H941" s="402" t="s">
        <v>346</v>
      </c>
      <c r="I941" s="403" t="s">
        <v>364</v>
      </c>
      <c r="J941" s="403" t="s">
        <v>62</v>
      </c>
    </row>
    <row r="942" spans="1:10" ht="34.200000000000003">
      <c r="A942" s="404" t="s">
        <v>504</v>
      </c>
      <c r="B942" s="405" t="s">
        <v>821</v>
      </c>
      <c r="C942" s="406" t="s">
        <v>19</v>
      </c>
      <c r="D942" s="404" t="s">
        <v>822</v>
      </c>
      <c r="E942" s="656" t="s">
        <v>666</v>
      </c>
      <c r="F942" s="656"/>
      <c r="G942" s="407" t="s">
        <v>22</v>
      </c>
      <c r="H942" s="408">
        <v>1</v>
      </c>
      <c r="I942" s="409">
        <v>8.9700000000000006</v>
      </c>
      <c r="J942" s="409">
        <v>8.9700000000000006</v>
      </c>
    </row>
    <row r="943" spans="1:10">
      <c r="A943" s="410" t="s">
        <v>505</v>
      </c>
      <c r="B943" s="411" t="s">
        <v>825</v>
      </c>
      <c r="C943" s="412" t="s">
        <v>19</v>
      </c>
      <c r="D943" s="410" t="s">
        <v>826</v>
      </c>
      <c r="E943" s="660" t="s">
        <v>229</v>
      </c>
      <c r="F943" s="660"/>
      <c r="G943" s="413" t="s">
        <v>682</v>
      </c>
      <c r="H943" s="414">
        <v>1.44</v>
      </c>
      <c r="I943" s="415">
        <v>6.23</v>
      </c>
      <c r="J943" s="415">
        <v>8.9700000000000006</v>
      </c>
    </row>
    <row r="944" spans="1:10">
      <c r="A944" s="416"/>
      <c r="B944" s="393"/>
      <c r="C944" s="394"/>
      <c r="D944" s="416"/>
      <c r="E944" s="416" t="s">
        <v>519</v>
      </c>
      <c r="F944" s="417">
        <v>0</v>
      </c>
      <c r="G944" s="416" t="s">
        <v>520</v>
      </c>
      <c r="H944" s="395">
        <v>0</v>
      </c>
      <c r="I944" s="416" t="s">
        <v>521</v>
      </c>
      <c r="J944" s="417">
        <v>0</v>
      </c>
    </row>
    <row r="945" spans="1:10" ht="13.8" thickBot="1">
      <c r="A945" s="416"/>
      <c r="B945" s="393"/>
      <c r="C945" s="394"/>
      <c r="D945" s="416"/>
      <c r="E945" s="416" t="s">
        <v>522</v>
      </c>
      <c r="F945" s="417">
        <v>2.21</v>
      </c>
      <c r="G945" s="416"/>
      <c r="H945" s="653" t="s">
        <v>523</v>
      </c>
      <c r="I945" s="653"/>
      <c r="J945" s="417">
        <v>11.18</v>
      </c>
    </row>
    <row r="946" spans="1:10" ht="13.8" thickTop="1">
      <c r="A946" s="418"/>
      <c r="B946" s="419"/>
      <c r="C946" s="420"/>
      <c r="D946" s="418"/>
      <c r="E946" s="418"/>
      <c r="F946" s="418"/>
      <c r="G946" s="418"/>
      <c r="H946" s="421"/>
      <c r="I946" s="418"/>
      <c r="J946" s="418"/>
    </row>
    <row r="947" spans="1:10">
      <c r="A947" s="398"/>
      <c r="B947" s="399" t="s">
        <v>360</v>
      </c>
      <c r="C947" s="400" t="s">
        <v>361</v>
      </c>
      <c r="D947" s="398" t="s">
        <v>362</v>
      </c>
      <c r="E947" s="655" t="s">
        <v>503</v>
      </c>
      <c r="F947" s="655"/>
      <c r="G947" s="401" t="s">
        <v>363</v>
      </c>
      <c r="H947" s="402" t="s">
        <v>346</v>
      </c>
      <c r="I947" s="403" t="s">
        <v>364</v>
      </c>
      <c r="J947" s="403" t="s">
        <v>62</v>
      </c>
    </row>
    <row r="948" spans="1:10" ht="34.200000000000003">
      <c r="A948" s="404" t="s">
        <v>504</v>
      </c>
      <c r="B948" s="405" t="s">
        <v>571</v>
      </c>
      <c r="C948" s="406" t="s">
        <v>19</v>
      </c>
      <c r="D948" s="404" t="s">
        <v>233</v>
      </c>
      <c r="E948" s="656" t="s">
        <v>570</v>
      </c>
      <c r="F948" s="656"/>
      <c r="G948" s="407" t="s">
        <v>76</v>
      </c>
      <c r="H948" s="408">
        <v>1</v>
      </c>
      <c r="I948" s="409">
        <v>86.79</v>
      </c>
      <c r="J948" s="409">
        <v>86.79</v>
      </c>
    </row>
    <row r="949" spans="1:10" ht="22.8">
      <c r="A949" s="422" t="s">
        <v>526</v>
      </c>
      <c r="B949" s="423" t="s">
        <v>811</v>
      </c>
      <c r="C949" s="424" t="s">
        <v>19</v>
      </c>
      <c r="D949" s="422" t="s">
        <v>812</v>
      </c>
      <c r="E949" s="661" t="s">
        <v>529</v>
      </c>
      <c r="F949" s="661"/>
      <c r="G949" s="425" t="s">
        <v>22</v>
      </c>
      <c r="H949" s="426">
        <v>1</v>
      </c>
      <c r="I949" s="427">
        <v>27.32</v>
      </c>
      <c r="J949" s="427">
        <v>27.32</v>
      </c>
    </row>
    <row r="950" spans="1:10" ht="34.200000000000003">
      <c r="A950" s="422" t="s">
        <v>526</v>
      </c>
      <c r="B950" s="423" t="s">
        <v>827</v>
      </c>
      <c r="C950" s="424" t="s">
        <v>19</v>
      </c>
      <c r="D950" s="422" t="s">
        <v>828</v>
      </c>
      <c r="E950" s="661" t="s">
        <v>666</v>
      </c>
      <c r="F950" s="661"/>
      <c r="G950" s="425" t="s">
        <v>22</v>
      </c>
      <c r="H950" s="426">
        <v>1</v>
      </c>
      <c r="I950" s="427">
        <v>47.04</v>
      </c>
      <c r="J950" s="427">
        <v>47.04</v>
      </c>
    </row>
    <row r="951" spans="1:10" ht="34.200000000000003">
      <c r="A951" s="422" t="s">
        <v>526</v>
      </c>
      <c r="B951" s="423" t="s">
        <v>829</v>
      </c>
      <c r="C951" s="424" t="s">
        <v>19</v>
      </c>
      <c r="D951" s="422" t="s">
        <v>830</v>
      </c>
      <c r="E951" s="661" t="s">
        <v>666</v>
      </c>
      <c r="F951" s="661"/>
      <c r="G951" s="425" t="s">
        <v>22</v>
      </c>
      <c r="H951" s="426">
        <v>1</v>
      </c>
      <c r="I951" s="427">
        <v>12.43</v>
      </c>
      <c r="J951" s="427">
        <v>12.43</v>
      </c>
    </row>
    <row r="952" spans="1:10">
      <c r="A952" s="416"/>
      <c r="B952" s="393"/>
      <c r="C952" s="394"/>
      <c r="D952" s="416"/>
      <c r="E952" s="416" t="s">
        <v>519</v>
      </c>
      <c r="F952" s="417">
        <v>18.670000000000002</v>
      </c>
      <c r="G952" s="416" t="s">
        <v>520</v>
      </c>
      <c r="H952" s="395">
        <v>0</v>
      </c>
      <c r="I952" s="416" t="s">
        <v>521</v>
      </c>
      <c r="J952" s="417">
        <v>18.670000000000002</v>
      </c>
    </row>
    <row r="953" spans="1:10" ht="13.8" thickBot="1">
      <c r="A953" s="416"/>
      <c r="B953" s="393"/>
      <c r="C953" s="394"/>
      <c r="D953" s="416"/>
      <c r="E953" s="416" t="s">
        <v>522</v>
      </c>
      <c r="F953" s="417">
        <v>21.41</v>
      </c>
      <c r="G953" s="416"/>
      <c r="H953" s="653" t="s">
        <v>523</v>
      </c>
      <c r="I953" s="653"/>
      <c r="J953" s="417">
        <v>108.2</v>
      </c>
    </row>
    <row r="954" spans="1:10" ht="13.8" thickTop="1">
      <c r="A954" s="418"/>
      <c r="B954" s="419"/>
      <c r="C954" s="420"/>
      <c r="D954" s="418"/>
      <c r="E954" s="418"/>
      <c r="F954" s="418"/>
      <c r="G954" s="418"/>
      <c r="H954" s="421"/>
      <c r="I954" s="418"/>
      <c r="J954" s="418"/>
    </row>
    <row r="955" spans="1:10">
      <c r="A955" s="398"/>
      <c r="B955" s="399" t="s">
        <v>360</v>
      </c>
      <c r="C955" s="400" t="s">
        <v>361</v>
      </c>
      <c r="D955" s="398" t="s">
        <v>362</v>
      </c>
      <c r="E955" s="655" t="s">
        <v>503</v>
      </c>
      <c r="F955" s="655"/>
      <c r="G955" s="401" t="s">
        <v>363</v>
      </c>
      <c r="H955" s="402" t="s">
        <v>346</v>
      </c>
      <c r="I955" s="403" t="s">
        <v>364</v>
      </c>
      <c r="J955" s="403" t="s">
        <v>62</v>
      </c>
    </row>
    <row r="956" spans="1:10" ht="34.200000000000003">
      <c r="A956" s="404" t="s">
        <v>504</v>
      </c>
      <c r="B956" s="405" t="s">
        <v>596</v>
      </c>
      <c r="C956" s="406" t="s">
        <v>19</v>
      </c>
      <c r="D956" s="404" t="s">
        <v>234</v>
      </c>
      <c r="E956" s="656" t="s">
        <v>570</v>
      </c>
      <c r="F956" s="656"/>
      <c r="G956" s="407" t="s">
        <v>74</v>
      </c>
      <c r="H956" s="408">
        <v>1</v>
      </c>
      <c r="I956" s="409">
        <v>196.39</v>
      </c>
      <c r="J956" s="409">
        <v>196.39</v>
      </c>
    </row>
    <row r="957" spans="1:10" ht="34.200000000000003">
      <c r="A957" s="422" t="s">
        <v>526</v>
      </c>
      <c r="B957" s="423" t="s">
        <v>831</v>
      </c>
      <c r="C957" s="424" t="s">
        <v>19</v>
      </c>
      <c r="D957" s="422" t="s">
        <v>832</v>
      </c>
      <c r="E957" s="661" t="s">
        <v>666</v>
      </c>
      <c r="F957" s="661"/>
      <c r="G957" s="425" t="s">
        <v>22</v>
      </c>
      <c r="H957" s="426">
        <v>1</v>
      </c>
      <c r="I957" s="427">
        <v>58.8</v>
      </c>
      <c r="J957" s="427">
        <v>58.8</v>
      </c>
    </row>
    <row r="958" spans="1:10" ht="34.200000000000003">
      <c r="A958" s="422" t="s">
        <v>526</v>
      </c>
      <c r="B958" s="423" t="s">
        <v>833</v>
      </c>
      <c r="C958" s="424" t="s">
        <v>19</v>
      </c>
      <c r="D958" s="422" t="s">
        <v>834</v>
      </c>
      <c r="E958" s="661" t="s">
        <v>666</v>
      </c>
      <c r="F958" s="661"/>
      <c r="G958" s="425" t="s">
        <v>22</v>
      </c>
      <c r="H958" s="426">
        <v>1</v>
      </c>
      <c r="I958" s="427">
        <v>50.8</v>
      </c>
      <c r="J958" s="427">
        <v>50.8</v>
      </c>
    </row>
    <row r="959" spans="1:10" ht="22.8">
      <c r="A959" s="422" t="s">
        <v>526</v>
      </c>
      <c r="B959" s="423" t="s">
        <v>811</v>
      </c>
      <c r="C959" s="424" t="s">
        <v>19</v>
      </c>
      <c r="D959" s="422" t="s">
        <v>812</v>
      </c>
      <c r="E959" s="661" t="s">
        <v>529</v>
      </c>
      <c r="F959" s="661"/>
      <c r="G959" s="425" t="s">
        <v>22</v>
      </c>
      <c r="H959" s="426">
        <v>1</v>
      </c>
      <c r="I959" s="427">
        <v>27.32</v>
      </c>
      <c r="J959" s="427">
        <v>27.32</v>
      </c>
    </row>
    <row r="960" spans="1:10" ht="34.200000000000003">
      <c r="A960" s="422" t="s">
        <v>526</v>
      </c>
      <c r="B960" s="423" t="s">
        <v>827</v>
      </c>
      <c r="C960" s="424" t="s">
        <v>19</v>
      </c>
      <c r="D960" s="422" t="s">
        <v>828</v>
      </c>
      <c r="E960" s="661" t="s">
        <v>666</v>
      </c>
      <c r="F960" s="661"/>
      <c r="G960" s="425" t="s">
        <v>22</v>
      </c>
      <c r="H960" s="426">
        <v>1</v>
      </c>
      <c r="I960" s="427">
        <v>47.04</v>
      </c>
      <c r="J960" s="427">
        <v>47.04</v>
      </c>
    </row>
    <row r="961" spans="1:10" ht="34.200000000000003">
      <c r="A961" s="422" t="s">
        <v>526</v>
      </c>
      <c r="B961" s="423" t="s">
        <v>829</v>
      </c>
      <c r="C961" s="424" t="s">
        <v>19</v>
      </c>
      <c r="D961" s="422" t="s">
        <v>830</v>
      </c>
      <c r="E961" s="661" t="s">
        <v>666</v>
      </c>
      <c r="F961" s="661"/>
      <c r="G961" s="425" t="s">
        <v>22</v>
      </c>
      <c r="H961" s="426">
        <v>1</v>
      </c>
      <c r="I961" s="427">
        <v>12.43</v>
      </c>
      <c r="J961" s="427">
        <v>12.43</v>
      </c>
    </row>
    <row r="962" spans="1:10">
      <c r="A962" s="416"/>
      <c r="B962" s="393"/>
      <c r="C962" s="394"/>
      <c r="D962" s="416"/>
      <c r="E962" s="416" t="s">
        <v>519</v>
      </c>
      <c r="F962" s="417">
        <v>18.670000000000002</v>
      </c>
      <c r="G962" s="416" t="s">
        <v>520</v>
      </c>
      <c r="H962" s="395">
        <v>0</v>
      </c>
      <c r="I962" s="416" t="s">
        <v>521</v>
      </c>
      <c r="J962" s="417">
        <v>18.670000000000002</v>
      </c>
    </row>
    <row r="963" spans="1:10" ht="13.8" thickBot="1">
      <c r="A963" s="416"/>
      <c r="B963" s="393"/>
      <c r="C963" s="394"/>
      <c r="D963" s="416"/>
      <c r="E963" s="416" t="s">
        <v>522</v>
      </c>
      <c r="F963" s="417">
        <v>48.44</v>
      </c>
      <c r="G963" s="416"/>
      <c r="H963" s="653" t="s">
        <v>523</v>
      </c>
      <c r="I963" s="653"/>
      <c r="J963" s="417">
        <v>244.83</v>
      </c>
    </row>
    <row r="964" spans="1:10" ht="13.8" thickTop="1">
      <c r="A964" s="418"/>
      <c r="B964" s="419"/>
      <c r="C964" s="420"/>
      <c r="D964" s="418"/>
      <c r="E964" s="418"/>
      <c r="F964" s="418"/>
      <c r="G964" s="418"/>
      <c r="H964" s="421"/>
      <c r="I964" s="418"/>
      <c r="J964" s="418"/>
    </row>
    <row r="965" spans="1:10">
      <c r="A965" s="398"/>
      <c r="B965" s="399" t="s">
        <v>360</v>
      </c>
      <c r="C965" s="400" t="s">
        <v>361</v>
      </c>
      <c r="D965" s="398" t="s">
        <v>362</v>
      </c>
      <c r="E965" s="655" t="s">
        <v>503</v>
      </c>
      <c r="F965" s="655"/>
      <c r="G965" s="401" t="s">
        <v>363</v>
      </c>
      <c r="H965" s="402" t="s">
        <v>346</v>
      </c>
      <c r="I965" s="403" t="s">
        <v>364</v>
      </c>
      <c r="J965" s="403" t="s">
        <v>62</v>
      </c>
    </row>
    <row r="966" spans="1:10" ht="34.200000000000003">
      <c r="A966" s="404" t="s">
        <v>504</v>
      </c>
      <c r="B966" s="405" t="s">
        <v>827</v>
      </c>
      <c r="C966" s="406" t="s">
        <v>19</v>
      </c>
      <c r="D966" s="404" t="s">
        <v>828</v>
      </c>
      <c r="E966" s="656" t="s">
        <v>666</v>
      </c>
      <c r="F966" s="656"/>
      <c r="G966" s="407" t="s">
        <v>22</v>
      </c>
      <c r="H966" s="408">
        <v>1</v>
      </c>
      <c r="I966" s="409">
        <v>47.04</v>
      </c>
      <c r="J966" s="409">
        <v>47.04</v>
      </c>
    </row>
    <row r="967" spans="1:10" ht="34.200000000000003">
      <c r="A967" s="410" t="s">
        <v>505</v>
      </c>
      <c r="B967" s="411" t="s">
        <v>835</v>
      </c>
      <c r="C967" s="412" t="s">
        <v>19</v>
      </c>
      <c r="D967" s="410" t="s">
        <v>836</v>
      </c>
      <c r="E967" s="660" t="s">
        <v>677</v>
      </c>
      <c r="F967" s="660"/>
      <c r="G967" s="413" t="s">
        <v>37</v>
      </c>
      <c r="H967" s="414">
        <v>5.5999999999999999E-5</v>
      </c>
      <c r="I967" s="415">
        <v>840000</v>
      </c>
      <c r="J967" s="415">
        <v>47.04</v>
      </c>
    </row>
    <row r="968" spans="1:10">
      <c r="A968" s="416"/>
      <c r="B968" s="393"/>
      <c r="C968" s="394"/>
      <c r="D968" s="416"/>
      <c r="E968" s="416" t="s">
        <v>519</v>
      </c>
      <c r="F968" s="417">
        <v>0</v>
      </c>
      <c r="G968" s="416" t="s">
        <v>520</v>
      </c>
      <c r="H968" s="395">
        <v>0</v>
      </c>
      <c r="I968" s="416" t="s">
        <v>521</v>
      </c>
      <c r="J968" s="417">
        <v>0</v>
      </c>
    </row>
    <row r="969" spans="1:10" ht="13.8" thickBot="1">
      <c r="A969" s="416"/>
      <c r="B969" s="393"/>
      <c r="C969" s="394"/>
      <c r="D969" s="416"/>
      <c r="E969" s="416" t="s">
        <v>522</v>
      </c>
      <c r="F969" s="417">
        <v>11.6</v>
      </c>
      <c r="G969" s="416"/>
      <c r="H969" s="653" t="s">
        <v>523</v>
      </c>
      <c r="I969" s="653"/>
      <c r="J969" s="417">
        <v>58.64</v>
      </c>
    </row>
    <row r="970" spans="1:10" ht="13.8" thickTop="1">
      <c r="A970" s="418"/>
      <c r="B970" s="419"/>
      <c r="C970" s="420"/>
      <c r="D970" s="418"/>
      <c r="E970" s="418"/>
      <c r="F970" s="418"/>
      <c r="G970" s="418"/>
      <c r="H970" s="421"/>
      <c r="I970" s="418"/>
      <c r="J970" s="418"/>
    </row>
    <row r="971" spans="1:10">
      <c r="A971" s="398"/>
      <c r="B971" s="399" t="s">
        <v>360</v>
      </c>
      <c r="C971" s="400" t="s">
        <v>361</v>
      </c>
      <c r="D971" s="398" t="s">
        <v>362</v>
      </c>
      <c r="E971" s="655" t="s">
        <v>503</v>
      </c>
      <c r="F971" s="655"/>
      <c r="G971" s="401" t="s">
        <v>363</v>
      </c>
      <c r="H971" s="402" t="s">
        <v>346</v>
      </c>
      <c r="I971" s="403" t="s">
        <v>364</v>
      </c>
      <c r="J971" s="403" t="s">
        <v>62</v>
      </c>
    </row>
    <row r="972" spans="1:10" ht="34.200000000000003">
      <c r="A972" s="404" t="s">
        <v>504</v>
      </c>
      <c r="B972" s="405" t="s">
        <v>829</v>
      </c>
      <c r="C972" s="406" t="s">
        <v>19</v>
      </c>
      <c r="D972" s="404" t="s">
        <v>830</v>
      </c>
      <c r="E972" s="656" t="s">
        <v>666</v>
      </c>
      <c r="F972" s="656"/>
      <c r="G972" s="407" t="s">
        <v>22</v>
      </c>
      <c r="H972" s="408">
        <v>1</v>
      </c>
      <c r="I972" s="409">
        <v>12.43</v>
      </c>
      <c r="J972" s="409">
        <v>12.43</v>
      </c>
    </row>
    <row r="973" spans="1:10" ht="34.200000000000003">
      <c r="A973" s="410" t="s">
        <v>505</v>
      </c>
      <c r="B973" s="411" t="s">
        <v>835</v>
      </c>
      <c r="C973" s="412" t="s">
        <v>19</v>
      </c>
      <c r="D973" s="410" t="s">
        <v>836</v>
      </c>
      <c r="E973" s="660" t="s">
        <v>677</v>
      </c>
      <c r="F973" s="660"/>
      <c r="G973" s="413" t="s">
        <v>37</v>
      </c>
      <c r="H973" s="414">
        <v>1.4800000000000001E-5</v>
      </c>
      <c r="I973" s="415">
        <v>840000</v>
      </c>
      <c r="J973" s="415">
        <v>12.43</v>
      </c>
    </row>
    <row r="974" spans="1:10">
      <c r="A974" s="416"/>
      <c r="B974" s="393"/>
      <c r="C974" s="394"/>
      <c r="D974" s="416"/>
      <c r="E974" s="416" t="s">
        <v>519</v>
      </c>
      <c r="F974" s="417">
        <v>0</v>
      </c>
      <c r="G974" s="416" t="s">
        <v>520</v>
      </c>
      <c r="H974" s="395">
        <v>0</v>
      </c>
      <c r="I974" s="416" t="s">
        <v>521</v>
      </c>
      <c r="J974" s="417">
        <v>0</v>
      </c>
    </row>
    <row r="975" spans="1:10" ht="13.8" thickBot="1">
      <c r="A975" s="416"/>
      <c r="B975" s="393"/>
      <c r="C975" s="394"/>
      <c r="D975" s="416"/>
      <c r="E975" s="416" t="s">
        <v>522</v>
      </c>
      <c r="F975" s="417">
        <v>3.06</v>
      </c>
      <c r="G975" s="416"/>
      <c r="H975" s="653" t="s">
        <v>523</v>
      </c>
      <c r="I975" s="653"/>
      <c r="J975" s="417">
        <v>15.49</v>
      </c>
    </row>
    <row r="976" spans="1:10" ht="13.8" thickTop="1">
      <c r="A976" s="418"/>
      <c r="B976" s="419"/>
      <c r="C976" s="420"/>
      <c r="D976" s="418"/>
      <c r="E976" s="418"/>
      <c r="F976" s="418"/>
      <c r="G976" s="418"/>
      <c r="H976" s="421"/>
      <c r="I976" s="418"/>
      <c r="J976" s="418"/>
    </row>
    <row r="977" spans="1:10">
      <c r="A977" s="398"/>
      <c r="B977" s="399" t="s">
        <v>360</v>
      </c>
      <c r="C977" s="400" t="s">
        <v>361</v>
      </c>
      <c r="D977" s="398" t="s">
        <v>362</v>
      </c>
      <c r="E977" s="655" t="s">
        <v>503</v>
      </c>
      <c r="F977" s="655"/>
      <c r="G977" s="401" t="s">
        <v>363</v>
      </c>
      <c r="H977" s="402" t="s">
        <v>346</v>
      </c>
      <c r="I977" s="403" t="s">
        <v>364</v>
      </c>
      <c r="J977" s="403" t="s">
        <v>62</v>
      </c>
    </row>
    <row r="978" spans="1:10" ht="34.200000000000003">
      <c r="A978" s="404" t="s">
        <v>504</v>
      </c>
      <c r="B978" s="405" t="s">
        <v>831</v>
      </c>
      <c r="C978" s="406" t="s">
        <v>19</v>
      </c>
      <c r="D978" s="404" t="s">
        <v>832</v>
      </c>
      <c r="E978" s="656" t="s">
        <v>666</v>
      </c>
      <c r="F978" s="656"/>
      <c r="G978" s="407" t="s">
        <v>22</v>
      </c>
      <c r="H978" s="408">
        <v>1</v>
      </c>
      <c r="I978" s="409">
        <v>58.8</v>
      </c>
      <c r="J978" s="409">
        <v>58.8</v>
      </c>
    </row>
    <row r="979" spans="1:10" ht="34.200000000000003">
      <c r="A979" s="410" t="s">
        <v>505</v>
      </c>
      <c r="B979" s="411" t="s">
        <v>835</v>
      </c>
      <c r="C979" s="412" t="s">
        <v>19</v>
      </c>
      <c r="D979" s="410" t="s">
        <v>836</v>
      </c>
      <c r="E979" s="660" t="s">
        <v>677</v>
      </c>
      <c r="F979" s="660"/>
      <c r="G979" s="413" t="s">
        <v>37</v>
      </c>
      <c r="H979" s="414">
        <v>6.9999999999999994E-5</v>
      </c>
      <c r="I979" s="415">
        <v>840000</v>
      </c>
      <c r="J979" s="415">
        <v>58.8</v>
      </c>
    </row>
    <row r="980" spans="1:10">
      <c r="A980" s="416"/>
      <c r="B980" s="393"/>
      <c r="C980" s="394"/>
      <c r="D980" s="416"/>
      <c r="E980" s="416" t="s">
        <v>519</v>
      </c>
      <c r="F980" s="417">
        <v>0</v>
      </c>
      <c r="G980" s="416" t="s">
        <v>520</v>
      </c>
      <c r="H980" s="395">
        <v>0</v>
      </c>
      <c r="I980" s="416" t="s">
        <v>521</v>
      </c>
      <c r="J980" s="417">
        <v>0</v>
      </c>
    </row>
    <row r="981" spans="1:10" ht="13.8" thickBot="1">
      <c r="A981" s="416"/>
      <c r="B981" s="393"/>
      <c r="C981" s="394"/>
      <c r="D981" s="416"/>
      <c r="E981" s="416" t="s">
        <v>522</v>
      </c>
      <c r="F981" s="417">
        <v>14.5</v>
      </c>
      <c r="G981" s="416"/>
      <c r="H981" s="653" t="s">
        <v>523</v>
      </c>
      <c r="I981" s="653"/>
      <c r="J981" s="417">
        <v>73.3</v>
      </c>
    </row>
    <row r="982" spans="1:10" ht="13.8" thickTop="1">
      <c r="A982" s="418"/>
      <c r="B982" s="419"/>
      <c r="C982" s="420"/>
      <c r="D982" s="418"/>
      <c r="E982" s="418"/>
      <c r="F982" s="418"/>
      <c r="G982" s="418"/>
      <c r="H982" s="421"/>
      <c r="I982" s="418"/>
      <c r="J982" s="418"/>
    </row>
    <row r="983" spans="1:10">
      <c r="A983" s="398"/>
      <c r="B983" s="399" t="s">
        <v>360</v>
      </c>
      <c r="C983" s="400" t="s">
        <v>361</v>
      </c>
      <c r="D983" s="398" t="s">
        <v>362</v>
      </c>
      <c r="E983" s="655" t="s">
        <v>503</v>
      </c>
      <c r="F983" s="655"/>
      <c r="G983" s="401" t="s">
        <v>363</v>
      </c>
      <c r="H983" s="402" t="s">
        <v>346</v>
      </c>
      <c r="I983" s="403" t="s">
        <v>364</v>
      </c>
      <c r="J983" s="403" t="s">
        <v>62</v>
      </c>
    </row>
    <row r="984" spans="1:10" ht="34.200000000000003">
      <c r="A984" s="404" t="s">
        <v>504</v>
      </c>
      <c r="B984" s="405" t="s">
        <v>833</v>
      </c>
      <c r="C984" s="406" t="s">
        <v>19</v>
      </c>
      <c r="D984" s="404" t="s">
        <v>834</v>
      </c>
      <c r="E984" s="656" t="s">
        <v>666</v>
      </c>
      <c r="F984" s="656"/>
      <c r="G984" s="407" t="s">
        <v>22</v>
      </c>
      <c r="H984" s="408">
        <v>1</v>
      </c>
      <c r="I984" s="409">
        <v>50.8</v>
      </c>
      <c r="J984" s="409">
        <v>50.8</v>
      </c>
    </row>
    <row r="985" spans="1:10">
      <c r="A985" s="410" t="s">
        <v>505</v>
      </c>
      <c r="B985" s="411" t="s">
        <v>680</v>
      </c>
      <c r="C985" s="412" t="s">
        <v>19</v>
      </c>
      <c r="D985" s="410" t="s">
        <v>681</v>
      </c>
      <c r="E985" s="660" t="s">
        <v>229</v>
      </c>
      <c r="F985" s="660"/>
      <c r="G985" s="413" t="s">
        <v>682</v>
      </c>
      <c r="H985" s="414">
        <v>7.64</v>
      </c>
      <c r="I985" s="415">
        <v>6.65</v>
      </c>
      <c r="J985" s="415">
        <v>50.8</v>
      </c>
    </row>
    <row r="986" spans="1:10">
      <c r="A986" s="416"/>
      <c r="B986" s="393"/>
      <c r="C986" s="394"/>
      <c r="D986" s="416"/>
      <c r="E986" s="416" t="s">
        <v>519</v>
      </c>
      <c r="F986" s="417">
        <v>0</v>
      </c>
      <c r="G986" s="416" t="s">
        <v>520</v>
      </c>
      <c r="H986" s="395">
        <v>0</v>
      </c>
      <c r="I986" s="416" t="s">
        <v>521</v>
      </c>
      <c r="J986" s="417">
        <v>0</v>
      </c>
    </row>
    <row r="987" spans="1:10" ht="13.8" thickBot="1">
      <c r="A987" s="416"/>
      <c r="B987" s="393"/>
      <c r="C987" s="394"/>
      <c r="D987" s="416"/>
      <c r="E987" s="416" t="s">
        <v>522</v>
      </c>
      <c r="F987" s="417">
        <v>12.53</v>
      </c>
      <c r="G987" s="416"/>
      <c r="H987" s="653" t="s">
        <v>523</v>
      </c>
      <c r="I987" s="653"/>
      <c r="J987" s="417">
        <v>63.33</v>
      </c>
    </row>
    <row r="988" spans="1:10" ht="13.8" thickTop="1">
      <c r="A988" s="418"/>
      <c r="B988" s="419"/>
      <c r="C988" s="420"/>
      <c r="D988" s="418"/>
      <c r="E988" s="418"/>
      <c r="F988" s="418"/>
      <c r="G988" s="418"/>
      <c r="H988" s="421"/>
      <c r="I988" s="418"/>
      <c r="J988" s="418"/>
    </row>
    <row r="989" spans="1:10">
      <c r="A989" s="398"/>
      <c r="B989" s="399" t="s">
        <v>360</v>
      </c>
      <c r="C989" s="400" t="s">
        <v>361</v>
      </c>
      <c r="D989" s="398" t="s">
        <v>362</v>
      </c>
      <c r="E989" s="655" t="s">
        <v>503</v>
      </c>
      <c r="F989" s="655"/>
      <c r="G989" s="401" t="s">
        <v>363</v>
      </c>
      <c r="H989" s="402" t="s">
        <v>346</v>
      </c>
      <c r="I989" s="403" t="s">
        <v>364</v>
      </c>
      <c r="J989" s="403" t="s">
        <v>62</v>
      </c>
    </row>
    <row r="990" spans="1:10" ht="45.6">
      <c r="A990" s="404" t="s">
        <v>504</v>
      </c>
      <c r="B990" s="405" t="s">
        <v>576</v>
      </c>
      <c r="C990" s="406" t="s">
        <v>19</v>
      </c>
      <c r="D990" s="404" t="s">
        <v>577</v>
      </c>
      <c r="E990" s="656" t="s">
        <v>570</v>
      </c>
      <c r="F990" s="656"/>
      <c r="G990" s="407" t="s">
        <v>76</v>
      </c>
      <c r="H990" s="408">
        <v>1</v>
      </c>
      <c r="I990" s="409">
        <v>61.11</v>
      </c>
      <c r="J990" s="409">
        <v>61.11</v>
      </c>
    </row>
    <row r="991" spans="1:10" ht="24" customHeight="1">
      <c r="A991" s="422" t="s">
        <v>526</v>
      </c>
      <c r="B991" s="423" t="s">
        <v>781</v>
      </c>
      <c r="C991" s="424" t="s">
        <v>19</v>
      </c>
      <c r="D991" s="422" t="s">
        <v>782</v>
      </c>
      <c r="E991" s="661" t="s">
        <v>529</v>
      </c>
      <c r="F991" s="661"/>
      <c r="G991" s="425" t="s">
        <v>22</v>
      </c>
      <c r="H991" s="426">
        <v>1</v>
      </c>
      <c r="I991" s="427">
        <v>29.14</v>
      </c>
      <c r="J991" s="427">
        <v>29.14</v>
      </c>
    </row>
    <row r="992" spans="1:10" ht="45.6">
      <c r="A992" s="422" t="s">
        <v>526</v>
      </c>
      <c r="B992" s="423" t="s">
        <v>837</v>
      </c>
      <c r="C992" s="424" t="s">
        <v>19</v>
      </c>
      <c r="D992" s="422" t="s">
        <v>838</v>
      </c>
      <c r="E992" s="661" t="s">
        <v>666</v>
      </c>
      <c r="F992" s="661"/>
      <c r="G992" s="425" t="s">
        <v>22</v>
      </c>
      <c r="H992" s="426">
        <v>1</v>
      </c>
      <c r="I992" s="427">
        <v>25.29</v>
      </c>
      <c r="J992" s="427">
        <v>25.29</v>
      </c>
    </row>
    <row r="993" spans="1:10" ht="45.6">
      <c r="A993" s="422" t="s">
        <v>526</v>
      </c>
      <c r="B993" s="423" t="s">
        <v>839</v>
      </c>
      <c r="C993" s="424" t="s">
        <v>19</v>
      </c>
      <c r="D993" s="422" t="s">
        <v>840</v>
      </c>
      <c r="E993" s="661" t="s">
        <v>666</v>
      </c>
      <c r="F993" s="661"/>
      <c r="G993" s="425" t="s">
        <v>22</v>
      </c>
      <c r="H993" s="426">
        <v>1</v>
      </c>
      <c r="I993" s="427">
        <v>6.68</v>
      </c>
      <c r="J993" s="427">
        <v>6.68</v>
      </c>
    </row>
    <row r="994" spans="1:10">
      <c r="A994" s="416"/>
      <c r="B994" s="393"/>
      <c r="C994" s="394"/>
      <c r="D994" s="416"/>
      <c r="E994" s="416" t="s">
        <v>519</v>
      </c>
      <c r="F994" s="417">
        <v>20.49</v>
      </c>
      <c r="G994" s="416" t="s">
        <v>520</v>
      </c>
      <c r="H994" s="395">
        <v>0</v>
      </c>
      <c r="I994" s="416" t="s">
        <v>521</v>
      </c>
      <c r="J994" s="417">
        <v>20.49</v>
      </c>
    </row>
    <row r="995" spans="1:10" ht="13.8" thickBot="1">
      <c r="A995" s="416"/>
      <c r="B995" s="393"/>
      <c r="C995" s="394"/>
      <c r="D995" s="416"/>
      <c r="E995" s="416" t="s">
        <v>522</v>
      </c>
      <c r="F995" s="417">
        <v>15.07</v>
      </c>
      <c r="G995" s="416"/>
      <c r="H995" s="653" t="s">
        <v>523</v>
      </c>
      <c r="I995" s="653"/>
      <c r="J995" s="417">
        <v>76.180000000000007</v>
      </c>
    </row>
    <row r="996" spans="1:10" ht="13.8" thickTop="1">
      <c r="A996" s="418"/>
      <c r="B996" s="419"/>
      <c r="C996" s="420"/>
      <c r="D996" s="418"/>
      <c r="E996" s="418"/>
      <c r="F996" s="418"/>
      <c r="G996" s="418"/>
      <c r="H996" s="421"/>
      <c r="I996" s="418"/>
      <c r="J996" s="418"/>
    </row>
    <row r="997" spans="1:10">
      <c r="A997" s="398"/>
      <c r="B997" s="399" t="s">
        <v>360</v>
      </c>
      <c r="C997" s="400" t="s">
        <v>361</v>
      </c>
      <c r="D997" s="398" t="s">
        <v>362</v>
      </c>
      <c r="E997" s="655" t="s">
        <v>503</v>
      </c>
      <c r="F997" s="655"/>
      <c r="G997" s="401" t="s">
        <v>363</v>
      </c>
      <c r="H997" s="402" t="s">
        <v>346</v>
      </c>
      <c r="I997" s="403" t="s">
        <v>364</v>
      </c>
      <c r="J997" s="403" t="s">
        <v>62</v>
      </c>
    </row>
    <row r="998" spans="1:10" ht="45.6">
      <c r="A998" s="404" t="s">
        <v>504</v>
      </c>
      <c r="B998" s="405" t="s">
        <v>837</v>
      </c>
      <c r="C998" s="406" t="s">
        <v>19</v>
      </c>
      <c r="D998" s="404" t="s">
        <v>838</v>
      </c>
      <c r="E998" s="656" t="s">
        <v>666</v>
      </c>
      <c r="F998" s="656"/>
      <c r="G998" s="407" t="s">
        <v>22</v>
      </c>
      <c r="H998" s="408">
        <v>1</v>
      </c>
      <c r="I998" s="409">
        <v>25.29</v>
      </c>
      <c r="J998" s="409">
        <v>25.29</v>
      </c>
    </row>
    <row r="999" spans="1:10" ht="45.6">
      <c r="A999" s="410" t="s">
        <v>505</v>
      </c>
      <c r="B999" s="411" t="s">
        <v>841</v>
      </c>
      <c r="C999" s="412" t="s">
        <v>19</v>
      </c>
      <c r="D999" s="410" t="s">
        <v>842</v>
      </c>
      <c r="E999" s="660" t="s">
        <v>677</v>
      </c>
      <c r="F999" s="660"/>
      <c r="G999" s="413" t="s">
        <v>37</v>
      </c>
      <c r="H999" s="414">
        <v>5.5999999999999999E-5</v>
      </c>
      <c r="I999" s="415">
        <v>451756.08</v>
      </c>
      <c r="J999" s="415">
        <v>25.29</v>
      </c>
    </row>
    <row r="1000" spans="1:10">
      <c r="A1000" s="416"/>
      <c r="B1000" s="393"/>
      <c r="C1000" s="394"/>
      <c r="D1000" s="416"/>
      <c r="E1000" s="416" t="s">
        <v>519</v>
      </c>
      <c r="F1000" s="417">
        <v>0</v>
      </c>
      <c r="G1000" s="416" t="s">
        <v>520</v>
      </c>
      <c r="H1000" s="395">
        <v>0</v>
      </c>
      <c r="I1000" s="416" t="s">
        <v>521</v>
      </c>
      <c r="J1000" s="417">
        <v>0</v>
      </c>
    </row>
    <row r="1001" spans="1:10" ht="13.8" thickBot="1">
      <c r="A1001" s="416"/>
      <c r="B1001" s="393"/>
      <c r="C1001" s="394"/>
      <c r="D1001" s="416"/>
      <c r="E1001" s="416" t="s">
        <v>522</v>
      </c>
      <c r="F1001" s="417">
        <v>6.23</v>
      </c>
      <c r="G1001" s="416"/>
      <c r="H1001" s="653" t="s">
        <v>523</v>
      </c>
      <c r="I1001" s="653"/>
      <c r="J1001" s="417">
        <v>31.52</v>
      </c>
    </row>
    <row r="1002" spans="1:10" ht="13.8" thickTop="1">
      <c r="A1002" s="418"/>
      <c r="B1002" s="419"/>
      <c r="C1002" s="420"/>
      <c r="D1002" s="418"/>
      <c r="E1002" s="418"/>
      <c r="F1002" s="418"/>
      <c r="G1002" s="418"/>
      <c r="H1002" s="421"/>
      <c r="I1002" s="418"/>
      <c r="J1002" s="418"/>
    </row>
    <row r="1003" spans="1:10">
      <c r="A1003" s="398"/>
      <c r="B1003" s="399" t="s">
        <v>360</v>
      </c>
      <c r="C1003" s="400" t="s">
        <v>361</v>
      </c>
      <c r="D1003" s="398" t="s">
        <v>362</v>
      </c>
      <c r="E1003" s="655" t="s">
        <v>503</v>
      </c>
      <c r="F1003" s="655"/>
      <c r="G1003" s="401" t="s">
        <v>363</v>
      </c>
      <c r="H1003" s="402" t="s">
        <v>346</v>
      </c>
      <c r="I1003" s="403" t="s">
        <v>364</v>
      </c>
      <c r="J1003" s="403" t="s">
        <v>62</v>
      </c>
    </row>
    <row r="1004" spans="1:10" ht="45.6">
      <c r="A1004" s="404" t="s">
        <v>504</v>
      </c>
      <c r="B1004" s="405" t="s">
        <v>839</v>
      </c>
      <c r="C1004" s="406" t="s">
        <v>19</v>
      </c>
      <c r="D1004" s="404" t="s">
        <v>840</v>
      </c>
      <c r="E1004" s="656" t="s">
        <v>666</v>
      </c>
      <c r="F1004" s="656"/>
      <c r="G1004" s="407" t="s">
        <v>22</v>
      </c>
      <c r="H1004" s="408">
        <v>1</v>
      </c>
      <c r="I1004" s="409">
        <v>6.68</v>
      </c>
      <c r="J1004" s="409">
        <v>6.68</v>
      </c>
    </row>
    <row r="1005" spans="1:10" ht="45.6">
      <c r="A1005" s="410" t="s">
        <v>505</v>
      </c>
      <c r="B1005" s="411" t="s">
        <v>841</v>
      </c>
      <c r="C1005" s="412" t="s">
        <v>19</v>
      </c>
      <c r="D1005" s="410" t="s">
        <v>842</v>
      </c>
      <c r="E1005" s="660" t="s">
        <v>677</v>
      </c>
      <c r="F1005" s="660"/>
      <c r="G1005" s="413" t="s">
        <v>37</v>
      </c>
      <c r="H1005" s="414">
        <v>1.4800000000000001E-5</v>
      </c>
      <c r="I1005" s="415">
        <v>451756.08</v>
      </c>
      <c r="J1005" s="415">
        <v>6.68</v>
      </c>
    </row>
    <row r="1006" spans="1:10">
      <c r="A1006" s="416"/>
      <c r="B1006" s="393"/>
      <c r="C1006" s="394"/>
      <c r="D1006" s="416"/>
      <c r="E1006" s="416" t="s">
        <v>519</v>
      </c>
      <c r="F1006" s="417">
        <v>0</v>
      </c>
      <c r="G1006" s="416" t="s">
        <v>520</v>
      </c>
      <c r="H1006" s="395">
        <v>0</v>
      </c>
      <c r="I1006" s="416" t="s">
        <v>521</v>
      </c>
      <c r="J1006" s="417">
        <v>0</v>
      </c>
    </row>
    <row r="1007" spans="1:10" ht="13.8" thickBot="1">
      <c r="A1007" s="416"/>
      <c r="B1007" s="393"/>
      <c r="C1007" s="394"/>
      <c r="D1007" s="416"/>
      <c r="E1007" s="416" t="s">
        <v>522</v>
      </c>
      <c r="F1007" s="417">
        <v>1.64</v>
      </c>
      <c r="G1007" s="416"/>
      <c r="H1007" s="653" t="s">
        <v>523</v>
      </c>
      <c r="I1007" s="653"/>
      <c r="J1007" s="417">
        <v>8.32</v>
      </c>
    </row>
    <row r="1008" spans="1:10" ht="13.8" thickTop="1">
      <c r="A1008" s="418"/>
      <c r="B1008" s="419"/>
      <c r="C1008" s="420"/>
      <c r="D1008" s="418"/>
      <c r="E1008" s="418"/>
      <c r="F1008" s="418"/>
      <c r="G1008" s="418"/>
      <c r="H1008" s="421"/>
      <c r="I1008" s="418"/>
      <c r="J1008" s="418"/>
    </row>
    <row r="1009" spans="1:10">
      <c r="A1009" s="398"/>
      <c r="B1009" s="399" t="s">
        <v>360</v>
      </c>
      <c r="C1009" s="400" t="s">
        <v>361</v>
      </c>
      <c r="D1009" s="398" t="s">
        <v>362</v>
      </c>
      <c r="E1009" s="655" t="s">
        <v>503</v>
      </c>
      <c r="F1009" s="655"/>
      <c r="G1009" s="401" t="s">
        <v>363</v>
      </c>
      <c r="H1009" s="402" t="s">
        <v>346</v>
      </c>
      <c r="I1009" s="403" t="s">
        <v>364</v>
      </c>
      <c r="J1009" s="403" t="s">
        <v>62</v>
      </c>
    </row>
    <row r="1010" spans="1:10" ht="34.200000000000003">
      <c r="A1010" s="404" t="s">
        <v>504</v>
      </c>
      <c r="B1010" s="405" t="s">
        <v>574</v>
      </c>
      <c r="C1010" s="406" t="s">
        <v>19</v>
      </c>
      <c r="D1010" s="404" t="s">
        <v>575</v>
      </c>
      <c r="E1010" s="656" t="s">
        <v>570</v>
      </c>
      <c r="F1010" s="656"/>
      <c r="G1010" s="407" t="s">
        <v>76</v>
      </c>
      <c r="H1010" s="408">
        <v>1</v>
      </c>
      <c r="I1010" s="409">
        <v>90.09</v>
      </c>
      <c r="J1010" s="409">
        <v>90.09</v>
      </c>
    </row>
    <row r="1011" spans="1:10" ht="34.200000000000003">
      <c r="A1011" s="422" t="s">
        <v>526</v>
      </c>
      <c r="B1011" s="423" t="s">
        <v>843</v>
      </c>
      <c r="C1011" s="424" t="s">
        <v>19</v>
      </c>
      <c r="D1011" s="422" t="s">
        <v>844</v>
      </c>
      <c r="E1011" s="661" t="s">
        <v>666</v>
      </c>
      <c r="F1011" s="661"/>
      <c r="G1011" s="425" t="s">
        <v>22</v>
      </c>
      <c r="H1011" s="426">
        <v>1</v>
      </c>
      <c r="I1011" s="427">
        <v>50.1</v>
      </c>
      <c r="J1011" s="427">
        <v>50.1</v>
      </c>
    </row>
    <row r="1012" spans="1:10" ht="34.200000000000003">
      <c r="A1012" s="422" t="s">
        <v>526</v>
      </c>
      <c r="B1012" s="423" t="s">
        <v>845</v>
      </c>
      <c r="C1012" s="424" t="s">
        <v>19</v>
      </c>
      <c r="D1012" s="422" t="s">
        <v>846</v>
      </c>
      <c r="E1012" s="661" t="s">
        <v>666</v>
      </c>
      <c r="F1012" s="661"/>
      <c r="G1012" s="425" t="s">
        <v>22</v>
      </c>
      <c r="H1012" s="426">
        <v>1</v>
      </c>
      <c r="I1012" s="427">
        <v>13.44</v>
      </c>
      <c r="J1012" s="427">
        <v>13.44</v>
      </c>
    </row>
    <row r="1013" spans="1:10" ht="26.25" customHeight="1">
      <c r="A1013" s="422" t="s">
        <v>526</v>
      </c>
      <c r="B1013" s="423" t="s">
        <v>813</v>
      </c>
      <c r="C1013" s="424" t="s">
        <v>19</v>
      </c>
      <c r="D1013" s="422" t="s">
        <v>814</v>
      </c>
      <c r="E1013" s="661" t="s">
        <v>529</v>
      </c>
      <c r="F1013" s="661"/>
      <c r="G1013" s="425" t="s">
        <v>22</v>
      </c>
      <c r="H1013" s="426">
        <v>1</v>
      </c>
      <c r="I1013" s="427">
        <v>26.55</v>
      </c>
      <c r="J1013" s="427">
        <v>26.55</v>
      </c>
    </row>
    <row r="1014" spans="1:10">
      <c r="A1014" s="416"/>
      <c r="B1014" s="393"/>
      <c r="C1014" s="394"/>
      <c r="D1014" s="416"/>
      <c r="E1014" s="416" t="s">
        <v>519</v>
      </c>
      <c r="F1014" s="417">
        <v>17.899999999999999</v>
      </c>
      <c r="G1014" s="416" t="s">
        <v>520</v>
      </c>
      <c r="H1014" s="395">
        <v>0</v>
      </c>
      <c r="I1014" s="416" t="s">
        <v>521</v>
      </c>
      <c r="J1014" s="417">
        <v>17.899999999999999</v>
      </c>
    </row>
    <row r="1015" spans="1:10" ht="13.8" thickBot="1">
      <c r="A1015" s="416"/>
      <c r="B1015" s="393"/>
      <c r="C1015" s="394"/>
      <c r="D1015" s="416"/>
      <c r="E1015" s="416" t="s">
        <v>522</v>
      </c>
      <c r="F1015" s="417">
        <v>22.22</v>
      </c>
      <c r="G1015" s="416"/>
      <c r="H1015" s="653" t="s">
        <v>523</v>
      </c>
      <c r="I1015" s="653"/>
      <c r="J1015" s="417">
        <v>112.31</v>
      </c>
    </row>
    <row r="1016" spans="1:10" ht="13.8" thickTop="1">
      <c r="A1016" s="418"/>
      <c r="B1016" s="419"/>
      <c r="C1016" s="420"/>
      <c r="D1016" s="418"/>
      <c r="E1016" s="418"/>
      <c r="F1016" s="418"/>
      <c r="G1016" s="418"/>
      <c r="H1016" s="421"/>
      <c r="I1016" s="418"/>
      <c r="J1016" s="418"/>
    </row>
    <row r="1017" spans="1:10">
      <c r="A1017" s="398"/>
      <c r="B1017" s="399" t="s">
        <v>360</v>
      </c>
      <c r="C1017" s="400" t="s">
        <v>361</v>
      </c>
      <c r="D1017" s="398" t="s">
        <v>362</v>
      </c>
      <c r="E1017" s="655" t="s">
        <v>503</v>
      </c>
      <c r="F1017" s="655"/>
      <c r="G1017" s="401" t="s">
        <v>363</v>
      </c>
      <c r="H1017" s="402" t="s">
        <v>346</v>
      </c>
      <c r="I1017" s="403" t="s">
        <v>364</v>
      </c>
      <c r="J1017" s="403" t="s">
        <v>62</v>
      </c>
    </row>
    <row r="1018" spans="1:10" ht="34.200000000000003">
      <c r="A1018" s="404" t="s">
        <v>504</v>
      </c>
      <c r="B1018" s="405" t="s">
        <v>843</v>
      </c>
      <c r="C1018" s="406" t="s">
        <v>19</v>
      </c>
      <c r="D1018" s="404" t="s">
        <v>844</v>
      </c>
      <c r="E1018" s="656" t="s">
        <v>666</v>
      </c>
      <c r="F1018" s="656"/>
      <c r="G1018" s="407" t="s">
        <v>22</v>
      </c>
      <c r="H1018" s="408">
        <v>1</v>
      </c>
      <c r="I1018" s="409">
        <v>50.1</v>
      </c>
      <c r="J1018" s="409">
        <v>50.1</v>
      </c>
    </row>
    <row r="1019" spans="1:10" ht="34.200000000000003">
      <c r="A1019" s="410" t="s">
        <v>505</v>
      </c>
      <c r="B1019" s="411" t="s">
        <v>847</v>
      </c>
      <c r="C1019" s="412" t="s">
        <v>19</v>
      </c>
      <c r="D1019" s="410" t="s">
        <v>848</v>
      </c>
      <c r="E1019" s="660" t="s">
        <v>677</v>
      </c>
      <c r="F1019" s="660"/>
      <c r="G1019" s="413" t="s">
        <v>37</v>
      </c>
      <c r="H1019" s="414">
        <v>5.3300000000000001E-5</v>
      </c>
      <c r="I1019" s="415">
        <v>940000</v>
      </c>
      <c r="J1019" s="415">
        <v>50.1</v>
      </c>
    </row>
    <row r="1020" spans="1:10">
      <c r="A1020" s="416"/>
      <c r="B1020" s="393"/>
      <c r="C1020" s="394"/>
      <c r="D1020" s="416"/>
      <c r="E1020" s="416" t="s">
        <v>519</v>
      </c>
      <c r="F1020" s="417">
        <v>0</v>
      </c>
      <c r="G1020" s="416" t="s">
        <v>520</v>
      </c>
      <c r="H1020" s="395">
        <v>0</v>
      </c>
      <c r="I1020" s="416" t="s">
        <v>521</v>
      </c>
      <c r="J1020" s="417">
        <v>0</v>
      </c>
    </row>
    <row r="1021" spans="1:10" ht="13.8" thickBot="1">
      <c r="A1021" s="416"/>
      <c r="B1021" s="393"/>
      <c r="C1021" s="394"/>
      <c r="D1021" s="416"/>
      <c r="E1021" s="416" t="s">
        <v>522</v>
      </c>
      <c r="F1021" s="417">
        <v>12.35</v>
      </c>
      <c r="G1021" s="416"/>
      <c r="H1021" s="653" t="s">
        <v>523</v>
      </c>
      <c r="I1021" s="653"/>
      <c r="J1021" s="417">
        <v>62.45</v>
      </c>
    </row>
    <row r="1022" spans="1:10" ht="13.8" thickTop="1">
      <c r="A1022" s="418"/>
      <c r="B1022" s="419"/>
      <c r="C1022" s="420"/>
      <c r="D1022" s="418"/>
      <c r="E1022" s="418"/>
      <c r="F1022" s="418"/>
      <c r="G1022" s="418"/>
      <c r="H1022" s="421"/>
      <c r="I1022" s="418"/>
      <c r="J1022" s="418"/>
    </row>
    <row r="1023" spans="1:10">
      <c r="A1023" s="398"/>
      <c r="B1023" s="399" t="s">
        <v>360</v>
      </c>
      <c r="C1023" s="400" t="s">
        <v>361</v>
      </c>
      <c r="D1023" s="398" t="s">
        <v>362</v>
      </c>
      <c r="E1023" s="655" t="s">
        <v>503</v>
      </c>
      <c r="F1023" s="655"/>
      <c r="G1023" s="401" t="s">
        <v>363</v>
      </c>
      <c r="H1023" s="402" t="s">
        <v>346</v>
      </c>
      <c r="I1023" s="403" t="s">
        <v>364</v>
      </c>
      <c r="J1023" s="403" t="s">
        <v>62</v>
      </c>
    </row>
    <row r="1024" spans="1:10" ht="34.200000000000003">
      <c r="A1024" s="404" t="s">
        <v>504</v>
      </c>
      <c r="B1024" s="405" t="s">
        <v>845</v>
      </c>
      <c r="C1024" s="406" t="s">
        <v>19</v>
      </c>
      <c r="D1024" s="404" t="s">
        <v>846</v>
      </c>
      <c r="E1024" s="656" t="s">
        <v>666</v>
      </c>
      <c r="F1024" s="656"/>
      <c r="G1024" s="407" t="s">
        <v>22</v>
      </c>
      <c r="H1024" s="408">
        <v>1</v>
      </c>
      <c r="I1024" s="409">
        <v>13.44</v>
      </c>
      <c r="J1024" s="409">
        <v>13.44</v>
      </c>
    </row>
    <row r="1025" spans="1:10" ht="34.200000000000003">
      <c r="A1025" s="410" t="s">
        <v>505</v>
      </c>
      <c r="B1025" s="411" t="s">
        <v>847</v>
      </c>
      <c r="C1025" s="412" t="s">
        <v>19</v>
      </c>
      <c r="D1025" s="410" t="s">
        <v>848</v>
      </c>
      <c r="E1025" s="660" t="s">
        <v>677</v>
      </c>
      <c r="F1025" s="660"/>
      <c r="G1025" s="413" t="s">
        <v>37</v>
      </c>
      <c r="H1025" s="414">
        <v>1.43E-5</v>
      </c>
      <c r="I1025" s="415">
        <v>940000</v>
      </c>
      <c r="J1025" s="415">
        <v>13.44</v>
      </c>
    </row>
    <row r="1026" spans="1:10">
      <c r="A1026" s="416"/>
      <c r="B1026" s="393"/>
      <c r="C1026" s="394"/>
      <c r="D1026" s="416"/>
      <c r="E1026" s="416" t="s">
        <v>519</v>
      </c>
      <c r="F1026" s="417">
        <v>0</v>
      </c>
      <c r="G1026" s="416" t="s">
        <v>520</v>
      </c>
      <c r="H1026" s="395">
        <v>0</v>
      </c>
      <c r="I1026" s="416" t="s">
        <v>521</v>
      </c>
      <c r="J1026" s="417">
        <v>0</v>
      </c>
    </row>
    <row r="1027" spans="1:10" ht="13.8" thickBot="1">
      <c r="A1027" s="416"/>
      <c r="B1027" s="393"/>
      <c r="C1027" s="394"/>
      <c r="D1027" s="416"/>
      <c r="E1027" s="416" t="s">
        <v>522</v>
      </c>
      <c r="F1027" s="417">
        <v>3.31</v>
      </c>
      <c r="G1027" s="416"/>
      <c r="H1027" s="653" t="s">
        <v>523</v>
      </c>
      <c r="I1027" s="653"/>
      <c r="J1027" s="417">
        <v>16.75</v>
      </c>
    </row>
    <row r="1028" spans="1:10" ht="13.8" thickTop="1">
      <c r="A1028" s="418"/>
      <c r="B1028" s="419"/>
      <c r="C1028" s="420"/>
      <c r="D1028" s="418"/>
      <c r="E1028" s="418"/>
      <c r="F1028" s="418"/>
      <c r="G1028" s="418"/>
      <c r="H1028" s="421"/>
      <c r="I1028" s="418"/>
      <c r="J1028" s="418"/>
    </row>
    <row r="1029" spans="1:10">
      <c r="A1029" s="398"/>
      <c r="B1029" s="399" t="s">
        <v>360</v>
      </c>
      <c r="C1029" s="400" t="s">
        <v>361</v>
      </c>
      <c r="D1029" s="398" t="s">
        <v>362</v>
      </c>
      <c r="E1029" s="655" t="s">
        <v>503</v>
      </c>
      <c r="F1029" s="655"/>
      <c r="G1029" s="401" t="s">
        <v>363</v>
      </c>
      <c r="H1029" s="402" t="s">
        <v>346</v>
      </c>
      <c r="I1029" s="403" t="s">
        <v>364</v>
      </c>
      <c r="J1029" s="403" t="s">
        <v>62</v>
      </c>
    </row>
    <row r="1030" spans="1:10" ht="34.200000000000003">
      <c r="A1030" s="404" t="s">
        <v>504</v>
      </c>
      <c r="B1030" s="405" t="s">
        <v>573</v>
      </c>
      <c r="C1030" s="406" t="s">
        <v>19</v>
      </c>
      <c r="D1030" s="404" t="s">
        <v>80</v>
      </c>
      <c r="E1030" s="656" t="s">
        <v>570</v>
      </c>
      <c r="F1030" s="656"/>
      <c r="G1030" s="407" t="s">
        <v>76</v>
      </c>
      <c r="H1030" s="408">
        <v>1</v>
      </c>
      <c r="I1030" s="409">
        <v>68.88</v>
      </c>
      <c r="J1030" s="409">
        <v>68.88</v>
      </c>
    </row>
    <row r="1031" spans="1:10" ht="34.200000000000003">
      <c r="A1031" s="422" t="s">
        <v>526</v>
      </c>
      <c r="B1031" s="423" t="s">
        <v>849</v>
      </c>
      <c r="C1031" s="424" t="s">
        <v>19</v>
      </c>
      <c r="D1031" s="422" t="s">
        <v>850</v>
      </c>
      <c r="E1031" s="661" t="s">
        <v>666</v>
      </c>
      <c r="F1031" s="661"/>
      <c r="G1031" s="425" t="s">
        <v>22</v>
      </c>
      <c r="H1031" s="426">
        <v>1</v>
      </c>
      <c r="I1031" s="427">
        <v>33.33</v>
      </c>
      <c r="J1031" s="427">
        <v>33.33</v>
      </c>
    </row>
    <row r="1032" spans="1:10" ht="34.200000000000003">
      <c r="A1032" s="422" t="s">
        <v>526</v>
      </c>
      <c r="B1032" s="423" t="s">
        <v>851</v>
      </c>
      <c r="C1032" s="424" t="s">
        <v>19</v>
      </c>
      <c r="D1032" s="422" t="s">
        <v>852</v>
      </c>
      <c r="E1032" s="661" t="s">
        <v>666</v>
      </c>
      <c r="F1032" s="661"/>
      <c r="G1032" s="425" t="s">
        <v>22</v>
      </c>
      <c r="H1032" s="426">
        <v>1</v>
      </c>
      <c r="I1032" s="427">
        <v>9</v>
      </c>
      <c r="J1032" s="427">
        <v>9</v>
      </c>
    </row>
    <row r="1033" spans="1:10" ht="20.25" customHeight="1">
      <c r="A1033" s="422" t="s">
        <v>526</v>
      </c>
      <c r="B1033" s="423" t="s">
        <v>813</v>
      </c>
      <c r="C1033" s="424" t="s">
        <v>19</v>
      </c>
      <c r="D1033" s="422" t="s">
        <v>814</v>
      </c>
      <c r="E1033" s="661" t="s">
        <v>529</v>
      </c>
      <c r="F1033" s="661"/>
      <c r="G1033" s="425" t="s">
        <v>22</v>
      </c>
      <c r="H1033" s="426">
        <v>1</v>
      </c>
      <c r="I1033" s="427">
        <v>26.55</v>
      </c>
      <c r="J1033" s="427">
        <v>26.55</v>
      </c>
    </row>
    <row r="1034" spans="1:10">
      <c r="A1034" s="416"/>
      <c r="B1034" s="393"/>
      <c r="C1034" s="394"/>
      <c r="D1034" s="416"/>
      <c r="E1034" s="416" t="s">
        <v>519</v>
      </c>
      <c r="F1034" s="417">
        <v>17.899999999999999</v>
      </c>
      <c r="G1034" s="416" t="s">
        <v>520</v>
      </c>
      <c r="H1034" s="395">
        <v>0</v>
      </c>
      <c r="I1034" s="416" t="s">
        <v>521</v>
      </c>
      <c r="J1034" s="417">
        <v>17.899999999999999</v>
      </c>
    </row>
    <row r="1035" spans="1:10" ht="13.8" thickBot="1">
      <c r="A1035" s="416"/>
      <c r="B1035" s="393"/>
      <c r="C1035" s="394"/>
      <c r="D1035" s="416"/>
      <c r="E1035" s="416" t="s">
        <v>522</v>
      </c>
      <c r="F1035" s="417">
        <v>16.989999999999998</v>
      </c>
      <c r="G1035" s="416"/>
      <c r="H1035" s="653" t="s">
        <v>523</v>
      </c>
      <c r="I1035" s="653"/>
      <c r="J1035" s="417">
        <v>85.87</v>
      </c>
    </row>
    <row r="1036" spans="1:10" ht="13.8" thickTop="1">
      <c r="A1036" s="418"/>
      <c r="B1036" s="419"/>
      <c r="C1036" s="420"/>
      <c r="D1036" s="418"/>
      <c r="E1036" s="418"/>
      <c r="F1036" s="418"/>
      <c r="G1036" s="418"/>
      <c r="H1036" s="421"/>
      <c r="I1036" s="418"/>
      <c r="J1036" s="418"/>
    </row>
    <row r="1037" spans="1:10">
      <c r="A1037" s="398"/>
      <c r="B1037" s="399" t="s">
        <v>360</v>
      </c>
      <c r="C1037" s="400" t="s">
        <v>361</v>
      </c>
      <c r="D1037" s="398" t="s">
        <v>362</v>
      </c>
      <c r="E1037" s="655" t="s">
        <v>503</v>
      </c>
      <c r="F1037" s="655"/>
      <c r="G1037" s="401" t="s">
        <v>363</v>
      </c>
      <c r="H1037" s="402" t="s">
        <v>346</v>
      </c>
      <c r="I1037" s="403" t="s">
        <v>364</v>
      </c>
      <c r="J1037" s="403" t="s">
        <v>62</v>
      </c>
    </row>
    <row r="1038" spans="1:10" ht="34.200000000000003">
      <c r="A1038" s="404" t="s">
        <v>504</v>
      </c>
      <c r="B1038" s="405" t="s">
        <v>606</v>
      </c>
      <c r="C1038" s="406" t="s">
        <v>19</v>
      </c>
      <c r="D1038" s="404" t="s">
        <v>79</v>
      </c>
      <c r="E1038" s="656" t="s">
        <v>570</v>
      </c>
      <c r="F1038" s="656"/>
      <c r="G1038" s="407" t="s">
        <v>74</v>
      </c>
      <c r="H1038" s="408">
        <v>1</v>
      </c>
      <c r="I1038" s="409">
        <v>174.09</v>
      </c>
      <c r="J1038" s="409">
        <v>174.09</v>
      </c>
    </row>
    <row r="1039" spans="1:10" ht="34.200000000000003">
      <c r="A1039" s="422" t="s">
        <v>526</v>
      </c>
      <c r="B1039" s="423" t="s">
        <v>853</v>
      </c>
      <c r="C1039" s="424" t="s">
        <v>19</v>
      </c>
      <c r="D1039" s="422" t="s">
        <v>854</v>
      </c>
      <c r="E1039" s="661" t="s">
        <v>666</v>
      </c>
      <c r="F1039" s="661"/>
      <c r="G1039" s="425" t="s">
        <v>22</v>
      </c>
      <c r="H1039" s="426">
        <v>1</v>
      </c>
      <c r="I1039" s="427">
        <v>41.71</v>
      </c>
      <c r="J1039" s="427">
        <v>41.71</v>
      </c>
    </row>
    <row r="1040" spans="1:10" ht="34.200000000000003">
      <c r="A1040" s="422" t="s">
        <v>526</v>
      </c>
      <c r="B1040" s="423" t="s">
        <v>849</v>
      </c>
      <c r="C1040" s="424" t="s">
        <v>19</v>
      </c>
      <c r="D1040" s="422" t="s">
        <v>850</v>
      </c>
      <c r="E1040" s="661" t="s">
        <v>666</v>
      </c>
      <c r="F1040" s="661"/>
      <c r="G1040" s="425" t="s">
        <v>22</v>
      </c>
      <c r="H1040" s="426">
        <v>1</v>
      </c>
      <c r="I1040" s="427">
        <v>33.33</v>
      </c>
      <c r="J1040" s="427">
        <v>33.33</v>
      </c>
    </row>
    <row r="1041" spans="1:10" ht="34.200000000000003">
      <c r="A1041" s="422" t="s">
        <v>526</v>
      </c>
      <c r="B1041" s="423" t="s">
        <v>851</v>
      </c>
      <c r="C1041" s="424" t="s">
        <v>19</v>
      </c>
      <c r="D1041" s="422" t="s">
        <v>852</v>
      </c>
      <c r="E1041" s="661" t="s">
        <v>666</v>
      </c>
      <c r="F1041" s="661"/>
      <c r="G1041" s="425" t="s">
        <v>22</v>
      </c>
      <c r="H1041" s="426">
        <v>1</v>
      </c>
      <c r="I1041" s="427">
        <v>9</v>
      </c>
      <c r="J1041" s="427">
        <v>9</v>
      </c>
    </row>
    <row r="1042" spans="1:10" ht="34.200000000000003">
      <c r="A1042" s="422" t="s">
        <v>526</v>
      </c>
      <c r="B1042" s="423" t="s">
        <v>855</v>
      </c>
      <c r="C1042" s="424" t="s">
        <v>19</v>
      </c>
      <c r="D1042" s="422" t="s">
        <v>856</v>
      </c>
      <c r="E1042" s="661" t="s">
        <v>666</v>
      </c>
      <c r="F1042" s="661"/>
      <c r="G1042" s="425" t="s">
        <v>22</v>
      </c>
      <c r="H1042" s="426">
        <v>1</v>
      </c>
      <c r="I1042" s="427">
        <v>63.5</v>
      </c>
      <c r="J1042" s="427">
        <v>63.5</v>
      </c>
    </row>
    <row r="1043" spans="1:10" ht="20.25" customHeight="1">
      <c r="A1043" s="422" t="s">
        <v>526</v>
      </c>
      <c r="B1043" s="423" t="s">
        <v>813</v>
      </c>
      <c r="C1043" s="424" t="s">
        <v>19</v>
      </c>
      <c r="D1043" s="422" t="s">
        <v>814</v>
      </c>
      <c r="E1043" s="661" t="s">
        <v>529</v>
      </c>
      <c r="F1043" s="661"/>
      <c r="G1043" s="425" t="s">
        <v>22</v>
      </c>
      <c r="H1043" s="426">
        <v>1</v>
      </c>
      <c r="I1043" s="427">
        <v>26.55</v>
      </c>
      <c r="J1043" s="427">
        <v>26.55</v>
      </c>
    </row>
    <row r="1044" spans="1:10">
      <c r="A1044" s="416"/>
      <c r="B1044" s="393"/>
      <c r="C1044" s="394"/>
      <c r="D1044" s="416"/>
      <c r="E1044" s="416" t="s">
        <v>519</v>
      </c>
      <c r="F1044" s="417">
        <v>17.899999999999999</v>
      </c>
      <c r="G1044" s="416" t="s">
        <v>520</v>
      </c>
      <c r="H1044" s="395">
        <v>0</v>
      </c>
      <c r="I1044" s="416" t="s">
        <v>521</v>
      </c>
      <c r="J1044" s="417">
        <v>17.899999999999999</v>
      </c>
    </row>
    <row r="1045" spans="1:10" ht="13.8" thickBot="1">
      <c r="A1045" s="416"/>
      <c r="B1045" s="393"/>
      <c r="C1045" s="394"/>
      <c r="D1045" s="416"/>
      <c r="E1045" s="416" t="s">
        <v>522</v>
      </c>
      <c r="F1045" s="417">
        <v>42.94</v>
      </c>
      <c r="G1045" s="416"/>
      <c r="H1045" s="653" t="s">
        <v>523</v>
      </c>
      <c r="I1045" s="653"/>
      <c r="J1045" s="417">
        <v>217.03</v>
      </c>
    </row>
    <row r="1046" spans="1:10" ht="13.8" thickTop="1">
      <c r="A1046" s="418"/>
      <c r="B1046" s="419"/>
      <c r="C1046" s="420"/>
      <c r="D1046" s="418"/>
      <c r="E1046" s="418"/>
      <c r="F1046" s="418"/>
      <c r="G1046" s="418"/>
      <c r="H1046" s="421"/>
      <c r="I1046" s="418"/>
      <c r="J1046" s="418"/>
    </row>
    <row r="1047" spans="1:10">
      <c r="A1047" s="398"/>
      <c r="B1047" s="399" t="s">
        <v>360</v>
      </c>
      <c r="C1047" s="400" t="s">
        <v>361</v>
      </c>
      <c r="D1047" s="398" t="s">
        <v>362</v>
      </c>
      <c r="E1047" s="655" t="s">
        <v>503</v>
      </c>
      <c r="F1047" s="655"/>
      <c r="G1047" s="401" t="s">
        <v>363</v>
      </c>
      <c r="H1047" s="402" t="s">
        <v>346</v>
      </c>
      <c r="I1047" s="403" t="s">
        <v>364</v>
      </c>
      <c r="J1047" s="403" t="s">
        <v>62</v>
      </c>
    </row>
    <row r="1048" spans="1:10" ht="34.200000000000003">
      <c r="A1048" s="404" t="s">
        <v>504</v>
      </c>
      <c r="B1048" s="405" t="s">
        <v>849</v>
      </c>
      <c r="C1048" s="406" t="s">
        <v>19</v>
      </c>
      <c r="D1048" s="404" t="s">
        <v>850</v>
      </c>
      <c r="E1048" s="656" t="s">
        <v>666</v>
      </c>
      <c r="F1048" s="656"/>
      <c r="G1048" s="407" t="s">
        <v>22</v>
      </c>
      <c r="H1048" s="408">
        <v>1</v>
      </c>
      <c r="I1048" s="409">
        <v>33.33</v>
      </c>
      <c r="J1048" s="409">
        <v>33.33</v>
      </c>
    </row>
    <row r="1049" spans="1:10" ht="34.200000000000003">
      <c r="A1049" s="410" t="s">
        <v>505</v>
      </c>
      <c r="B1049" s="411" t="s">
        <v>857</v>
      </c>
      <c r="C1049" s="412" t="s">
        <v>19</v>
      </c>
      <c r="D1049" s="410" t="s">
        <v>858</v>
      </c>
      <c r="E1049" s="660" t="s">
        <v>677</v>
      </c>
      <c r="F1049" s="660"/>
      <c r="G1049" s="413" t="s">
        <v>37</v>
      </c>
      <c r="H1049" s="414">
        <v>5.3300000000000001E-5</v>
      </c>
      <c r="I1049" s="415">
        <v>625341.67000000004</v>
      </c>
      <c r="J1049" s="415">
        <v>33.33</v>
      </c>
    </row>
    <row r="1050" spans="1:10">
      <c r="A1050" s="416"/>
      <c r="B1050" s="393"/>
      <c r="C1050" s="394"/>
      <c r="D1050" s="416"/>
      <c r="E1050" s="416" t="s">
        <v>519</v>
      </c>
      <c r="F1050" s="417">
        <v>0</v>
      </c>
      <c r="G1050" s="416" t="s">
        <v>520</v>
      </c>
      <c r="H1050" s="395">
        <v>0</v>
      </c>
      <c r="I1050" s="416" t="s">
        <v>521</v>
      </c>
      <c r="J1050" s="417">
        <v>0</v>
      </c>
    </row>
    <row r="1051" spans="1:10" ht="13.8" thickBot="1">
      <c r="A1051" s="416"/>
      <c r="B1051" s="393"/>
      <c r="C1051" s="394"/>
      <c r="D1051" s="416"/>
      <c r="E1051" s="416" t="s">
        <v>522</v>
      </c>
      <c r="F1051" s="417">
        <v>8.2200000000000006</v>
      </c>
      <c r="G1051" s="416"/>
      <c r="H1051" s="653" t="s">
        <v>523</v>
      </c>
      <c r="I1051" s="653"/>
      <c r="J1051" s="417">
        <v>41.55</v>
      </c>
    </row>
    <row r="1052" spans="1:10" ht="13.8" thickTop="1">
      <c r="A1052" s="418"/>
      <c r="B1052" s="419"/>
      <c r="C1052" s="420"/>
      <c r="D1052" s="418"/>
      <c r="E1052" s="418"/>
      <c r="F1052" s="418"/>
      <c r="G1052" s="418"/>
      <c r="H1052" s="421"/>
      <c r="I1052" s="418"/>
      <c r="J1052" s="418"/>
    </row>
    <row r="1053" spans="1:10">
      <c r="A1053" s="398"/>
      <c r="B1053" s="399" t="s">
        <v>360</v>
      </c>
      <c r="C1053" s="400" t="s">
        <v>361</v>
      </c>
      <c r="D1053" s="398" t="s">
        <v>362</v>
      </c>
      <c r="E1053" s="655" t="s">
        <v>503</v>
      </c>
      <c r="F1053" s="655"/>
      <c r="G1053" s="401" t="s">
        <v>363</v>
      </c>
      <c r="H1053" s="402" t="s">
        <v>346</v>
      </c>
      <c r="I1053" s="403" t="s">
        <v>364</v>
      </c>
      <c r="J1053" s="403" t="s">
        <v>62</v>
      </c>
    </row>
    <row r="1054" spans="1:10" ht="34.200000000000003">
      <c r="A1054" s="404" t="s">
        <v>504</v>
      </c>
      <c r="B1054" s="405" t="s">
        <v>851</v>
      </c>
      <c r="C1054" s="406" t="s">
        <v>19</v>
      </c>
      <c r="D1054" s="404" t="s">
        <v>852</v>
      </c>
      <c r="E1054" s="656" t="s">
        <v>666</v>
      </c>
      <c r="F1054" s="656"/>
      <c r="G1054" s="407" t="s">
        <v>22</v>
      </c>
      <c r="H1054" s="408">
        <v>1</v>
      </c>
      <c r="I1054" s="409">
        <v>9</v>
      </c>
      <c r="J1054" s="409">
        <v>9</v>
      </c>
    </row>
    <row r="1055" spans="1:10" ht="34.200000000000003">
      <c r="A1055" s="410" t="s">
        <v>505</v>
      </c>
      <c r="B1055" s="411" t="s">
        <v>857</v>
      </c>
      <c r="C1055" s="412" t="s">
        <v>19</v>
      </c>
      <c r="D1055" s="410" t="s">
        <v>858</v>
      </c>
      <c r="E1055" s="660" t="s">
        <v>677</v>
      </c>
      <c r="F1055" s="660"/>
      <c r="G1055" s="413" t="s">
        <v>37</v>
      </c>
      <c r="H1055" s="414">
        <v>1.4399999999999999E-5</v>
      </c>
      <c r="I1055" s="415">
        <v>625341.67000000004</v>
      </c>
      <c r="J1055" s="415">
        <v>9</v>
      </c>
    </row>
    <row r="1056" spans="1:10">
      <c r="A1056" s="416"/>
      <c r="B1056" s="393"/>
      <c r="C1056" s="394"/>
      <c r="D1056" s="416"/>
      <c r="E1056" s="416" t="s">
        <v>519</v>
      </c>
      <c r="F1056" s="417">
        <v>0</v>
      </c>
      <c r="G1056" s="416" t="s">
        <v>520</v>
      </c>
      <c r="H1056" s="395">
        <v>0</v>
      </c>
      <c r="I1056" s="416" t="s">
        <v>521</v>
      </c>
      <c r="J1056" s="417">
        <v>0</v>
      </c>
    </row>
    <row r="1057" spans="1:10" ht="13.8" thickBot="1">
      <c r="A1057" s="416"/>
      <c r="B1057" s="393"/>
      <c r="C1057" s="394"/>
      <c r="D1057" s="416"/>
      <c r="E1057" s="416" t="s">
        <v>522</v>
      </c>
      <c r="F1057" s="417">
        <v>2.2200000000000002</v>
      </c>
      <c r="G1057" s="416"/>
      <c r="H1057" s="653" t="s">
        <v>523</v>
      </c>
      <c r="I1057" s="653"/>
      <c r="J1057" s="417">
        <v>11.22</v>
      </c>
    </row>
    <row r="1058" spans="1:10" ht="13.8" thickTop="1">
      <c r="A1058" s="418"/>
      <c r="B1058" s="419"/>
      <c r="C1058" s="420"/>
      <c r="D1058" s="418"/>
      <c r="E1058" s="418"/>
      <c r="F1058" s="418"/>
      <c r="G1058" s="418"/>
      <c r="H1058" s="421"/>
      <c r="I1058" s="418"/>
      <c r="J1058" s="418"/>
    </row>
    <row r="1059" spans="1:10">
      <c r="A1059" s="398"/>
      <c r="B1059" s="399" t="s">
        <v>360</v>
      </c>
      <c r="C1059" s="400" t="s">
        <v>361</v>
      </c>
      <c r="D1059" s="398" t="s">
        <v>362</v>
      </c>
      <c r="E1059" s="655" t="s">
        <v>503</v>
      </c>
      <c r="F1059" s="655"/>
      <c r="G1059" s="401" t="s">
        <v>363</v>
      </c>
      <c r="H1059" s="402" t="s">
        <v>346</v>
      </c>
      <c r="I1059" s="403" t="s">
        <v>364</v>
      </c>
      <c r="J1059" s="403" t="s">
        <v>62</v>
      </c>
    </row>
    <row r="1060" spans="1:10" ht="34.200000000000003">
      <c r="A1060" s="404" t="s">
        <v>504</v>
      </c>
      <c r="B1060" s="405" t="s">
        <v>853</v>
      </c>
      <c r="C1060" s="406" t="s">
        <v>19</v>
      </c>
      <c r="D1060" s="404" t="s">
        <v>854</v>
      </c>
      <c r="E1060" s="656" t="s">
        <v>666</v>
      </c>
      <c r="F1060" s="656"/>
      <c r="G1060" s="407" t="s">
        <v>22</v>
      </c>
      <c r="H1060" s="408">
        <v>1</v>
      </c>
      <c r="I1060" s="409">
        <v>41.71</v>
      </c>
      <c r="J1060" s="409">
        <v>41.71</v>
      </c>
    </row>
    <row r="1061" spans="1:10" ht="34.200000000000003">
      <c r="A1061" s="410" t="s">
        <v>505</v>
      </c>
      <c r="B1061" s="411" t="s">
        <v>857</v>
      </c>
      <c r="C1061" s="412" t="s">
        <v>19</v>
      </c>
      <c r="D1061" s="410" t="s">
        <v>858</v>
      </c>
      <c r="E1061" s="660" t="s">
        <v>677</v>
      </c>
      <c r="F1061" s="660"/>
      <c r="G1061" s="413" t="s">
        <v>37</v>
      </c>
      <c r="H1061" s="414">
        <v>6.6699999999999995E-5</v>
      </c>
      <c r="I1061" s="415">
        <v>625341.67000000004</v>
      </c>
      <c r="J1061" s="415">
        <v>41.71</v>
      </c>
    </row>
    <row r="1062" spans="1:10">
      <c r="A1062" s="416"/>
      <c r="B1062" s="393"/>
      <c r="C1062" s="394"/>
      <c r="D1062" s="416"/>
      <c r="E1062" s="416" t="s">
        <v>519</v>
      </c>
      <c r="F1062" s="417">
        <v>0</v>
      </c>
      <c r="G1062" s="416" t="s">
        <v>520</v>
      </c>
      <c r="H1062" s="395">
        <v>0</v>
      </c>
      <c r="I1062" s="416" t="s">
        <v>521</v>
      </c>
      <c r="J1062" s="417">
        <v>0</v>
      </c>
    </row>
    <row r="1063" spans="1:10" ht="13.8" thickBot="1">
      <c r="A1063" s="416"/>
      <c r="B1063" s="393"/>
      <c r="C1063" s="394"/>
      <c r="D1063" s="416"/>
      <c r="E1063" s="416" t="s">
        <v>522</v>
      </c>
      <c r="F1063" s="417">
        <v>10.28</v>
      </c>
      <c r="G1063" s="416"/>
      <c r="H1063" s="653" t="s">
        <v>523</v>
      </c>
      <c r="I1063" s="653"/>
      <c r="J1063" s="417">
        <v>51.99</v>
      </c>
    </row>
    <row r="1064" spans="1:10" ht="13.8" thickTop="1">
      <c r="A1064" s="418"/>
      <c r="B1064" s="419"/>
      <c r="C1064" s="420"/>
      <c r="D1064" s="418"/>
      <c r="E1064" s="418"/>
      <c r="F1064" s="418"/>
      <c r="G1064" s="418"/>
      <c r="H1064" s="421"/>
      <c r="I1064" s="418"/>
      <c r="J1064" s="418"/>
    </row>
    <row r="1065" spans="1:10">
      <c r="A1065" s="398"/>
      <c r="B1065" s="399" t="s">
        <v>360</v>
      </c>
      <c r="C1065" s="400" t="s">
        <v>361</v>
      </c>
      <c r="D1065" s="398" t="s">
        <v>362</v>
      </c>
      <c r="E1065" s="655" t="s">
        <v>503</v>
      </c>
      <c r="F1065" s="655"/>
      <c r="G1065" s="401" t="s">
        <v>363</v>
      </c>
      <c r="H1065" s="402" t="s">
        <v>346</v>
      </c>
      <c r="I1065" s="403" t="s">
        <v>364</v>
      </c>
      <c r="J1065" s="403" t="s">
        <v>62</v>
      </c>
    </row>
    <row r="1066" spans="1:10" ht="34.200000000000003">
      <c r="A1066" s="404" t="s">
        <v>504</v>
      </c>
      <c r="B1066" s="405" t="s">
        <v>855</v>
      </c>
      <c r="C1066" s="406" t="s">
        <v>19</v>
      </c>
      <c r="D1066" s="404" t="s">
        <v>856</v>
      </c>
      <c r="E1066" s="656" t="s">
        <v>666</v>
      </c>
      <c r="F1066" s="656"/>
      <c r="G1066" s="407" t="s">
        <v>22</v>
      </c>
      <c r="H1066" s="408">
        <v>1</v>
      </c>
      <c r="I1066" s="409">
        <v>63.5</v>
      </c>
      <c r="J1066" s="409">
        <v>63.5</v>
      </c>
    </row>
    <row r="1067" spans="1:10">
      <c r="A1067" s="410" t="s">
        <v>505</v>
      </c>
      <c r="B1067" s="411" t="s">
        <v>680</v>
      </c>
      <c r="C1067" s="412" t="s">
        <v>19</v>
      </c>
      <c r="D1067" s="410" t="s">
        <v>681</v>
      </c>
      <c r="E1067" s="660" t="s">
        <v>229</v>
      </c>
      <c r="F1067" s="660"/>
      <c r="G1067" s="413" t="s">
        <v>682</v>
      </c>
      <c r="H1067" s="414">
        <v>9.5500000000000007</v>
      </c>
      <c r="I1067" s="415">
        <v>6.65</v>
      </c>
      <c r="J1067" s="415">
        <v>63.5</v>
      </c>
    </row>
    <row r="1068" spans="1:10">
      <c r="A1068" s="416"/>
      <c r="B1068" s="393"/>
      <c r="C1068" s="394"/>
      <c r="D1068" s="416"/>
      <c r="E1068" s="416" t="s">
        <v>519</v>
      </c>
      <c r="F1068" s="417">
        <v>0</v>
      </c>
      <c r="G1068" s="416" t="s">
        <v>520</v>
      </c>
      <c r="H1068" s="395">
        <v>0</v>
      </c>
      <c r="I1068" s="416" t="s">
        <v>521</v>
      </c>
      <c r="J1068" s="417">
        <v>0</v>
      </c>
    </row>
    <row r="1069" spans="1:10" ht="13.8" thickBot="1">
      <c r="A1069" s="416"/>
      <c r="B1069" s="393"/>
      <c r="C1069" s="394"/>
      <c r="D1069" s="416"/>
      <c r="E1069" s="416" t="s">
        <v>522</v>
      </c>
      <c r="F1069" s="417">
        <v>15.66</v>
      </c>
      <c r="G1069" s="416"/>
      <c r="H1069" s="653" t="s">
        <v>523</v>
      </c>
      <c r="I1069" s="653"/>
      <c r="J1069" s="417">
        <v>79.16</v>
      </c>
    </row>
    <row r="1070" spans="1:10" ht="13.8" thickTop="1">
      <c r="A1070" s="418"/>
      <c r="B1070" s="419"/>
      <c r="C1070" s="420"/>
      <c r="D1070" s="418"/>
      <c r="E1070" s="418"/>
      <c r="F1070" s="418"/>
      <c r="G1070" s="418"/>
      <c r="H1070" s="421"/>
      <c r="I1070" s="418"/>
      <c r="J1070" s="418"/>
    </row>
    <row r="1071" spans="1:10">
      <c r="A1071" s="398"/>
      <c r="B1071" s="399" t="s">
        <v>360</v>
      </c>
      <c r="C1071" s="400" t="s">
        <v>361</v>
      </c>
      <c r="D1071" s="398" t="s">
        <v>362</v>
      </c>
      <c r="E1071" s="655" t="s">
        <v>503</v>
      </c>
      <c r="F1071" s="655"/>
      <c r="G1071" s="401" t="s">
        <v>363</v>
      </c>
      <c r="H1071" s="402" t="s">
        <v>346</v>
      </c>
      <c r="I1071" s="403" t="s">
        <v>364</v>
      </c>
      <c r="J1071" s="403" t="s">
        <v>62</v>
      </c>
    </row>
    <row r="1072" spans="1:10">
      <c r="A1072" s="404" t="s">
        <v>504</v>
      </c>
      <c r="B1072" s="405" t="s">
        <v>532</v>
      </c>
      <c r="C1072" s="406" t="s">
        <v>19</v>
      </c>
      <c r="D1072" s="404" t="s">
        <v>71</v>
      </c>
      <c r="E1072" s="656" t="s">
        <v>529</v>
      </c>
      <c r="F1072" s="656"/>
      <c r="G1072" s="407" t="s">
        <v>22</v>
      </c>
      <c r="H1072" s="408">
        <v>1</v>
      </c>
      <c r="I1072" s="409">
        <v>23.48</v>
      </c>
      <c r="J1072" s="409">
        <v>23.48</v>
      </c>
    </row>
    <row r="1073" spans="1:10" ht="25.5" customHeight="1">
      <c r="A1073" s="422" t="s">
        <v>526</v>
      </c>
      <c r="B1073" s="423" t="s">
        <v>765</v>
      </c>
      <c r="C1073" s="424" t="s">
        <v>19</v>
      </c>
      <c r="D1073" s="422" t="s">
        <v>766</v>
      </c>
      <c r="E1073" s="661" t="s">
        <v>529</v>
      </c>
      <c r="F1073" s="661"/>
      <c r="G1073" s="425" t="s">
        <v>22</v>
      </c>
      <c r="H1073" s="426">
        <v>1</v>
      </c>
      <c r="I1073" s="427">
        <v>0.28000000000000003</v>
      </c>
      <c r="J1073" s="427">
        <v>0.28000000000000003</v>
      </c>
    </row>
    <row r="1074" spans="1:10">
      <c r="A1074" s="410" t="s">
        <v>505</v>
      </c>
      <c r="B1074" s="411" t="s">
        <v>767</v>
      </c>
      <c r="C1074" s="412" t="s">
        <v>19</v>
      </c>
      <c r="D1074" s="410" t="s">
        <v>768</v>
      </c>
      <c r="E1074" s="660" t="s">
        <v>226</v>
      </c>
      <c r="F1074" s="660"/>
      <c r="G1074" s="413" t="s">
        <v>22</v>
      </c>
      <c r="H1074" s="414">
        <v>1</v>
      </c>
      <c r="I1074" s="415">
        <v>13.45</v>
      </c>
      <c r="J1074" s="415">
        <v>13.45</v>
      </c>
    </row>
    <row r="1075" spans="1:10" ht="22.8">
      <c r="A1075" s="410" t="s">
        <v>505</v>
      </c>
      <c r="B1075" s="411" t="s">
        <v>642</v>
      </c>
      <c r="C1075" s="412" t="s">
        <v>19</v>
      </c>
      <c r="D1075" s="410" t="s">
        <v>643</v>
      </c>
      <c r="E1075" s="660" t="s">
        <v>229</v>
      </c>
      <c r="F1075" s="660"/>
      <c r="G1075" s="413" t="s">
        <v>22</v>
      </c>
      <c r="H1075" s="414">
        <v>1</v>
      </c>
      <c r="I1075" s="415">
        <v>5.24</v>
      </c>
      <c r="J1075" s="415">
        <v>5.24</v>
      </c>
    </row>
    <row r="1076" spans="1:10" ht="22.8">
      <c r="A1076" s="410" t="s">
        <v>505</v>
      </c>
      <c r="B1076" s="411" t="s">
        <v>644</v>
      </c>
      <c r="C1076" s="412" t="s">
        <v>19</v>
      </c>
      <c r="D1076" s="410" t="s">
        <v>645</v>
      </c>
      <c r="E1076" s="660" t="s">
        <v>229</v>
      </c>
      <c r="F1076" s="660"/>
      <c r="G1076" s="413" t="s">
        <v>22</v>
      </c>
      <c r="H1076" s="414">
        <v>1</v>
      </c>
      <c r="I1076" s="415">
        <v>1</v>
      </c>
      <c r="J1076" s="415">
        <v>1</v>
      </c>
    </row>
    <row r="1077" spans="1:10">
      <c r="A1077" s="410" t="s">
        <v>505</v>
      </c>
      <c r="B1077" s="411" t="s">
        <v>557</v>
      </c>
      <c r="C1077" s="412" t="s">
        <v>19</v>
      </c>
      <c r="D1077" s="410" t="s">
        <v>224</v>
      </c>
      <c r="E1077" s="660" t="s">
        <v>229</v>
      </c>
      <c r="F1077" s="660"/>
      <c r="G1077" s="413" t="s">
        <v>22</v>
      </c>
      <c r="H1077" s="414">
        <v>1</v>
      </c>
      <c r="I1077" s="415">
        <v>1.43</v>
      </c>
      <c r="J1077" s="415">
        <v>1.43</v>
      </c>
    </row>
    <row r="1078" spans="1:10">
      <c r="A1078" s="410" t="s">
        <v>505</v>
      </c>
      <c r="B1078" s="411" t="s">
        <v>558</v>
      </c>
      <c r="C1078" s="412" t="s">
        <v>19</v>
      </c>
      <c r="D1078" s="410" t="s">
        <v>225</v>
      </c>
      <c r="E1078" s="660" t="s">
        <v>229</v>
      </c>
      <c r="F1078" s="660"/>
      <c r="G1078" s="413" t="s">
        <v>22</v>
      </c>
      <c r="H1078" s="414">
        <v>1</v>
      </c>
      <c r="I1078" s="415">
        <v>0.08</v>
      </c>
      <c r="J1078" s="415">
        <v>0.08</v>
      </c>
    </row>
    <row r="1079" spans="1:10" ht="22.8">
      <c r="A1079" s="410" t="s">
        <v>505</v>
      </c>
      <c r="B1079" s="411" t="s">
        <v>859</v>
      </c>
      <c r="C1079" s="412" t="s">
        <v>19</v>
      </c>
      <c r="D1079" s="410" t="s">
        <v>860</v>
      </c>
      <c r="E1079" s="660" t="s">
        <v>229</v>
      </c>
      <c r="F1079" s="660"/>
      <c r="G1079" s="413" t="s">
        <v>22</v>
      </c>
      <c r="H1079" s="414">
        <v>1</v>
      </c>
      <c r="I1079" s="415">
        <v>0.61</v>
      </c>
      <c r="J1079" s="415">
        <v>0.61</v>
      </c>
    </row>
    <row r="1080" spans="1:10" ht="22.8">
      <c r="A1080" s="410" t="s">
        <v>505</v>
      </c>
      <c r="B1080" s="411" t="s">
        <v>861</v>
      </c>
      <c r="C1080" s="412" t="s">
        <v>19</v>
      </c>
      <c r="D1080" s="410" t="s">
        <v>862</v>
      </c>
      <c r="E1080" s="660" t="s">
        <v>229</v>
      </c>
      <c r="F1080" s="660"/>
      <c r="G1080" s="413" t="s">
        <v>22</v>
      </c>
      <c r="H1080" s="414">
        <v>1</v>
      </c>
      <c r="I1080" s="415">
        <v>1.39</v>
      </c>
      <c r="J1080" s="415">
        <v>1.39</v>
      </c>
    </row>
    <row r="1081" spans="1:10">
      <c r="A1081" s="416"/>
      <c r="B1081" s="393"/>
      <c r="C1081" s="394"/>
      <c r="D1081" s="416"/>
      <c r="E1081" s="416" t="s">
        <v>519</v>
      </c>
      <c r="F1081" s="417">
        <v>13.73</v>
      </c>
      <c r="G1081" s="416" t="s">
        <v>520</v>
      </c>
      <c r="H1081" s="395">
        <v>0</v>
      </c>
      <c r="I1081" s="416" t="s">
        <v>521</v>
      </c>
      <c r="J1081" s="417">
        <v>13.73</v>
      </c>
    </row>
    <row r="1082" spans="1:10" ht="13.8" thickBot="1">
      <c r="A1082" s="416"/>
      <c r="B1082" s="393"/>
      <c r="C1082" s="394"/>
      <c r="D1082" s="416"/>
      <c r="E1082" s="416" t="s">
        <v>522</v>
      </c>
      <c r="F1082" s="417">
        <v>5.79</v>
      </c>
      <c r="G1082" s="416"/>
      <c r="H1082" s="653" t="s">
        <v>523</v>
      </c>
      <c r="I1082" s="653"/>
      <c r="J1082" s="417">
        <v>29.27</v>
      </c>
    </row>
    <row r="1083" spans="1:10" ht="13.8" thickTop="1">
      <c r="A1083" s="418"/>
      <c r="B1083" s="419"/>
      <c r="C1083" s="420"/>
      <c r="D1083" s="418"/>
      <c r="E1083" s="418"/>
      <c r="F1083" s="418"/>
      <c r="G1083" s="418"/>
      <c r="H1083" s="421"/>
      <c r="I1083" s="418"/>
      <c r="J1083" s="418"/>
    </row>
    <row r="1084" spans="1:10">
      <c r="A1084" s="398"/>
      <c r="B1084" s="399" t="s">
        <v>360</v>
      </c>
      <c r="C1084" s="400" t="s">
        <v>361</v>
      </c>
      <c r="D1084" s="398" t="s">
        <v>362</v>
      </c>
      <c r="E1084" s="655" t="s">
        <v>503</v>
      </c>
      <c r="F1084" s="655"/>
      <c r="G1084" s="401" t="s">
        <v>363</v>
      </c>
      <c r="H1084" s="402" t="s">
        <v>346</v>
      </c>
      <c r="I1084" s="403" t="s">
        <v>364</v>
      </c>
      <c r="J1084" s="403" t="s">
        <v>62</v>
      </c>
    </row>
    <row r="1085" spans="1:10">
      <c r="A1085" s="404" t="s">
        <v>504</v>
      </c>
      <c r="B1085" s="405" t="s">
        <v>793</v>
      </c>
      <c r="C1085" s="406" t="s">
        <v>19</v>
      </c>
      <c r="D1085" s="404" t="s">
        <v>794</v>
      </c>
      <c r="E1085" s="656" t="s">
        <v>529</v>
      </c>
      <c r="F1085" s="656"/>
      <c r="G1085" s="407" t="s">
        <v>22</v>
      </c>
      <c r="H1085" s="408">
        <v>1</v>
      </c>
      <c r="I1085" s="409">
        <v>25.13</v>
      </c>
      <c r="J1085" s="409">
        <v>25.13</v>
      </c>
    </row>
    <row r="1086" spans="1:10" ht="22.8">
      <c r="A1086" s="422" t="s">
        <v>526</v>
      </c>
      <c r="B1086" s="423" t="s">
        <v>769</v>
      </c>
      <c r="C1086" s="424" t="s">
        <v>19</v>
      </c>
      <c r="D1086" s="422" t="s">
        <v>770</v>
      </c>
      <c r="E1086" s="661" t="s">
        <v>529</v>
      </c>
      <c r="F1086" s="661"/>
      <c r="G1086" s="425" t="s">
        <v>22</v>
      </c>
      <c r="H1086" s="426">
        <v>1</v>
      </c>
      <c r="I1086" s="427">
        <v>0.18</v>
      </c>
      <c r="J1086" s="427">
        <v>0.18</v>
      </c>
    </row>
    <row r="1087" spans="1:10">
      <c r="A1087" s="410" t="s">
        <v>505</v>
      </c>
      <c r="B1087" s="411" t="s">
        <v>771</v>
      </c>
      <c r="C1087" s="412" t="s">
        <v>19</v>
      </c>
      <c r="D1087" s="410" t="s">
        <v>772</v>
      </c>
      <c r="E1087" s="660" t="s">
        <v>226</v>
      </c>
      <c r="F1087" s="660"/>
      <c r="G1087" s="413" t="s">
        <v>22</v>
      </c>
      <c r="H1087" s="414">
        <v>1</v>
      </c>
      <c r="I1087" s="415">
        <v>22.65</v>
      </c>
      <c r="J1087" s="415">
        <v>22.65</v>
      </c>
    </row>
    <row r="1088" spans="1:10">
      <c r="A1088" s="410" t="s">
        <v>505</v>
      </c>
      <c r="B1088" s="411" t="s">
        <v>557</v>
      </c>
      <c r="C1088" s="412" t="s">
        <v>19</v>
      </c>
      <c r="D1088" s="410" t="s">
        <v>224</v>
      </c>
      <c r="E1088" s="660" t="s">
        <v>229</v>
      </c>
      <c r="F1088" s="660"/>
      <c r="G1088" s="413" t="s">
        <v>22</v>
      </c>
      <c r="H1088" s="414">
        <v>1</v>
      </c>
      <c r="I1088" s="415">
        <v>1.43</v>
      </c>
      <c r="J1088" s="415">
        <v>1.43</v>
      </c>
    </row>
    <row r="1089" spans="1:10">
      <c r="A1089" s="410" t="s">
        <v>505</v>
      </c>
      <c r="B1089" s="411" t="s">
        <v>558</v>
      </c>
      <c r="C1089" s="412" t="s">
        <v>19</v>
      </c>
      <c r="D1089" s="410" t="s">
        <v>225</v>
      </c>
      <c r="E1089" s="660" t="s">
        <v>229</v>
      </c>
      <c r="F1089" s="660"/>
      <c r="G1089" s="413" t="s">
        <v>22</v>
      </c>
      <c r="H1089" s="414">
        <v>1</v>
      </c>
      <c r="I1089" s="415">
        <v>0.08</v>
      </c>
      <c r="J1089" s="415">
        <v>0.08</v>
      </c>
    </row>
    <row r="1090" spans="1:10" ht="22.8">
      <c r="A1090" s="410" t="s">
        <v>505</v>
      </c>
      <c r="B1090" s="411" t="s">
        <v>658</v>
      </c>
      <c r="C1090" s="412" t="s">
        <v>19</v>
      </c>
      <c r="D1090" s="410" t="s">
        <v>659</v>
      </c>
      <c r="E1090" s="660" t="s">
        <v>229</v>
      </c>
      <c r="F1090" s="660"/>
      <c r="G1090" s="413" t="s">
        <v>22</v>
      </c>
      <c r="H1090" s="414">
        <v>1</v>
      </c>
      <c r="I1090" s="415">
        <v>0.05</v>
      </c>
      <c r="J1090" s="415">
        <v>0.05</v>
      </c>
    </row>
    <row r="1091" spans="1:10" ht="22.8">
      <c r="A1091" s="410" t="s">
        <v>505</v>
      </c>
      <c r="B1091" s="411" t="s">
        <v>660</v>
      </c>
      <c r="C1091" s="412" t="s">
        <v>19</v>
      </c>
      <c r="D1091" s="410" t="s">
        <v>661</v>
      </c>
      <c r="E1091" s="660" t="s">
        <v>229</v>
      </c>
      <c r="F1091" s="660"/>
      <c r="G1091" s="413" t="s">
        <v>22</v>
      </c>
      <c r="H1091" s="414">
        <v>1</v>
      </c>
      <c r="I1091" s="415">
        <v>0.74</v>
      </c>
      <c r="J1091" s="415">
        <v>0.74</v>
      </c>
    </row>
    <row r="1092" spans="1:10">
      <c r="A1092" s="416"/>
      <c r="B1092" s="393"/>
      <c r="C1092" s="394"/>
      <c r="D1092" s="416"/>
      <c r="E1092" s="416" t="s">
        <v>519</v>
      </c>
      <c r="F1092" s="417">
        <v>22.83</v>
      </c>
      <c r="G1092" s="416" t="s">
        <v>520</v>
      </c>
      <c r="H1092" s="395">
        <v>0</v>
      </c>
      <c r="I1092" s="416" t="s">
        <v>521</v>
      </c>
      <c r="J1092" s="417">
        <v>22.83</v>
      </c>
    </row>
    <row r="1093" spans="1:10" ht="13.8" thickBot="1">
      <c r="A1093" s="416"/>
      <c r="B1093" s="393"/>
      <c r="C1093" s="394"/>
      <c r="D1093" s="416"/>
      <c r="E1093" s="416" t="s">
        <v>522</v>
      </c>
      <c r="F1093" s="417">
        <v>6.19</v>
      </c>
      <c r="G1093" s="416"/>
      <c r="H1093" s="653" t="s">
        <v>523</v>
      </c>
      <c r="I1093" s="653"/>
      <c r="J1093" s="417">
        <v>31.32</v>
      </c>
    </row>
    <row r="1094" spans="1:10" ht="13.8" thickTop="1">
      <c r="A1094" s="418"/>
      <c r="B1094" s="419"/>
      <c r="C1094" s="420"/>
      <c r="D1094" s="418"/>
      <c r="E1094" s="418"/>
      <c r="F1094" s="418"/>
      <c r="G1094" s="418"/>
      <c r="H1094" s="421"/>
      <c r="I1094" s="418"/>
      <c r="J1094" s="418"/>
    </row>
    <row r="1095" spans="1:10">
      <c r="A1095" s="398"/>
      <c r="B1095" s="399" t="s">
        <v>360</v>
      </c>
      <c r="C1095" s="400" t="s">
        <v>361</v>
      </c>
      <c r="D1095" s="398" t="s">
        <v>362</v>
      </c>
      <c r="E1095" s="655" t="s">
        <v>503</v>
      </c>
      <c r="F1095" s="655"/>
      <c r="G1095" s="401" t="s">
        <v>363</v>
      </c>
      <c r="H1095" s="402" t="s">
        <v>346</v>
      </c>
      <c r="I1095" s="403" t="s">
        <v>364</v>
      </c>
      <c r="J1095" s="403" t="s">
        <v>62</v>
      </c>
    </row>
    <row r="1096" spans="1:10" ht="22.8">
      <c r="A1096" s="404" t="s">
        <v>504</v>
      </c>
      <c r="B1096" s="405" t="s">
        <v>592</v>
      </c>
      <c r="C1096" s="406" t="s">
        <v>19</v>
      </c>
      <c r="D1096" s="404" t="s">
        <v>81</v>
      </c>
      <c r="E1096" s="656" t="s">
        <v>570</v>
      </c>
      <c r="F1096" s="656"/>
      <c r="G1096" s="407" t="s">
        <v>76</v>
      </c>
      <c r="H1096" s="408">
        <v>1</v>
      </c>
      <c r="I1096" s="409">
        <v>75.540000000000006</v>
      </c>
      <c r="J1096" s="409">
        <v>75.540000000000006</v>
      </c>
    </row>
    <row r="1097" spans="1:10" ht="18.75" customHeight="1">
      <c r="A1097" s="422" t="s">
        <v>526</v>
      </c>
      <c r="B1097" s="423" t="s">
        <v>863</v>
      </c>
      <c r="C1097" s="424" t="s">
        <v>19</v>
      </c>
      <c r="D1097" s="422" t="s">
        <v>864</v>
      </c>
      <c r="E1097" s="661" t="s">
        <v>529</v>
      </c>
      <c r="F1097" s="661"/>
      <c r="G1097" s="425" t="s">
        <v>22</v>
      </c>
      <c r="H1097" s="426">
        <v>1</v>
      </c>
      <c r="I1097" s="427">
        <v>27.52</v>
      </c>
      <c r="J1097" s="427">
        <v>27.52</v>
      </c>
    </row>
    <row r="1098" spans="1:10" ht="22.8">
      <c r="A1098" s="422" t="s">
        <v>526</v>
      </c>
      <c r="B1098" s="423" t="s">
        <v>865</v>
      </c>
      <c r="C1098" s="424" t="s">
        <v>19</v>
      </c>
      <c r="D1098" s="422" t="s">
        <v>866</v>
      </c>
      <c r="E1098" s="661" t="s">
        <v>666</v>
      </c>
      <c r="F1098" s="661"/>
      <c r="G1098" s="425" t="s">
        <v>22</v>
      </c>
      <c r="H1098" s="426">
        <v>1</v>
      </c>
      <c r="I1098" s="427">
        <v>33.340000000000003</v>
      </c>
      <c r="J1098" s="427">
        <v>33.340000000000003</v>
      </c>
    </row>
    <row r="1099" spans="1:10" ht="22.8">
      <c r="A1099" s="422" t="s">
        <v>526</v>
      </c>
      <c r="B1099" s="423" t="s">
        <v>867</v>
      </c>
      <c r="C1099" s="424" t="s">
        <v>19</v>
      </c>
      <c r="D1099" s="422" t="s">
        <v>868</v>
      </c>
      <c r="E1099" s="661" t="s">
        <v>666</v>
      </c>
      <c r="F1099" s="661"/>
      <c r="G1099" s="425" t="s">
        <v>22</v>
      </c>
      <c r="H1099" s="426">
        <v>1</v>
      </c>
      <c r="I1099" s="427">
        <v>14.68</v>
      </c>
      <c r="J1099" s="427">
        <v>14.68</v>
      </c>
    </row>
    <row r="1100" spans="1:10">
      <c r="A1100" s="416"/>
      <c r="B1100" s="393"/>
      <c r="C1100" s="394"/>
      <c r="D1100" s="416"/>
      <c r="E1100" s="416" t="s">
        <v>519</v>
      </c>
      <c r="F1100" s="417">
        <v>18.87</v>
      </c>
      <c r="G1100" s="416" t="s">
        <v>520</v>
      </c>
      <c r="H1100" s="395">
        <v>0</v>
      </c>
      <c r="I1100" s="416" t="s">
        <v>521</v>
      </c>
      <c r="J1100" s="417">
        <v>18.87</v>
      </c>
    </row>
    <row r="1101" spans="1:10" ht="13.8" thickBot="1">
      <c r="A1101" s="416"/>
      <c r="B1101" s="393"/>
      <c r="C1101" s="394"/>
      <c r="D1101" s="416"/>
      <c r="E1101" s="416" t="s">
        <v>522</v>
      </c>
      <c r="F1101" s="417">
        <v>18.63</v>
      </c>
      <c r="G1101" s="416"/>
      <c r="H1101" s="653" t="s">
        <v>523</v>
      </c>
      <c r="I1101" s="653"/>
      <c r="J1101" s="417">
        <v>94.17</v>
      </c>
    </row>
    <row r="1102" spans="1:10" ht="13.8" thickTop="1">
      <c r="A1102" s="418"/>
      <c r="B1102" s="419"/>
      <c r="C1102" s="420"/>
      <c r="D1102" s="418"/>
      <c r="E1102" s="418"/>
      <c r="F1102" s="418"/>
      <c r="G1102" s="418"/>
      <c r="H1102" s="421"/>
      <c r="I1102" s="418"/>
      <c r="J1102" s="418"/>
    </row>
    <row r="1103" spans="1:10">
      <c r="A1103" s="398"/>
      <c r="B1103" s="399" t="s">
        <v>360</v>
      </c>
      <c r="C1103" s="400" t="s">
        <v>361</v>
      </c>
      <c r="D1103" s="398" t="s">
        <v>362</v>
      </c>
      <c r="E1103" s="655" t="s">
        <v>503</v>
      </c>
      <c r="F1103" s="655"/>
      <c r="G1103" s="401" t="s">
        <v>363</v>
      </c>
      <c r="H1103" s="402" t="s">
        <v>346</v>
      </c>
      <c r="I1103" s="403" t="s">
        <v>364</v>
      </c>
      <c r="J1103" s="403" t="s">
        <v>62</v>
      </c>
    </row>
    <row r="1104" spans="1:10" ht="22.8">
      <c r="A1104" s="404" t="s">
        <v>504</v>
      </c>
      <c r="B1104" s="405" t="s">
        <v>593</v>
      </c>
      <c r="C1104" s="406" t="s">
        <v>19</v>
      </c>
      <c r="D1104" s="404" t="s">
        <v>82</v>
      </c>
      <c r="E1104" s="656" t="s">
        <v>570</v>
      </c>
      <c r="F1104" s="656"/>
      <c r="G1104" s="407" t="s">
        <v>74</v>
      </c>
      <c r="H1104" s="408">
        <v>1</v>
      </c>
      <c r="I1104" s="409">
        <v>204.57</v>
      </c>
      <c r="J1104" s="409">
        <v>204.57</v>
      </c>
    </row>
    <row r="1105" spans="1:10" ht="22.8">
      <c r="A1105" s="422" t="s">
        <v>526</v>
      </c>
      <c r="B1105" s="423" t="s">
        <v>869</v>
      </c>
      <c r="C1105" s="424" t="s">
        <v>19</v>
      </c>
      <c r="D1105" s="422" t="s">
        <v>870</v>
      </c>
      <c r="E1105" s="661" t="s">
        <v>666</v>
      </c>
      <c r="F1105" s="661"/>
      <c r="G1105" s="425" t="s">
        <v>22</v>
      </c>
      <c r="H1105" s="426">
        <v>1</v>
      </c>
      <c r="I1105" s="427">
        <v>69.42</v>
      </c>
      <c r="J1105" s="427">
        <v>69.42</v>
      </c>
    </row>
    <row r="1106" spans="1:10" ht="22.8">
      <c r="A1106" s="422" t="s">
        <v>526</v>
      </c>
      <c r="B1106" s="423" t="s">
        <v>871</v>
      </c>
      <c r="C1106" s="424" t="s">
        <v>19</v>
      </c>
      <c r="D1106" s="422" t="s">
        <v>872</v>
      </c>
      <c r="E1106" s="661" t="s">
        <v>666</v>
      </c>
      <c r="F1106" s="661"/>
      <c r="G1106" s="425" t="s">
        <v>22</v>
      </c>
      <c r="H1106" s="426">
        <v>1</v>
      </c>
      <c r="I1106" s="427">
        <v>59.61</v>
      </c>
      <c r="J1106" s="427">
        <v>59.61</v>
      </c>
    </row>
    <row r="1107" spans="1:10" ht="20.25" customHeight="1">
      <c r="A1107" s="422" t="s">
        <v>526</v>
      </c>
      <c r="B1107" s="423" t="s">
        <v>863</v>
      </c>
      <c r="C1107" s="424" t="s">
        <v>19</v>
      </c>
      <c r="D1107" s="422" t="s">
        <v>864</v>
      </c>
      <c r="E1107" s="661" t="s">
        <v>529</v>
      </c>
      <c r="F1107" s="661"/>
      <c r="G1107" s="425" t="s">
        <v>22</v>
      </c>
      <c r="H1107" s="426">
        <v>1</v>
      </c>
      <c r="I1107" s="427">
        <v>27.52</v>
      </c>
      <c r="J1107" s="427">
        <v>27.52</v>
      </c>
    </row>
    <row r="1108" spans="1:10" ht="22.8">
      <c r="A1108" s="422" t="s">
        <v>526</v>
      </c>
      <c r="B1108" s="423" t="s">
        <v>865</v>
      </c>
      <c r="C1108" s="424" t="s">
        <v>19</v>
      </c>
      <c r="D1108" s="422" t="s">
        <v>866</v>
      </c>
      <c r="E1108" s="661" t="s">
        <v>666</v>
      </c>
      <c r="F1108" s="661"/>
      <c r="G1108" s="425" t="s">
        <v>22</v>
      </c>
      <c r="H1108" s="426">
        <v>1</v>
      </c>
      <c r="I1108" s="427">
        <v>33.340000000000003</v>
      </c>
      <c r="J1108" s="427">
        <v>33.340000000000003</v>
      </c>
    </row>
    <row r="1109" spans="1:10" ht="22.8">
      <c r="A1109" s="422" t="s">
        <v>526</v>
      </c>
      <c r="B1109" s="423" t="s">
        <v>867</v>
      </c>
      <c r="C1109" s="424" t="s">
        <v>19</v>
      </c>
      <c r="D1109" s="422" t="s">
        <v>868</v>
      </c>
      <c r="E1109" s="661" t="s">
        <v>666</v>
      </c>
      <c r="F1109" s="661"/>
      <c r="G1109" s="425" t="s">
        <v>22</v>
      </c>
      <c r="H1109" s="426">
        <v>1</v>
      </c>
      <c r="I1109" s="427">
        <v>14.68</v>
      </c>
      <c r="J1109" s="427">
        <v>14.68</v>
      </c>
    </row>
    <row r="1110" spans="1:10">
      <c r="A1110" s="416"/>
      <c r="B1110" s="393"/>
      <c r="C1110" s="394"/>
      <c r="D1110" s="416"/>
      <c r="E1110" s="416" t="s">
        <v>519</v>
      </c>
      <c r="F1110" s="417">
        <v>18.87</v>
      </c>
      <c r="G1110" s="416" t="s">
        <v>520</v>
      </c>
      <c r="H1110" s="395">
        <v>0</v>
      </c>
      <c r="I1110" s="416" t="s">
        <v>521</v>
      </c>
      <c r="J1110" s="417">
        <v>18.87</v>
      </c>
    </row>
    <row r="1111" spans="1:10" ht="13.8" thickBot="1">
      <c r="A1111" s="416"/>
      <c r="B1111" s="393"/>
      <c r="C1111" s="394"/>
      <c r="D1111" s="416"/>
      <c r="E1111" s="416" t="s">
        <v>522</v>
      </c>
      <c r="F1111" s="417">
        <v>50.46</v>
      </c>
      <c r="G1111" s="416"/>
      <c r="H1111" s="653" t="s">
        <v>523</v>
      </c>
      <c r="I1111" s="653"/>
      <c r="J1111" s="417">
        <v>255.03</v>
      </c>
    </row>
    <row r="1112" spans="1:10" ht="13.8" thickTop="1">
      <c r="A1112" s="418"/>
      <c r="B1112" s="419"/>
      <c r="C1112" s="420"/>
      <c r="D1112" s="418"/>
      <c r="E1112" s="418"/>
      <c r="F1112" s="418"/>
      <c r="G1112" s="418"/>
      <c r="H1112" s="421"/>
      <c r="I1112" s="418"/>
      <c r="J1112" s="418"/>
    </row>
    <row r="1113" spans="1:10">
      <c r="A1113" s="398"/>
      <c r="B1113" s="399" t="s">
        <v>360</v>
      </c>
      <c r="C1113" s="400" t="s">
        <v>361</v>
      </c>
      <c r="D1113" s="398" t="s">
        <v>362</v>
      </c>
      <c r="E1113" s="655" t="s">
        <v>503</v>
      </c>
      <c r="F1113" s="655"/>
      <c r="G1113" s="401" t="s">
        <v>363</v>
      </c>
      <c r="H1113" s="402" t="s">
        <v>346</v>
      </c>
      <c r="I1113" s="403" t="s">
        <v>364</v>
      </c>
      <c r="J1113" s="403" t="s">
        <v>62</v>
      </c>
    </row>
    <row r="1114" spans="1:10" ht="22.8">
      <c r="A1114" s="404" t="s">
        <v>504</v>
      </c>
      <c r="B1114" s="405" t="s">
        <v>865</v>
      </c>
      <c r="C1114" s="406" t="s">
        <v>19</v>
      </c>
      <c r="D1114" s="404" t="s">
        <v>866</v>
      </c>
      <c r="E1114" s="656" t="s">
        <v>666</v>
      </c>
      <c r="F1114" s="656"/>
      <c r="G1114" s="407" t="s">
        <v>22</v>
      </c>
      <c r="H1114" s="408">
        <v>1</v>
      </c>
      <c r="I1114" s="409">
        <v>33.340000000000003</v>
      </c>
      <c r="J1114" s="409">
        <v>33.340000000000003</v>
      </c>
    </row>
    <row r="1115" spans="1:10" ht="22.8">
      <c r="A1115" s="410" t="s">
        <v>505</v>
      </c>
      <c r="B1115" s="411" t="s">
        <v>873</v>
      </c>
      <c r="C1115" s="412" t="s">
        <v>19</v>
      </c>
      <c r="D1115" s="410" t="s">
        <v>874</v>
      </c>
      <c r="E1115" s="660" t="s">
        <v>677</v>
      </c>
      <c r="F1115" s="660"/>
      <c r="G1115" s="413" t="s">
        <v>37</v>
      </c>
      <c r="H1115" s="414">
        <v>3.1099999999999997E-5</v>
      </c>
      <c r="I1115" s="415">
        <v>1072204.3</v>
      </c>
      <c r="J1115" s="415">
        <v>33.340000000000003</v>
      </c>
    </row>
    <row r="1116" spans="1:10">
      <c r="A1116" s="416"/>
      <c r="B1116" s="393"/>
      <c r="C1116" s="394"/>
      <c r="D1116" s="416"/>
      <c r="E1116" s="416" t="s">
        <v>519</v>
      </c>
      <c r="F1116" s="417">
        <v>0</v>
      </c>
      <c r="G1116" s="416" t="s">
        <v>520</v>
      </c>
      <c r="H1116" s="395">
        <v>0</v>
      </c>
      <c r="I1116" s="416" t="s">
        <v>521</v>
      </c>
      <c r="J1116" s="417">
        <v>0</v>
      </c>
    </row>
    <row r="1117" spans="1:10" ht="13.8" thickBot="1">
      <c r="A1117" s="416"/>
      <c r="B1117" s="393"/>
      <c r="C1117" s="394"/>
      <c r="D1117" s="416"/>
      <c r="E1117" s="416" t="s">
        <v>522</v>
      </c>
      <c r="F1117" s="417">
        <v>8.2200000000000006</v>
      </c>
      <c r="G1117" s="416"/>
      <c r="H1117" s="653" t="s">
        <v>523</v>
      </c>
      <c r="I1117" s="653"/>
      <c r="J1117" s="417">
        <v>41.56</v>
      </c>
    </row>
    <row r="1118" spans="1:10" ht="13.8" thickTop="1">
      <c r="A1118" s="418"/>
      <c r="B1118" s="419"/>
      <c r="C1118" s="420"/>
      <c r="D1118" s="418"/>
      <c r="E1118" s="418"/>
      <c r="F1118" s="418"/>
      <c r="G1118" s="418"/>
      <c r="H1118" s="421"/>
      <c r="I1118" s="418"/>
      <c r="J1118" s="418"/>
    </row>
    <row r="1119" spans="1:10">
      <c r="A1119" s="398"/>
      <c r="B1119" s="399" t="s">
        <v>360</v>
      </c>
      <c r="C1119" s="400" t="s">
        <v>361</v>
      </c>
      <c r="D1119" s="398" t="s">
        <v>362</v>
      </c>
      <c r="E1119" s="655" t="s">
        <v>503</v>
      </c>
      <c r="F1119" s="655"/>
      <c r="G1119" s="401" t="s">
        <v>363</v>
      </c>
      <c r="H1119" s="402" t="s">
        <v>346</v>
      </c>
      <c r="I1119" s="403" t="s">
        <v>364</v>
      </c>
      <c r="J1119" s="403" t="s">
        <v>62</v>
      </c>
    </row>
    <row r="1120" spans="1:10" ht="22.8">
      <c r="A1120" s="404" t="s">
        <v>504</v>
      </c>
      <c r="B1120" s="405" t="s">
        <v>867</v>
      </c>
      <c r="C1120" s="406" t="s">
        <v>19</v>
      </c>
      <c r="D1120" s="404" t="s">
        <v>868</v>
      </c>
      <c r="E1120" s="656" t="s">
        <v>666</v>
      </c>
      <c r="F1120" s="656"/>
      <c r="G1120" s="407" t="s">
        <v>22</v>
      </c>
      <c r="H1120" s="408">
        <v>1</v>
      </c>
      <c r="I1120" s="409">
        <v>14.68</v>
      </c>
      <c r="J1120" s="409">
        <v>14.68</v>
      </c>
    </row>
    <row r="1121" spans="1:10" ht="22.8">
      <c r="A1121" s="410" t="s">
        <v>505</v>
      </c>
      <c r="B1121" s="411" t="s">
        <v>873</v>
      </c>
      <c r="C1121" s="412" t="s">
        <v>19</v>
      </c>
      <c r="D1121" s="410" t="s">
        <v>874</v>
      </c>
      <c r="E1121" s="660" t="s">
        <v>677</v>
      </c>
      <c r="F1121" s="660"/>
      <c r="G1121" s="413" t="s">
        <v>37</v>
      </c>
      <c r="H1121" s="414">
        <v>1.3699999999999999E-5</v>
      </c>
      <c r="I1121" s="415">
        <v>1072204.3</v>
      </c>
      <c r="J1121" s="415">
        <v>14.68</v>
      </c>
    </row>
    <row r="1122" spans="1:10">
      <c r="A1122" s="416"/>
      <c r="B1122" s="393"/>
      <c r="C1122" s="394"/>
      <c r="D1122" s="416"/>
      <c r="E1122" s="416" t="s">
        <v>519</v>
      </c>
      <c r="F1122" s="417">
        <v>0</v>
      </c>
      <c r="G1122" s="416" t="s">
        <v>520</v>
      </c>
      <c r="H1122" s="395">
        <v>0</v>
      </c>
      <c r="I1122" s="416" t="s">
        <v>521</v>
      </c>
      <c r="J1122" s="417">
        <v>0</v>
      </c>
    </row>
    <row r="1123" spans="1:10" ht="13.8" thickBot="1">
      <c r="A1123" s="416"/>
      <c r="B1123" s="393"/>
      <c r="C1123" s="394"/>
      <c r="D1123" s="416"/>
      <c r="E1123" s="416" t="s">
        <v>522</v>
      </c>
      <c r="F1123" s="417">
        <v>3.62</v>
      </c>
      <c r="G1123" s="416"/>
      <c r="H1123" s="653" t="s">
        <v>523</v>
      </c>
      <c r="I1123" s="653"/>
      <c r="J1123" s="417">
        <v>18.3</v>
      </c>
    </row>
    <row r="1124" spans="1:10" ht="13.8" thickTop="1">
      <c r="A1124" s="418"/>
      <c r="B1124" s="419"/>
      <c r="C1124" s="420"/>
      <c r="D1124" s="418"/>
      <c r="E1124" s="418"/>
      <c r="F1124" s="418"/>
      <c r="G1124" s="418"/>
      <c r="H1124" s="421"/>
      <c r="I1124" s="418"/>
      <c r="J1124" s="418"/>
    </row>
    <row r="1125" spans="1:10">
      <c r="A1125" s="398"/>
      <c r="B1125" s="399" t="s">
        <v>360</v>
      </c>
      <c r="C1125" s="400" t="s">
        <v>361</v>
      </c>
      <c r="D1125" s="398" t="s">
        <v>362</v>
      </c>
      <c r="E1125" s="655" t="s">
        <v>503</v>
      </c>
      <c r="F1125" s="655"/>
      <c r="G1125" s="401" t="s">
        <v>363</v>
      </c>
      <c r="H1125" s="402" t="s">
        <v>346</v>
      </c>
      <c r="I1125" s="403" t="s">
        <v>364</v>
      </c>
      <c r="J1125" s="403" t="s">
        <v>62</v>
      </c>
    </row>
    <row r="1126" spans="1:10" ht="22.8">
      <c r="A1126" s="404" t="s">
        <v>504</v>
      </c>
      <c r="B1126" s="405" t="s">
        <v>871</v>
      </c>
      <c r="C1126" s="406" t="s">
        <v>19</v>
      </c>
      <c r="D1126" s="404" t="s">
        <v>872</v>
      </c>
      <c r="E1126" s="656" t="s">
        <v>666</v>
      </c>
      <c r="F1126" s="656"/>
      <c r="G1126" s="407" t="s">
        <v>22</v>
      </c>
      <c r="H1126" s="408">
        <v>1</v>
      </c>
      <c r="I1126" s="409">
        <v>59.61</v>
      </c>
      <c r="J1126" s="409">
        <v>59.61</v>
      </c>
    </row>
    <row r="1127" spans="1:10" ht="22.8">
      <c r="A1127" s="410" t="s">
        <v>505</v>
      </c>
      <c r="B1127" s="411" t="s">
        <v>873</v>
      </c>
      <c r="C1127" s="412" t="s">
        <v>19</v>
      </c>
      <c r="D1127" s="410" t="s">
        <v>874</v>
      </c>
      <c r="E1127" s="660" t="s">
        <v>677</v>
      </c>
      <c r="F1127" s="660"/>
      <c r="G1127" s="413" t="s">
        <v>37</v>
      </c>
      <c r="H1127" s="414">
        <v>5.5600000000000003E-5</v>
      </c>
      <c r="I1127" s="415">
        <v>1072204.3</v>
      </c>
      <c r="J1127" s="415">
        <v>59.61</v>
      </c>
    </row>
    <row r="1128" spans="1:10">
      <c r="A1128" s="416"/>
      <c r="B1128" s="393"/>
      <c r="C1128" s="394"/>
      <c r="D1128" s="416"/>
      <c r="E1128" s="416" t="s">
        <v>519</v>
      </c>
      <c r="F1128" s="417">
        <v>0</v>
      </c>
      <c r="G1128" s="416" t="s">
        <v>520</v>
      </c>
      <c r="H1128" s="395">
        <v>0</v>
      </c>
      <c r="I1128" s="416" t="s">
        <v>521</v>
      </c>
      <c r="J1128" s="417">
        <v>0</v>
      </c>
    </row>
    <row r="1129" spans="1:10" ht="13.8" thickBot="1">
      <c r="A1129" s="416"/>
      <c r="B1129" s="393"/>
      <c r="C1129" s="394"/>
      <c r="D1129" s="416"/>
      <c r="E1129" s="416" t="s">
        <v>522</v>
      </c>
      <c r="F1129" s="417">
        <v>14.7</v>
      </c>
      <c r="G1129" s="416"/>
      <c r="H1129" s="653" t="s">
        <v>523</v>
      </c>
      <c r="I1129" s="653"/>
      <c r="J1129" s="417">
        <v>74.31</v>
      </c>
    </row>
    <row r="1130" spans="1:10" ht="13.8" thickTop="1">
      <c r="A1130" s="418"/>
      <c r="B1130" s="419"/>
      <c r="C1130" s="420"/>
      <c r="D1130" s="418"/>
      <c r="E1130" s="418"/>
      <c r="F1130" s="418"/>
      <c r="G1130" s="418"/>
      <c r="H1130" s="421"/>
      <c r="I1130" s="418"/>
      <c r="J1130" s="418"/>
    </row>
    <row r="1131" spans="1:10">
      <c r="A1131" s="398"/>
      <c r="B1131" s="399" t="s">
        <v>360</v>
      </c>
      <c r="C1131" s="400" t="s">
        <v>361</v>
      </c>
      <c r="D1131" s="398" t="s">
        <v>362</v>
      </c>
      <c r="E1131" s="655" t="s">
        <v>503</v>
      </c>
      <c r="F1131" s="655"/>
      <c r="G1131" s="401" t="s">
        <v>363</v>
      </c>
      <c r="H1131" s="402" t="s">
        <v>346</v>
      </c>
      <c r="I1131" s="403" t="s">
        <v>364</v>
      </c>
      <c r="J1131" s="403" t="s">
        <v>62</v>
      </c>
    </row>
    <row r="1132" spans="1:10" ht="22.8">
      <c r="A1132" s="404" t="s">
        <v>504</v>
      </c>
      <c r="B1132" s="405" t="s">
        <v>869</v>
      </c>
      <c r="C1132" s="406" t="s">
        <v>19</v>
      </c>
      <c r="D1132" s="404" t="s">
        <v>870</v>
      </c>
      <c r="E1132" s="656" t="s">
        <v>666</v>
      </c>
      <c r="F1132" s="656"/>
      <c r="G1132" s="407" t="s">
        <v>22</v>
      </c>
      <c r="H1132" s="408">
        <v>1</v>
      </c>
      <c r="I1132" s="409">
        <v>69.42</v>
      </c>
      <c r="J1132" s="409">
        <v>69.42</v>
      </c>
    </row>
    <row r="1133" spans="1:10">
      <c r="A1133" s="410" t="s">
        <v>505</v>
      </c>
      <c r="B1133" s="411" t="s">
        <v>680</v>
      </c>
      <c r="C1133" s="412" t="s">
        <v>19</v>
      </c>
      <c r="D1133" s="410" t="s">
        <v>681</v>
      </c>
      <c r="E1133" s="660" t="s">
        <v>229</v>
      </c>
      <c r="F1133" s="660"/>
      <c r="G1133" s="413" t="s">
        <v>682</v>
      </c>
      <c r="H1133" s="414">
        <v>10.44</v>
      </c>
      <c r="I1133" s="415">
        <v>6.65</v>
      </c>
      <c r="J1133" s="415">
        <v>69.42</v>
      </c>
    </row>
    <row r="1134" spans="1:10">
      <c r="A1134" s="416"/>
      <c r="B1134" s="393"/>
      <c r="C1134" s="394"/>
      <c r="D1134" s="416"/>
      <c r="E1134" s="416" t="s">
        <v>519</v>
      </c>
      <c r="F1134" s="417">
        <v>0</v>
      </c>
      <c r="G1134" s="416" t="s">
        <v>520</v>
      </c>
      <c r="H1134" s="395">
        <v>0</v>
      </c>
      <c r="I1134" s="416" t="s">
        <v>521</v>
      </c>
      <c r="J1134" s="417">
        <v>0</v>
      </c>
    </row>
    <row r="1135" spans="1:10" ht="13.8" thickBot="1">
      <c r="A1135" s="416"/>
      <c r="B1135" s="393"/>
      <c r="C1135" s="394"/>
      <c r="D1135" s="416"/>
      <c r="E1135" s="416" t="s">
        <v>522</v>
      </c>
      <c r="F1135" s="417">
        <v>17.12</v>
      </c>
      <c r="G1135" s="416"/>
      <c r="H1135" s="653" t="s">
        <v>523</v>
      </c>
      <c r="I1135" s="653"/>
      <c r="J1135" s="417">
        <v>86.54</v>
      </c>
    </row>
    <row r="1136" spans="1:10" ht="13.8" thickTop="1">
      <c r="A1136" s="418"/>
      <c r="B1136" s="419"/>
      <c r="C1136" s="420"/>
      <c r="D1136" s="418"/>
      <c r="E1136" s="418"/>
      <c r="F1136" s="418"/>
      <c r="G1136" s="418"/>
      <c r="H1136" s="421"/>
      <c r="I1136" s="418"/>
      <c r="J1136" s="418"/>
    </row>
    <row r="1137" spans="1:10">
      <c r="A1137" s="398"/>
      <c r="B1137" s="399" t="s">
        <v>360</v>
      </c>
      <c r="C1137" s="400" t="s">
        <v>361</v>
      </c>
      <c r="D1137" s="398" t="s">
        <v>362</v>
      </c>
      <c r="E1137" s="655" t="s">
        <v>503</v>
      </c>
      <c r="F1137" s="655"/>
      <c r="G1137" s="401" t="s">
        <v>363</v>
      </c>
      <c r="H1137" s="402" t="s">
        <v>346</v>
      </c>
      <c r="I1137" s="403" t="s">
        <v>364</v>
      </c>
      <c r="J1137" s="403" t="s">
        <v>62</v>
      </c>
    </row>
    <row r="1138" spans="1:10" ht="22.8">
      <c r="A1138" s="404" t="s">
        <v>504</v>
      </c>
      <c r="B1138" s="405" t="s">
        <v>569</v>
      </c>
      <c r="C1138" s="406" t="s">
        <v>19</v>
      </c>
      <c r="D1138" s="404" t="s">
        <v>235</v>
      </c>
      <c r="E1138" s="656" t="s">
        <v>570</v>
      </c>
      <c r="F1138" s="656"/>
      <c r="G1138" s="407" t="s">
        <v>76</v>
      </c>
      <c r="H1138" s="408">
        <v>1</v>
      </c>
      <c r="I1138" s="409">
        <v>89.4</v>
      </c>
      <c r="J1138" s="409">
        <v>89.4</v>
      </c>
    </row>
    <row r="1139" spans="1:10" ht="18" customHeight="1">
      <c r="A1139" s="422" t="s">
        <v>526</v>
      </c>
      <c r="B1139" s="423" t="s">
        <v>863</v>
      </c>
      <c r="C1139" s="424" t="s">
        <v>19</v>
      </c>
      <c r="D1139" s="422" t="s">
        <v>864</v>
      </c>
      <c r="E1139" s="661" t="s">
        <v>529</v>
      </c>
      <c r="F1139" s="661"/>
      <c r="G1139" s="425" t="s">
        <v>22</v>
      </c>
      <c r="H1139" s="426">
        <v>1</v>
      </c>
      <c r="I1139" s="427">
        <v>27.52</v>
      </c>
      <c r="J1139" s="427">
        <v>27.52</v>
      </c>
    </row>
    <row r="1140" spans="1:10" ht="27" customHeight="1">
      <c r="A1140" s="422" t="s">
        <v>526</v>
      </c>
      <c r="B1140" s="423" t="s">
        <v>875</v>
      </c>
      <c r="C1140" s="424" t="s">
        <v>19</v>
      </c>
      <c r="D1140" s="422" t="s">
        <v>876</v>
      </c>
      <c r="E1140" s="661" t="s">
        <v>666</v>
      </c>
      <c r="F1140" s="661"/>
      <c r="G1140" s="425" t="s">
        <v>22</v>
      </c>
      <c r="H1140" s="426">
        <v>1</v>
      </c>
      <c r="I1140" s="427">
        <v>42.96</v>
      </c>
      <c r="J1140" s="427">
        <v>42.96</v>
      </c>
    </row>
    <row r="1141" spans="1:10" ht="22.8">
      <c r="A1141" s="422" t="s">
        <v>526</v>
      </c>
      <c r="B1141" s="423" t="s">
        <v>877</v>
      </c>
      <c r="C1141" s="424" t="s">
        <v>19</v>
      </c>
      <c r="D1141" s="422" t="s">
        <v>878</v>
      </c>
      <c r="E1141" s="661" t="s">
        <v>666</v>
      </c>
      <c r="F1141" s="661"/>
      <c r="G1141" s="425" t="s">
        <v>22</v>
      </c>
      <c r="H1141" s="426">
        <v>1</v>
      </c>
      <c r="I1141" s="427">
        <v>18.920000000000002</v>
      </c>
      <c r="J1141" s="427">
        <v>18.920000000000002</v>
      </c>
    </row>
    <row r="1142" spans="1:10">
      <c r="A1142" s="416"/>
      <c r="B1142" s="393"/>
      <c r="C1142" s="394"/>
      <c r="D1142" s="416"/>
      <c r="E1142" s="416" t="s">
        <v>519</v>
      </c>
      <c r="F1142" s="417">
        <v>18.87</v>
      </c>
      <c r="G1142" s="416" t="s">
        <v>520</v>
      </c>
      <c r="H1142" s="395">
        <v>0</v>
      </c>
      <c r="I1142" s="416" t="s">
        <v>521</v>
      </c>
      <c r="J1142" s="417">
        <v>18.87</v>
      </c>
    </row>
    <row r="1143" spans="1:10" ht="13.8" thickBot="1">
      <c r="A1143" s="416"/>
      <c r="B1143" s="393"/>
      <c r="C1143" s="394"/>
      <c r="D1143" s="416"/>
      <c r="E1143" s="416" t="s">
        <v>522</v>
      </c>
      <c r="F1143" s="417">
        <v>22.05</v>
      </c>
      <c r="G1143" s="416"/>
      <c r="H1143" s="653" t="s">
        <v>523</v>
      </c>
      <c r="I1143" s="653"/>
      <c r="J1143" s="417">
        <v>111.45</v>
      </c>
    </row>
    <row r="1144" spans="1:10" ht="13.8" thickTop="1">
      <c r="A1144" s="418"/>
      <c r="B1144" s="419"/>
      <c r="C1144" s="420"/>
      <c r="D1144" s="418"/>
      <c r="E1144" s="418"/>
      <c r="F1144" s="418"/>
      <c r="G1144" s="418"/>
      <c r="H1144" s="421"/>
      <c r="I1144" s="418"/>
      <c r="J1144" s="418"/>
    </row>
    <row r="1145" spans="1:10">
      <c r="A1145" s="398"/>
      <c r="B1145" s="399" t="s">
        <v>360</v>
      </c>
      <c r="C1145" s="400" t="s">
        <v>361</v>
      </c>
      <c r="D1145" s="398" t="s">
        <v>362</v>
      </c>
      <c r="E1145" s="655" t="s">
        <v>503</v>
      </c>
      <c r="F1145" s="655"/>
      <c r="G1145" s="401" t="s">
        <v>363</v>
      </c>
      <c r="H1145" s="402" t="s">
        <v>346</v>
      </c>
      <c r="I1145" s="403" t="s">
        <v>364</v>
      </c>
      <c r="J1145" s="403" t="s">
        <v>62</v>
      </c>
    </row>
    <row r="1146" spans="1:10" ht="22.8">
      <c r="A1146" s="404" t="s">
        <v>504</v>
      </c>
      <c r="B1146" s="405" t="s">
        <v>875</v>
      </c>
      <c r="C1146" s="406" t="s">
        <v>19</v>
      </c>
      <c r="D1146" s="404" t="s">
        <v>876</v>
      </c>
      <c r="E1146" s="656" t="s">
        <v>666</v>
      </c>
      <c r="F1146" s="656"/>
      <c r="G1146" s="407" t="s">
        <v>22</v>
      </c>
      <c r="H1146" s="408">
        <v>1</v>
      </c>
      <c r="I1146" s="409">
        <v>42.96</v>
      </c>
      <c r="J1146" s="409">
        <v>42.96</v>
      </c>
    </row>
    <row r="1147" spans="1:10" ht="22.8">
      <c r="A1147" s="410" t="s">
        <v>505</v>
      </c>
      <c r="B1147" s="411" t="s">
        <v>879</v>
      </c>
      <c r="C1147" s="412" t="s">
        <v>19</v>
      </c>
      <c r="D1147" s="410" t="s">
        <v>880</v>
      </c>
      <c r="E1147" s="660" t="s">
        <v>677</v>
      </c>
      <c r="F1147" s="660"/>
      <c r="G1147" s="413" t="s">
        <v>37</v>
      </c>
      <c r="H1147" s="414">
        <v>3.1099999999999997E-5</v>
      </c>
      <c r="I1147" s="415">
        <v>1381498.34</v>
      </c>
      <c r="J1147" s="415">
        <v>42.96</v>
      </c>
    </row>
    <row r="1148" spans="1:10">
      <c r="A1148" s="416"/>
      <c r="B1148" s="393"/>
      <c r="C1148" s="394"/>
      <c r="D1148" s="416"/>
      <c r="E1148" s="416" t="s">
        <v>519</v>
      </c>
      <c r="F1148" s="417">
        <v>0</v>
      </c>
      <c r="G1148" s="416" t="s">
        <v>520</v>
      </c>
      <c r="H1148" s="395">
        <v>0</v>
      </c>
      <c r="I1148" s="416" t="s">
        <v>521</v>
      </c>
      <c r="J1148" s="417">
        <v>0</v>
      </c>
    </row>
    <row r="1149" spans="1:10" ht="13.8" thickBot="1">
      <c r="A1149" s="416"/>
      <c r="B1149" s="393"/>
      <c r="C1149" s="394"/>
      <c r="D1149" s="416"/>
      <c r="E1149" s="416" t="s">
        <v>522</v>
      </c>
      <c r="F1149" s="417">
        <v>10.59</v>
      </c>
      <c r="G1149" s="416"/>
      <c r="H1149" s="653" t="s">
        <v>523</v>
      </c>
      <c r="I1149" s="653"/>
      <c r="J1149" s="417">
        <v>53.55</v>
      </c>
    </row>
    <row r="1150" spans="1:10" ht="13.8" thickTop="1">
      <c r="A1150" s="418"/>
      <c r="B1150" s="419"/>
      <c r="C1150" s="420"/>
      <c r="D1150" s="418"/>
      <c r="E1150" s="418"/>
      <c r="F1150" s="418"/>
      <c r="G1150" s="418"/>
      <c r="H1150" s="421"/>
      <c r="I1150" s="418"/>
      <c r="J1150" s="418"/>
    </row>
    <row r="1151" spans="1:10">
      <c r="A1151" s="398"/>
      <c r="B1151" s="399" t="s">
        <v>360</v>
      </c>
      <c r="C1151" s="400" t="s">
        <v>361</v>
      </c>
      <c r="D1151" s="398" t="s">
        <v>362</v>
      </c>
      <c r="E1151" s="655" t="s">
        <v>503</v>
      </c>
      <c r="F1151" s="655"/>
      <c r="G1151" s="401" t="s">
        <v>363</v>
      </c>
      <c r="H1151" s="402" t="s">
        <v>346</v>
      </c>
      <c r="I1151" s="403" t="s">
        <v>364</v>
      </c>
      <c r="J1151" s="403" t="s">
        <v>62</v>
      </c>
    </row>
    <row r="1152" spans="1:10" ht="22.8">
      <c r="A1152" s="404" t="s">
        <v>504</v>
      </c>
      <c r="B1152" s="405" t="s">
        <v>877</v>
      </c>
      <c r="C1152" s="406" t="s">
        <v>19</v>
      </c>
      <c r="D1152" s="404" t="s">
        <v>878</v>
      </c>
      <c r="E1152" s="656" t="s">
        <v>666</v>
      </c>
      <c r="F1152" s="656"/>
      <c r="G1152" s="407" t="s">
        <v>22</v>
      </c>
      <c r="H1152" s="408">
        <v>1</v>
      </c>
      <c r="I1152" s="409">
        <v>18.920000000000002</v>
      </c>
      <c r="J1152" s="409">
        <v>18.920000000000002</v>
      </c>
    </row>
    <row r="1153" spans="1:10" ht="22.8">
      <c r="A1153" s="410" t="s">
        <v>505</v>
      </c>
      <c r="B1153" s="411" t="s">
        <v>879</v>
      </c>
      <c r="C1153" s="412" t="s">
        <v>19</v>
      </c>
      <c r="D1153" s="410" t="s">
        <v>880</v>
      </c>
      <c r="E1153" s="660" t="s">
        <v>677</v>
      </c>
      <c r="F1153" s="660"/>
      <c r="G1153" s="413" t="s">
        <v>37</v>
      </c>
      <c r="H1153" s="414">
        <v>1.3699999999999999E-5</v>
      </c>
      <c r="I1153" s="415">
        <v>1381498.34</v>
      </c>
      <c r="J1153" s="415">
        <v>18.920000000000002</v>
      </c>
    </row>
    <row r="1154" spans="1:10">
      <c r="A1154" s="416"/>
      <c r="B1154" s="393"/>
      <c r="C1154" s="394"/>
      <c r="D1154" s="416"/>
      <c r="E1154" s="416" t="s">
        <v>519</v>
      </c>
      <c r="F1154" s="417">
        <v>0</v>
      </c>
      <c r="G1154" s="416" t="s">
        <v>520</v>
      </c>
      <c r="H1154" s="395">
        <v>0</v>
      </c>
      <c r="I1154" s="416" t="s">
        <v>521</v>
      </c>
      <c r="J1154" s="417">
        <v>0</v>
      </c>
    </row>
    <row r="1155" spans="1:10" ht="13.8" thickBot="1">
      <c r="A1155" s="416"/>
      <c r="B1155" s="393"/>
      <c r="C1155" s="394"/>
      <c r="D1155" s="416"/>
      <c r="E1155" s="416" t="s">
        <v>522</v>
      </c>
      <c r="F1155" s="417">
        <v>4.66</v>
      </c>
      <c r="G1155" s="416"/>
      <c r="H1155" s="653" t="s">
        <v>523</v>
      </c>
      <c r="I1155" s="653"/>
      <c r="J1155" s="417">
        <v>23.58</v>
      </c>
    </row>
    <row r="1156" spans="1:10" ht="13.8" thickTop="1">
      <c r="A1156" s="418"/>
      <c r="B1156" s="419"/>
      <c r="C1156" s="420"/>
      <c r="D1156" s="418"/>
      <c r="E1156" s="418"/>
      <c r="F1156" s="418"/>
      <c r="G1156" s="418"/>
      <c r="H1156" s="421"/>
      <c r="I1156" s="418"/>
      <c r="J1156" s="418"/>
    </row>
    <row r="1157" spans="1:10">
      <c r="A1157" s="398"/>
      <c r="B1157" s="399" t="s">
        <v>360</v>
      </c>
      <c r="C1157" s="400" t="s">
        <v>361</v>
      </c>
      <c r="D1157" s="398" t="s">
        <v>362</v>
      </c>
      <c r="E1157" s="655" t="s">
        <v>503</v>
      </c>
      <c r="F1157" s="655"/>
      <c r="G1157" s="401" t="s">
        <v>363</v>
      </c>
      <c r="H1157" s="402" t="s">
        <v>346</v>
      </c>
      <c r="I1157" s="403" t="s">
        <v>364</v>
      </c>
      <c r="J1157" s="403" t="s">
        <v>62</v>
      </c>
    </row>
    <row r="1158" spans="1:10">
      <c r="A1158" s="404" t="s">
        <v>504</v>
      </c>
      <c r="B1158" s="405" t="s">
        <v>863</v>
      </c>
      <c r="C1158" s="406" t="s">
        <v>19</v>
      </c>
      <c r="D1158" s="404" t="s">
        <v>864</v>
      </c>
      <c r="E1158" s="656" t="s">
        <v>529</v>
      </c>
      <c r="F1158" s="656"/>
      <c r="G1158" s="407" t="s">
        <v>22</v>
      </c>
      <c r="H1158" s="408">
        <v>1</v>
      </c>
      <c r="I1158" s="409">
        <v>27.52</v>
      </c>
      <c r="J1158" s="409">
        <v>27.52</v>
      </c>
    </row>
    <row r="1159" spans="1:10" ht="22.8">
      <c r="A1159" s="422" t="s">
        <v>526</v>
      </c>
      <c r="B1159" s="423" t="s">
        <v>773</v>
      </c>
      <c r="C1159" s="424" t="s">
        <v>19</v>
      </c>
      <c r="D1159" s="422" t="s">
        <v>774</v>
      </c>
      <c r="E1159" s="661" t="s">
        <v>529</v>
      </c>
      <c r="F1159" s="661"/>
      <c r="G1159" s="425" t="s">
        <v>22</v>
      </c>
      <c r="H1159" s="426">
        <v>1</v>
      </c>
      <c r="I1159" s="427">
        <v>0.21</v>
      </c>
      <c r="J1159" s="427">
        <v>0.21</v>
      </c>
    </row>
    <row r="1160" spans="1:10" ht="22.8">
      <c r="A1160" s="410" t="s">
        <v>505</v>
      </c>
      <c r="B1160" s="411" t="s">
        <v>775</v>
      </c>
      <c r="C1160" s="412" t="s">
        <v>19</v>
      </c>
      <c r="D1160" s="410" t="s">
        <v>776</v>
      </c>
      <c r="E1160" s="660" t="s">
        <v>226</v>
      </c>
      <c r="F1160" s="660"/>
      <c r="G1160" s="413" t="s">
        <v>22</v>
      </c>
      <c r="H1160" s="414">
        <v>1</v>
      </c>
      <c r="I1160" s="415">
        <v>18.66</v>
      </c>
      <c r="J1160" s="415">
        <v>18.66</v>
      </c>
    </row>
    <row r="1161" spans="1:10" ht="22.8">
      <c r="A1161" s="410" t="s">
        <v>505</v>
      </c>
      <c r="B1161" s="411" t="s">
        <v>642</v>
      </c>
      <c r="C1161" s="412" t="s">
        <v>19</v>
      </c>
      <c r="D1161" s="410" t="s">
        <v>643</v>
      </c>
      <c r="E1161" s="660" t="s">
        <v>229</v>
      </c>
      <c r="F1161" s="660"/>
      <c r="G1161" s="413" t="s">
        <v>22</v>
      </c>
      <c r="H1161" s="414">
        <v>1</v>
      </c>
      <c r="I1161" s="415">
        <v>5.24</v>
      </c>
      <c r="J1161" s="415">
        <v>5.24</v>
      </c>
    </row>
    <row r="1162" spans="1:10" ht="22.8">
      <c r="A1162" s="410" t="s">
        <v>505</v>
      </c>
      <c r="B1162" s="411" t="s">
        <v>644</v>
      </c>
      <c r="C1162" s="412" t="s">
        <v>19</v>
      </c>
      <c r="D1162" s="410" t="s">
        <v>645</v>
      </c>
      <c r="E1162" s="660" t="s">
        <v>229</v>
      </c>
      <c r="F1162" s="660"/>
      <c r="G1162" s="413" t="s">
        <v>22</v>
      </c>
      <c r="H1162" s="414">
        <v>1</v>
      </c>
      <c r="I1162" s="415">
        <v>1</v>
      </c>
      <c r="J1162" s="415">
        <v>1</v>
      </c>
    </row>
    <row r="1163" spans="1:10">
      <c r="A1163" s="410" t="s">
        <v>505</v>
      </c>
      <c r="B1163" s="411" t="s">
        <v>557</v>
      </c>
      <c r="C1163" s="412" t="s">
        <v>19</v>
      </c>
      <c r="D1163" s="410" t="s">
        <v>224</v>
      </c>
      <c r="E1163" s="660" t="s">
        <v>229</v>
      </c>
      <c r="F1163" s="660"/>
      <c r="G1163" s="413" t="s">
        <v>22</v>
      </c>
      <c r="H1163" s="414">
        <v>1</v>
      </c>
      <c r="I1163" s="415">
        <v>1.43</v>
      </c>
      <c r="J1163" s="415">
        <v>1.43</v>
      </c>
    </row>
    <row r="1164" spans="1:10">
      <c r="A1164" s="410" t="s">
        <v>505</v>
      </c>
      <c r="B1164" s="411" t="s">
        <v>558</v>
      </c>
      <c r="C1164" s="412" t="s">
        <v>19</v>
      </c>
      <c r="D1164" s="410" t="s">
        <v>225</v>
      </c>
      <c r="E1164" s="660" t="s">
        <v>229</v>
      </c>
      <c r="F1164" s="660"/>
      <c r="G1164" s="413" t="s">
        <v>22</v>
      </c>
      <c r="H1164" s="414">
        <v>1</v>
      </c>
      <c r="I1164" s="415">
        <v>0.08</v>
      </c>
      <c r="J1164" s="415">
        <v>0.08</v>
      </c>
    </row>
    <row r="1165" spans="1:10" ht="22.8">
      <c r="A1165" s="410" t="s">
        <v>505</v>
      </c>
      <c r="B1165" s="411" t="s">
        <v>648</v>
      </c>
      <c r="C1165" s="412" t="s">
        <v>19</v>
      </c>
      <c r="D1165" s="410" t="s">
        <v>649</v>
      </c>
      <c r="E1165" s="660" t="s">
        <v>229</v>
      </c>
      <c r="F1165" s="660"/>
      <c r="G1165" s="413" t="s">
        <v>22</v>
      </c>
      <c r="H1165" s="414">
        <v>1</v>
      </c>
      <c r="I1165" s="415">
        <v>0.01</v>
      </c>
      <c r="J1165" s="415">
        <v>0.01</v>
      </c>
    </row>
    <row r="1166" spans="1:10" ht="22.8">
      <c r="A1166" s="410" t="s">
        <v>505</v>
      </c>
      <c r="B1166" s="411" t="s">
        <v>650</v>
      </c>
      <c r="C1166" s="412" t="s">
        <v>19</v>
      </c>
      <c r="D1166" s="410" t="s">
        <v>651</v>
      </c>
      <c r="E1166" s="660" t="s">
        <v>229</v>
      </c>
      <c r="F1166" s="660"/>
      <c r="G1166" s="413" t="s">
        <v>22</v>
      </c>
      <c r="H1166" s="414">
        <v>1</v>
      </c>
      <c r="I1166" s="415">
        <v>0.89</v>
      </c>
      <c r="J1166" s="415">
        <v>0.89</v>
      </c>
    </row>
    <row r="1167" spans="1:10">
      <c r="A1167" s="416"/>
      <c r="B1167" s="393"/>
      <c r="C1167" s="394"/>
      <c r="D1167" s="416"/>
      <c r="E1167" s="416" t="s">
        <v>519</v>
      </c>
      <c r="F1167" s="417">
        <v>18.87</v>
      </c>
      <c r="G1167" s="416" t="s">
        <v>520</v>
      </c>
      <c r="H1167" s="395">
        <v>0</v>
      </c>
      <c r="I1167" s="416" t="s">
        <v>521</v>
      </c>
      <c r="J1167" s="417">
        <v>18.87</v>
      </c>
    </row>
    <row r="1168" spans="1:10" ht="13.8" thickBot="1">
      <c r="A1168" s="416"/>
      <c r="B1168" s="393"/>
      <c r="C1168" s="394"/>
      <c r="D1168" s="416"/>
      <c r="E1168" s="416" t="s">
        <v>522</v>
      </c>
      <c r="F1168" s="417">
        <v>6.78</v>
      </c>
      <c r="G1168" s="416"/>
      <c r="H1168" s="653" t="s">
        <v>523</v>
      </c>
      <c r="I1168" s="653"/>
      <c r="J1168" s="417">
        <v>34.299999999999997</v>
      </c>
    </row>
    <row r="1169" spans="1:10" ht="13.8" thickTop="1">
      <c r="A1169" s="418"/>
      <c r="B1169" s="419"/>
      <c r="C1169" s="420"/>
      <c r="D1169" s="418"/>
      <c r="E1169" s="418"/>
      <c r="F1169" s="418"/>
      <c r="G1169" s="418"/>
      <c r="H1169" s="421"/>
      <c r="I1169" s="418"/>
      <c r="J1169" s="418"/>
    </row>
    <row r="1170" spans="1:10">
      <c r="A1170" s="398"/>
      <c r="B1170" s="399" t="s">
        <v>360</v>
      </c>
      <c r="C1170" s="400" t="s">
        <v>361</v>
      </c>
      <c r="D1170" s="398" t="s">
        <v>362</v>
      </c>
      <c r="E1170" s="655" t="s">
        <v>503</v>
      </c>
      <c r="F1170" s="655"/>
      <c r="G1170" s="401" t="s">
        <v>363</v>
      </c>
      <c r="H1170" s="402" t="s">
        <v>346</v>
      </c>
      <c r="I1170" s="403" t="s">
        <v>364</v>
      </c>
      <c r="J1170" s="403" t="s">
        <v>62</v>
      </c>
    </row>
    <row r="1171" spans="1:10">
      <c r="A1171" s="404" t="s">
        <v>504</v>
      </c>
      <c r="B1171" s="405" t="s">
        <v>1015</v>
      </c>
      <c r="C1171" s="406" t="s">
        <v>583</v>
      </c>
      <c r="D1171" s="404" t="s">
        <v>1016</v>
      </c>
      <c r="E1171" s="656" t="s">
        <v>906</v>
      </c>
      <c r="F1171" s="656"/>
      <c r="G1171" s="407" t="s">
        <v>980</v>
      </c>
      <c r="H1171" s="408">
        <v>1</v>
      </c>
      <c r="I1171" s="409">
        <v>1.29</v>
      </c>
      <c r="J1171" s="409">
        <v>1.29</v>
      </c>
    </row>
    <row r="1172" spans="1:10">
      <c r="A1172" s="655" t="s">
        <v>129</v>
      </c>
      <c r="B1172" s="657" t="s">
        <v>360</v>
      </c>
      <c r="C1172" s="658" t="s">
        <v>361</v>
      </c>
      <c r="D1172" s="655" t="s">
        <v>929</v>
      </c>
      <c r="E1172" s="654" t="s">
        <v>913</v>
      </c>
      <c r="F1172" s="659" t="s">
        <v>930</v>
      </c>
      <c r="G1172" s="654"/>
      <c r="H1172" s="659" t="s">
        <v>931</v>
      </c>
      <c r="I1172" s="654"/>
      <c r="J1172" s="654" t="s">
        <v>916</v>
      </c>
    </row>
    <row r="1173" spans="1:10" ht="36.75" customHeight="1">
      <c r="A1173" s="654"/>
      <c r="B1173" s="657"/>
      <c r="C1173" s="658"/>
      <c r="D1173" s="654"/>
      <c r="E1173" s="654"/>
      <c r="F1173" s="403" t="s">
        <v>932</v>
      </c>
      <c r="G1173" s="403" t="s">
        <v>933</v>
      </c>
      <c r="H1173" s="402" t="s">
        <v>932</v>
      </c>
      <c r="I1173" s="403" t="s">
        <v>933</v>
      </c>
      <c r="J1173" s="654"/>
    </row>
    <row r="1174" spans="1:10">
      <c r="A1174" s="410" t="s">
        <v>505</v>
      </c>
      <c r="B1174" s="411" t="s">
        <v>934</v>
      </c>
      <c r="C1174" s="412" t="s">
        <v>583</v>
      </c>
      <c r="D1174" s="410" t="s">
        <v>935</v>
      </c>
      <c r="E1174" s="431">
        <v>1</v>
      </c>
      <c r="F1174" s="415">
        <v>1</v>
      </c>
      <c r="G1174" s="415">
        <v>0</v>
      </c>
      <c r="H1174" s="414">
        <v>307.60840000000002</v>
      </c>
      <c r="I1174" s="432">
        <v>91.351299999999995</v>
      </c>
      <c r="J1174" s="432">
        <v>307.60840000000002</v>
      </c>
    </row>
    <row r="1175" spans="1:10">
      <c r="A1175" s="650"/>
      <c r="B1175" s="650"/>
      <c r="C1175" s="650"/>
      <c r="D1175" s="650"/>
      <c r="E1175" s="650"/>
      <c r="F1175" s="650" t="s">
        <v>936</v>
      </c>
      <c r="G1175" s="650"/>
      <c r="H1175" s="650"/>
      <c r="I1175" s="650"/>
      <c r="J1175" s="428">
        <v>307.60840000000002</v>
      </c>
    </row>
    <row r="1176" spans="1:10">
      <c r="A1176" s="650"/>
      <c r="B1176" s="650"/>
      <c r="C1176" s="650"/>
      <c r="D1176" s="650"/>
      <c r="E1176" s="650"/>
      <c r="F1176" s="650" t="s">
        <v>907</v>
      </c>
      <c r="G1176" s="650"/>
      <c r="H1176" s="650"/>
      <c r="I1176" s="650"/>
      <c r="J1176" s="428">
        <v>307.60840000000002</v>
      </c>
    </row>
    <row r="1177" spans="1:10">
      <c r="A1177" s="650"/>
      <c r="B1177" s="650"/>
      <c r="C1177" s="650"/>
      <c r="D1177" s="650"/>
      <c r="E1177" s="650"/>
      <c r="F1177" s="650" t="s">
        <v>908</v>
      </c>
      <c r="G1177" s="650"/>
      <c r="H1177" s="650"/>
      <c r="I1177" s="650"/>
      <c r="J1177" s="428">
        <v>4.6899999999999997E-2</v>
      </c>
    </row>
    <row r="1178" spans="1:10">
      <c r="A1178" s="650"/>
      <c r="B1178" s="650"/>
      <c r="C1178" s="650"/>
      <c r="D1178" s="650"/>
      <c r="E1178" s="650"/>
      <c r="F1178" s="650" t="s">
        <v>909</v>
      </c>
      <c r="G1178" s="650"/>
      <c r="H1178" s="650"/>
      <c r="I1178" s="650"/>
      <c r="J1178" s="428">
        <v>5.79E-2</v>
      </c>
    </row>
    <row r="1179" spans="1:10">
      <c r="A1179" s="650"/>
      <c r="B1179" s="650"/>
      <c r="C1179" s="650"/>
      <c r="D1179" s="650"/>
      <c r="E1179" s="650"/>
      <c r="F1179" s="650" t="s">
        <v>910</v>
      </c>
      <c r="G1179" s="650"/>
      <c r="H1179" s="650"/>
      <c r="I1179" s="650"/>
      <c r="J1179" s="428">
        <v>249</v>
      </c>
    </row>
    <row r="1180" spans="1:10">
      <c r="A1180" s="650"/>
      <c r="B1180" s="650"/>
      <c r="C1180" s="650"/>
      <c r="D1180" s="650"/>
      <c r="E1180" s="650"/>
      <c r="F1180" s="650" t="s">
        <v>911</v>
      </c>
      <c r="G1180" s="650"/>
      <c r="H1180" s="650"/>
      <c r="I1180" s="650"/>
      <c r="J1180" s="428">
        <v>1.2354000000000001</v>
      </c>
    </row>
    <row r="1181" spans="1:10">
      <c r="A1181" s="416"/>
      <c r="B1181" s="393"/>
      <c r="C1181" s="394"/>
      <c r="D1181" s="416"/>
      <c r="E1181" s="416" t="s">
        <v>519</v>
      </c>
      <c r="F1181" s="417">
        <v>0</v>
      </c>
      <c r="G1181" s="416" t="s">
        <v>520</v>
      </c>
      <c r="H1181" s="395">
        <v>0</v>
      </c>
      <c r="I1181" s="416" t="s">
        <v>521</v>
      </c>
      <c r="J1181" s="417">
        <v>0</v>
      </c>
    </row>
    <row r="1182" spans="1:10" ht="13.8" thickBot="1">
      <c r="A1182" s="416"/>
      <c r="B1182" s="393"/>
      <c r="C1182" s="394"/>
      <c r="D1182" s="416"/>
      <c r="E1182" s="416" t="s">
        <v>522</v>
      </c>
      <c r="F1182" s="417">
        <v>0.31</v>
      </c>
      <c r="G1182" s="416"/>
      <c r="H1182" s="653" t="s">
        <v>523</v>
      </c>
      <c r="I1182" s="653"/>
      <c r="J1182" s="417">
        <v>1.6</v>
      </c>
    </row>
    <row r="1183" spans="1:10" ht="13.8" thickTop="1">
      <c r="A1183" s="418"/>
      <c r="B1183" s="419"/>
      <c r="C1183" s="420"/>
      <c r="D1183" s="418"/>
      <c r="E1183" s="418"/>
      <c r="F1183" s="418"/>
      <c r="G1183" s="418"/>
      <c r="H1183" s="421"/>
      <c r="I1183" s="418"/>
      <c r="J1183" s="418"/>
    </row>
    <row r="1184" spans="1:10">
      <c r="A1184" s="398"/>
      <c r="B1184" s="399" t="s">
        <v>360</v>
      </c>
      <c r="C1184" s="400" t="s">
        <v>361</v>
      </c>
      <c r="D1184" s="398" t="s">
        <v>362</v>
      </c>
      <c r="E1184" s="655" t="s">
        <v>503</v>
      </c>
      <c r="F1184" s="655"/>
      <c r="G1184" s="401" t="s">
        <v>363</v>
      </c>
      <c r="H1184" s="402" t="s">
        <v>346</v>
      </c>
      <c r="I1184" s="403" t="s">
        <v>364</v>
      </c>
      <c r="J1184" s="403" t="s">
        <v>62</v>
      </c>
    </row>
    <row r="1185" spans="1:10">
      <c r="A1185" s="404" t="s">
        <v>504</v>
      </c>
      <c r="B1185" s="405" t="s">
        <v>1017</v>
      </c>
      <c r="C1185" s="406" t="s">
        <v>583</v>
      </c>
      <c r="D1185" s="404" t="s">
        <v>1018</v>
      </c>
      <c r="E1185" s="656" t="s">
        <v>906</v>
      </c>
      <c r="F1185" s="656"/>
      <c r="G1185" s="407" t="s">
        <v>980</v>
      </c>
      <c r="H1185" s="408">
        <v>1</v>
      </c>
      <c r="I1185" s="409">
        <v>1.03</v>
      </c>
      <c r="J1185" s="409">
        <v>1.03</v>
      </c>
    </row>
    <row r="1186" spans="1:10">
      <c r="A1186" s="655" t="s">
        <v>129</v>
      </c>
      <c r="B1186" s="657" t="s">
        <v>360</v>
      </c>
      <c r="C1186" s="658" t="s">
        <v>361</v>
      </c>
      <c r="D1186" s="655" t="s">
        <v>929</v>
      </c>
      <c r="E1186" s="654" t="s">
        <v>913</v>
      </c>
      <c r="F1186" s="659" t="s">
        <v>930</v>
      </c>
      <c r="G1186" s="654"/>
      <c r="H1186" s="659" t="s">
        <v>931</v>
      </c>
      <c r="I1186" s="654"/>
      <c r="J1186" s="654" t="s">
        <v>916</v>
      </c>
    </row>
    <row r="1187" spans="1:10" ht="32.25" customHeight="1">
      <c r="A1187" s="654"/>
      <c r="B1187" s="657"/>
      <c r="C1187" s="658"/>
      <c r="D1187" s="654"/>
      <c r="E1187" s="654"/>
      <c r="F1187" s="403" t="s">
        <v>932</v>
      </c>
      <c r="G1187" s="403" t="s">
        <v>933</v>
      </c>
      <c r="H1187" s="402" t="s">
        <v>932</v>
      </c>
      <c r="I1187" s="403" t="s">
        <v>933</v>
      </c>
      <c r="J1187" s="654"/>
    </row>
    <row r="1188" spans="1:10">
      <c r="A1188" s="410" t="s">
        <v>505</v>
      </c>
      <c r="B1188" s="411" t="s">
        <v>934</v>
      </c>
      <c r="C1188" s="412" t="s">
        <v>583</v>
      </c>
      <c r="D1188" s="410" t="s">
        <v>935</v>
      </c>
      <c r="E1188" s="431">
        <v>1</v>
      </c>
      <c r="F1188" s="415">
        <v>1</v>
      </c>
      <c r="G1188" s="415">
        <v>0</v>
      </c>
      <c r="H1188" s="414">
        <v>307.60840000000002</v>
      </c>
      <c r="I1188" s="432">
        <v>91.351299999999995</v>
      </c>
      <c r="J1188" s="432">
        <v>307.60840000000002</v>
      </c>
    </row>
    <row r="1189" spans="1:10">
      <c r="A1189" s="650"/>
      <c r="B1189" s="650"/>
      <c r="C1189" s="650"/>
      <c r="D1189" s="650"/>
      <c r="E1189" s="650"/>
      <c r="F1189" s="650" t="s">
        <v>936</v>
      </c>
      <c r="G1189" s="650"/>
      <c r="H1189" s="650"/>
      <c r="I1189" s="650"/>
      <c r="J1189" s="428">
        <v>307.60840000000002</v>
      </c>
    </row>
    <row r="1190" spans="1:10">
      <c r="A1190" s="650"/>
      <c r="B1190" s="650"/>
      <c r="C1190" s="650"/>
      <c r="D1190" s="650"/>
      <c r="E1190" s="650"/>
      <c r="F1190" s="650" t="s">
        <v>907</v>
      </c>
      <c r="G1190" s="650"/>
      <c r="H1190" s="650"/>
      <c r="I1190" s="650"/>
      <c r="J1190" s="428">
        <v>307.60840000000002</v>
      </c>
    </row>
    <row r="1191" spans="1:10">
      <c r="A1191" s="650"/>
      <c r="B1191" s="650"/>
      <c r="C1191" s="650"/>
      <c r="D1191" s="650"/>
      <c r="E1191" s="650"/>
      <c r="F1191" s="650" t="s">
        <v>908</v>
      </c>
      <c r="G1191" s="650"/>
      <c r="H1191" s="650"/>
      <c r="I1191" s="650"/>
      <c r="J1191" s="428">
        <v>4.6899999999999997E-2</v>
      </c>
    </row>
    <row r="1192" spans="1:10">
      <c r="A1192" s="650"/>
      <c r="B1192" s="650"/>
      <c r="C1192" s="650"/>
      <c r="D1192" s="650"/>
      <c r="E1192" s="650"/>
      <c r="F1192" s="650" t="s">
        <v>909</v>
      </c>
      <c r="G1192" s="650"/>
      <c r="H1192" s="650"/>
      <c r="I1192" s="650"/>
      <c r="J1192" s="428">
        <v>4.6399999999999997E-2</v>
      </c>
    </row>
    <row r="1193" spans="1:10">
      <c r="A1193" s="650"/>
      <c r="B1193" s="650"/>
      <c r="C1193" s="650"/>
      <c r="D1193" s="650"/>
      <c r="E1193" s="650"/>
      <c r="F1193" s="650" t="s">
        <v>910</v>
      </c>
      <c r="G1193" s="650"/>
      <c r="H1193" s="650"/>
      <c r="I1193" s="650"/>
      <c r="J1193" s="428">
        <v>311.25</v>
      </c>
    </row>
    <row r="1194" spans="1:10">
      <c r="A1194" s="650"/>
      <c r="B1194" s="650"/>
      <c r="C1194" s="650"/>
      <c r="D1194" s="650"/>
      <c r="E1194" s="650"/>
      <c r="F1194" s="650" t="s">
        <v>911</v>
      </c>
      <c r="G1194" s="650"/>
      <c r="H1194" s="650"/>
      <c r="I1194" s="650"/>
      <c r="J1194" s="428">
        <v>0.98829999999999996</v>
      </c>
    </row>
    <row r="1195" spans="1:10">
      <c r="A1195" s="416"/>
      <c r="B1195" s="393"/>
      <c r="C1195" s="394"/>
      <c r="D1195" s="416"/>
      <c r="E1195" s="416" t="s">
        <v>519</v>
      </c>
      <c r="F1195" s="417">
        <v>0</v>
      </c>
      <c r="G1195" s="416" t="s">
        <v>520</v>
      </c>
      <c r="H1195" s="395">
        <v>0</v>
      </c>
      <c r="I1195" s="416" t="s">
        <v>521</v>
      </c>
      <c r="J1195" s="417">
        <v>0</v>
      </c>
    </row>
    <row r="1196" spans="1:10" ht="13.8" thickBot="1">
      <c r="A1196" s="416"/>
      <c r="B1196" s="393"/>
      <c r="C1196" s="394"/>
      <c r="D1196" s="416"/>
      <c r="E1196" s="416" t="s">
        <v>522</v>
      </c>
      <c r="F1196" s="417">
        <v>0.25</v>
      </c>
      <c r="G1196" s="416"/>
      <c r="H1196" s="653" t="s">
        <v>523</v>
      </c>
      <c r="I1196" s="653"/>
      <c r="J1196" s="417">
        <v>1.28</v>
      </c>
    </row>
    <row r="1197" spans="1:10" ht="13.8" thickTop="1">
      <c r="A1197" s="418"/>
      <c r="B1197" s="419"/>
      <c r="C1197" s="420"/>
      <c r="D1197" s="418"/>
      <c r="E1197" s="418"/>
      <c r="F1197" s="418"/>
      <c r="G1197" s="418"/>
      <c r="H1197" s="421"/>
      <c r="I1197" s="418"/>
      <c r="J1197" s="418"/>
    </row>
    <row r="1198" spans="1:10">
      <c r="A1198" s="398"/>
      <c r="B1198" s="399" t="s">
        <v>360</v>
      </c>
      <c r="C1198" s="400" t="s">
        <v>361</v>
      </c>
      <c r="D1198" s="398" t="s">
        <v>362</v>
      </c>
      <c r="E1198" s="655" t="s">
        <v>503</v>
      </c>
      <c r="F1198" s="655"/>
      <c r="G1198" s="401" t="s">
        <v>363</v>
      </c>
      <c r="H1198" s="402" t="s">
        <v>346</v>
      </c>
      <c r="I1198" s="403" t="s">
        <v>364</v>
      </c>
      <c r="J1198" s="403" t="s">
        <v>62</v>
      </c>
    </row>
    <row r="1199" spans="1:10">
      <c r="A1199" s="404" t="s">
        <v>504</v>
      </c>
      <c r="B1199" s="405" t="s">
        <v>1019</v>
      </c>
      <c r="C1199" s="406" t="s">
        <v>583</v>
      </c>
      <c r="D1199" s="404" t="s">
        <v>1020</v>
      </c>
      <c r="E1199" s="656" t="s">
        <v>906</v>
      </c>
      <c r="F1199" s="656"/>
      <c r="G1199" s="407" t="s">
        <v>980</v>
      </c>
      <c r="H1199" s="408">
        <v>1</v>
      </c>
      <c r="I1199" s="409">
        <v>0.82</v>
      </c>
      <c r="J1199" s="409">
        <v>0.82</v>
      </c>
    </row>
    <row r="1200" spans="1:10">
      <c r="A1200" s="655" t="s">
        <v>129</v>
      </c>
      <c r="B1200" s="657" t="s">
        <v>360</v>
      </c>
      <c r="C1200" s="658" t="s">
        <v>361</v>
      </c>
      <c r="D1200" s="655" t="s">
        <v>929</v>
      </c>
      <c r="E1200" s="654" t="s">
        <v>913</v>
      </c>
      <c r="F1200" s="659" t="s">
        <v>930</v>
      </c>
      <c r="G1200" s="654"/>
      <c r="H1200" s="659" t="s">
        <v>931</v>
      </c>
      <c r="I1200" s="654"/>
      <c r="J1200" s="654" t="s">
        <v>916</v>
      </c>
    </row>
    <row r="1201" spans="1:10" ht="37.5" customHeight="1">
      <c r="A1201" s="654"/>
      <c r="B1201" s="657"/>
      <c r="C1201" s="658"/>
      <c r="D1201" s="654"/>
      <c r="E1201" s="654"/>
      <c r="F1201" s="403" t="s">
        <v>932</v>
      </c>
      <c r="G1201" s="434" t="s">
        <v>933</v>
      </c>
      <c r="H1201" s="402" t="s">
        <v>932</v>
      </c>
      <c r="I1201" s="403" t="s">
        <v>933</v>
      </c>
      <c r="J1201" s="654"/>
    </row>
    <row r="1202" spans="1:10">
      <c r="A1202" s="410" t="s">
        <v>505</v>
      </c>
      <c r="B1202" s="411" t="s">
        <v>934</v>
      </c>
      <c r="C1202" s="412" t="s">
        <v>583</v>
      </c>
      <c r="D1202" s="410" t="s">
        <v>935</v>
      </c>
      <c r="E1202" s="431">
        <v>1</v>
      </c>
      <c r="F1202" s="415">
        <v>1</v>
      </c>
      <c r="G1202" s="415">
        <v>0</v>
      </c>
      <c r="H1202" s="414">
        <v>307.60840000000002</v>
      </c>
      <c r="I1202" s="432">
        <v>91.351299999999995</v>
      </c>
      <c r="J1202" s="432">
        <v>307.60840000000002</v>
      </c>
    </row>
    <row r="1203" spans="1:10">
      <c r="A1203" s="650"/>
      <c r="B1203" s="650"/>
      <c r="C1203" s="650"/>
      <c r="D1203" s="650"/>
      <c r="E1203" s="650"/>
      <c r="F1203" s="650" t="s">
        <v>936</v>
      </c>
      <c r="G1203" s="650"/>
      <c r="H1203" s="650"/>
      <c r="I1203" s="650"/>
      <c r="J1203" s="428">
        <v>307.60840000000002</v>
      </c>
    </row>
    <row r="1204" spans="1:10">
      <c r="A1204" s="650"/>
      <c r="B1204" s="650"/>
      <c r="C1204" s="650"/>
      <c r="D1204" s="650"/>
      <c r="E1204" s="650"/>
      <c r="F1204" s="650" t="s">
        <v>907</v>
      </c>
      <c r="G1204" s="650"/>
      <c r="H1204" s="650"/>
      <c r="I1204" s="650"/>
      <c r="J1204" s="428">
        <v>307.60840000000002</v>
      </c>
    </row>
    <row r="1205" spans="1:10">
      <c r="A1205" s="650"/>
      <c r="B1205" s="650"/>
      <c r="C1205" s="650"/>
      <c r="D1205" s="650"/>
      <c r="E1205" s="650"/>
      <c r="F1205" s="650" t="s">
        <v>908</v>
      </c>
      <c r="G1205" s="650"/>
      <c r="H1205" s="650"/>
      <c r="I1205" s="650"/>
      <c r="J1205" s="428">
        <v>0</v>
      </c>
    </row>
    <row r="1206" spans="1:10">
      <c r="A1206" s="650"/>
      <c r="B1206" s="650"/>
      <c r="C1206" s="650"/>
      <c r="D1206" s="650"/>
      <c r="E1206" s="650"/>
      <c r="F1206" s="650" t="s">
        <v>909</v>
      </c>
      <c r="G1206" s="650"/>
      <c r="H1206" s="650"/>
      <c r="I1206" s="650"/>
      <c r="J1206" s="428">
        <v>0</v>
      </c>
    </row>
    <row r="1207" spans="1:10">
      <c r="A1207" s="650"/>
      <c r="B1207" s="650"/>
      <c r="C1207" s="650"/>
      <c r="D1207" s="650"/>
      <c r="E1207" s="650"/>
      <c r="F1207" s="650" t="s">
        <v>910</v>
      </c>
      <c r="G1207" s="650"/>
      <c r="H1207" s="650"/>
      <c r="I1207" s="650"/>
      <c r="J1207" s="428">
        <v>373.5</v>
      </c>
    </row>
    <row r="1208" spans="1:10">
      <c r="A1208" s="650"/>
      <c r="B1208" s="650"/>
      <c r="C1208" s="650"/>
      <c r="D1208" s="650"/>
      <c r="E1208" s="650"/>
      <c r="F1208" s="650" t="s">
        <v>911</v>
      </c>
      <c r="G1208" s="650"/>
      <c r="H1208" s="650"/>
      <c r="I1208" s="650"/>
      <c r="J1208" s="428">
        <v>0.8236</v>
      </c>
    </row>
    <row r="1209" spans="1:10">
      <c r="A1209" s="416"/>
      <c r="B1209" s="393"/>
      <c r="C1209" s="394"/>
      <c r="D1209" s="416"/>
      <c r="E1209" s="416" t="s">
        <v>519</v>
      </c>
      <c r="F1209" s="417">
        <v>0</v>
      </c>
      <c r="G1209" s="416" t="s">
        <v>520</v>
      </c>
      <c r="H1209" s="395">
        <v>0</v>
      </c>
      <c r="I1209" s="416" t="s">
        <v>521</v>
      </c>
      <c r="J1209" s="417">
        <v>0</v>
      </c>
    </row>
    <row r="1210" spans="1:10" ht="13.8" thickBot="1">
      <c r="A1210" s="416"/>
      <c r="B1210" s="393"/>
      <c r="C1210" s="394"/>
      <c r="D1210" s="416"/>
      <c r="E1210" s="416" t="s">
        <v>522</v>
      </c>
      <c r="F1210" s="417">
        <v>0.2</v>
      </c>
      <c r="G1210" s="416"/>
      <c r="H1210" s="653" t="s">
        <v>523</v>
      </c>
      <c r="I1210" s="653"/>
      <c r="J1210" s="417">
        <v>1.02</v>
      </c>
    </row>
    <row r="1211" spans="1:10" ht="13.8" thickTop="1">
      <c r="A1211" s="418"/>
      <c r="B1211" s="419"/>
      <c r="C1211" s="420"/>
      <c r="D1211" s="418"/>
      <c r="E1211" s="418"/>
      <c r="F1211" s="418"/>
      <c r="G1211" s="418"/>
      <c r="H1211" s="421"/>
      <c r="I1211" s="418"/>
      <c r="J1211" s="418"/>
    </row>
    <row r="1212" spans="1:10">
      <c r="A1212" s="398"/>
      <c r="B1212" s="399" t="s">
        <v>360</v>
      </c>
      <c r="C1212" s="400" t="s">
        <v>361</v>
      </c>
      <c r="D1212" s="398" t="s">
        <v>362</v>
      </c>
      <c r="E1212" s="655" t="s">
        <v>503</v>
      </c>
      <c r="F1212" s="655"/>
      <c r="G1212" s="401" t="s">
        <v>363</v>
      </c>
      <c r="H1212" s="402" t="s">
        <v>346</v>
      </c>
      <c r="I1212" s="403" t="s">
        <v>364</v>
      </c>
      <c r="J1212" s="403" t="s">
        <v>62</v>
      </c>
    </row>
    <row r="1213" spans="1:10">
      <c r="A1213" s="404" t="s">
        <v>504</v>
      </c>
      <c r="B1213" s="405" t="s">
        <v>1021</v>
      </c>
      <c r="C1213" s="406" t="s">
        <v>583</v>
      </c>
      <c r="D1213" s="404" t="s">
        <v>1022</v>
      </c>
      <c r="E1213" s="656" t="s">
        <v>906</v>
      </c>
      <c r="F1213" s="656"/>
      <c r="G1213" s="407" t="s">
        <v>980</v>
      </c>
      <c r="H1213" s="408">
        <v>1</v>
      </c>
      <c r="I1213" s="409">
        <v>1.08</v>
      </c>
      <c r="J1213" s="409">
        <v>1.08</v>
      </c>
    </row>
    <row r="1214" spans="1:10">
      <c r="A1214" s="655" t="s">
        <v>129</v>
      </c>
      <c r="B1214" s="657" t="s">
        <v>360</v>
      </c>
      <c r="C1214" s="658" t="s">
        <v>361</v>
      </c>
      <c r="D1214" s="655" t="s">
        <v>929</v>
      </c>
      <c r="E1214" s="654" t="s">
        <v>913</v>
      </c>
      <c r="F1214" s="659" t="s">
        <v>930</v>
      </c>
      <c r="G1214" s="654"/>
      <c r="H1214" s="659" t="s">
        <v>931</v>
      </c>
      <c r="I1214" s="654"/>
      <c r="J1214" s="654" t="s">
        <v>916</v>
      </c>
    </row>
    <row r="1215" spans="1:10" s="370" customFormat="1" ht="36.75" customHeight="1">
      <c r="A1215" s="654"/>
      <c r="B1215" s="657"/>
      <c r="C1215" s="658"/>
      <c r="D1215" s="654"/>
      <c r="E1215" s="654"/>
      <c r="F1215" s="399" t="s">
        <v>932</v>
      </c>
      <c r="G1215" s="399" t="s">
        <v>933</v>
      </c>
      <c r="H1215" s="402" t="s">
        <v>932</v>
      </c>
      <c r="I1215" s="399" t="s">
        <v>933</v>
      </c>
      <c r="J1215" s="654"/>
    </row>
    <row r="1216" spans="1:10">
      <c r="A1216" s="410" t="s">
        <v>505</v>
      </c>
      <c r="B1216" s="411" t="s">
        <v>939</v>
      </c>
      <c r="C1216" s="412" t="s">
        <v>583</v>
      </c>
      <c r="D1216" s="410" t="s">
        <v>940</v>
      </c>
      <c r="E1216" s="431">
        <v>1</v>
      </c>
      <c r="F1216" s="415">
        <v>1</v>
      </c>
      <c r="G1216" s="415">
        <v>0</v>
      </c>
      <c r="H1216" s="414">
        <v>255.8372</v>
      </c>
      <c r="I1216" s="432">
        <v>73.466300000000004</v>
      </c>
      <c r="J1216" s="432">
        <v>255.8372</v>
      </c>
    </row>
    <row r="1217" spans="1:10">
      <c r="A1217" s="650"/>
      <c r="B1217" s="650"/>
      <c r="C1217" s="650"/>
      <c r="D1217" s="650"/>
      <c r="E1217" s="650"/>
      <c r="F1217" s="650" t="s">
        <v>936</v>
      </c>
      <c r="G1217" s="650"/>
      <c r="H1217" s="650"/>
      <c r="I1217" s="650"/>
      <c r="J1217" s="428">
        <v>255.8372</v>
      </c>
    </row>
    <row r="1218" spans="1:10">
      <c r="A1218" s="650"/>
      <c r="B1218" s="650"/>
      <c r="C1218" s="650"/>
      <c r="D1218" s="650"/>
      <c r="E1218" s="650"/>
      <c r="F1218" s="650" t="s">
        <v>907</v>
      </c>
      <c r="G1218" s="650"/>
      <c r="H1218" s="650"/>
      <c r="I1218" s="650"/>
      <c r="J1218" s="428">
        <v>255.8372</v>
      </c>
    </row>
    <row r="1219" spans="1:10">
      <c r="A1219" s="650"/>
      <c r="B1219" s="650"/>
      <c r="C1219" s="650"/>
      <c r="D1219" s="650"/>
      <c r="E1219" s="650"/>
      <c r="F1219" s="650" t="s">
        <v>908</v>
      </c>
      <c r="G1219" s="650"/>
      <c r="H1219" s="650"/>
      <c r="I1219" s="650"/>
      <c r="J1219" s="428">
        <v>4.6899999999999997E-2</v>
      </c>
    </row>
    <row r="1220" spans="1:10">
      <c r="A1220" s="650"/>
      <c r="B1220" s="650"/>
      <c r="C1220" s="650"/>
      <c r="D1220" s="650"/>
      <c r="E1220" s="650"/>
      <c r="F1220" s="650" t="s">
        <v>909</v>
      </c>
      <c r="G1220" s="650"/>
      <c r="H1220" s="650"/>
      <c r="I1220" s="650"/>
      <c r="J1220" s="428">
        <v>4.8300000000000003E-2</v>
      </c>
    </row>
    <row r="1221" spans="1:10">
      <c r="A1221" s="650"/>
      <c r="B1221" s="650"/>
      <c r="C1221" s="650"/>
      <c r="D1221" s="650"/>
      <c r="E1221" s="650"/>
      <c r="F1221" s="650" t="s">
        <v>910</v>
      </c>
      <c r="G1221" s="650"/>
      <c r="H1221" s="650"/>
      <c r="I1221" s="650"/>
      <c r="J1221" s="428">
        <v>248.59</v>
      </c>
    </row>
    <row r="1222" spans="1:10">
      <c r="A1222" s="650"/>
      <c r="B1222" s="650"/>
      <c r="C1222" s="650"/>
      <c r="D1222" s="650"/>
      <c r="E1222" s="650"/>
      <c r="F1222" s="650" t="s">
        <v>911</v>
      </c>
      <c r="G1222" s="650"/>
      <c r="H1222" s="650"/>
      <c r="I1222" s="650"/>
      <c r="J1222" s="428">
        <v>1.0291999999999999</v>
      </c>
    </row>
    <row r="1223" spans="1:10">
      <c r="A1223" s="416"/>
      <c r="B1223" s="393"/>
      <c r="C1223" s="394"/>
      <c r="D1223" s="416"/>
      <c r="E1223" s="416" t="s">
        <v>519</v>
      </c>
      <c r="F1223" s="417">
        <v>0</v>
      </c>
      <c r="G1223" s="416" t="s">
        <v>520</v>
      </c>
      <c r="H1223" s="395">
        <v>0</v>
      </c>
      <c r="I1223" s="416" t="s">
        <v>521</v>
      </c>
      <c r="J1223" s="417">
        <v>0</v>
      </c>
    </row>
    <row r="1224" spans="1:10" ht="13.8" thickBot="1">
      <c r="A1224" s="416"/>
      <c r="B1224" s="393"/>
      <c r="C1224" s="394"/>
      <c r="D1224" s="416"/>
      <c r="E1224" s="416" t="s">
        <v>522</v>
      </c>
      <c r="F1224" s="417">
        <v>0.26</v>
      </c>
      <c r="G1224" s="416"/>
      <c r="H1224" s="653" t="s">
        <v>523</v>
      </c>
      <c r="I1224" s="653"/>
      <c r="J1224" s="417">
        <v>1.34</v>
      </c>
    </row>
    <row r="1225" spans="1:10" ht="13.8" thickTop="1">
      <c r="A1225" s="418"/>
      <c r="B1225" s="419"/>
      <c r="C1225" s="420"/>
      <c r="D1225" s="418"/>
      <c r="E1225" s="418"/>
      <c r="F1225" s="418"/>
      <c r="G1225" s="418"/>
      <c r="H1225" s="421"/>
      <c r="I1225" s="418"/>
      <c r="J1225" s="418"/>
    </row>
    <row r="1226" spans="1:10">
      <c r="A1226" s="398"/>
      <c r="B1226" s="399" t="s">
        <v>360</v>
      </c>
      <c r="C1226" s="400" t="s">
        <v>361</v>
      </c>
      <c r="D1226" s="398" t="s">
        <v>362</v>
      </c>
      <c r="E1226" s="655" t="s">
        <v>503</v>
      </c>
      <c r="F1226" s="655"/>
      <c r="G1226" s="401" t="s">
        <v>363</v>
      </c>
      <c r="H1226" s="402" t="s">
        <v>346</v>
      </c>
      <c r="I1226" s="403" t="s">
        <v>364</v>
      </c>
      <c r="J1226" s="403" t="s">
        <v>62</v>
      </c>
    </row>
    <row r="1227" spans="1:10">
      <c r="A1227" s="404" t="s">
        <v>504</v>
      </c>
      <c r="B1227" s="405" t="s">
        <v>1023</v>
      </c>
      <c r="C1227" s="406" t="s">
        <v>583</v>
      </c>
      <c r="D1227" s="404" t="s">
        <v>1024</v>
      </c>
      <c r="E1227" s="656" t="s">
        <v>906</v>
      </c>
      <c r="F1227" s="656"/>
      <c r="G1227" s="407" t="s">
        <v>980</v>
      </c>
      <c r="H1227" s="408">
        <v>1</v>
      </c>
      <c r="I1227" s="409">
        <v>0.86</v>
      </c>
      <c r="J1227" s="409">
        <v>0.86</v>
      </c>
    </row>
    <row r="1228" spans="1:10">
      <c r="A1228" s="655" t="s">
        <v>129</v>
      </c>
      <c r="B1228" s="657" t="s">
        <v>360</v>
      </c>
      <c r="C1228" s="658" t="s">
        <v>361</v>
      </c>
      <c r="D1228" s="655" t="s">
        <v>929</v>
      </c>
      <c r="E1228" s="654" t="s">
        <v>913</v>
      </c>
      <c r="F1228" s="659" t="s">
        <v>930</v>
      </c>
      <c r="G1228" s="654"/>
      <c r="H1228" s="659" t="s">
        <v>931</v>
      </c>
      <c r="I1228" s="654"/>
      <c r="J1228" s="654" t="s">
        <v>916</v>
      </c>
    </row>
    <row r="1229" spans="1:10" ht="43.5" customHeight="1">
      <c r="A1229" s="654"/>
      <c r="B1229" s="657"/>
      <c r="C1229" s="658"/>
      <c r="D1229" s="654"/>
      <c r="E1229" s="654"/>
      <c r="F1229" s="403" t="s">
        <v>932</v>
      </c>
      <c r="G1229" s="403" t="s">
        <v>933</v>
      </c>
      <c r="H1229" s="402" t="s">
        <v>932</v>
      </c>
      <c r="I1229" s="403" t="s">
        <v>933</v>
      </c>
      <c r="J1229" s="654"/>
    </row>
    <row r="1230" spans="1:10">
      <c r="A1230" s="410" t="s">
        <v>505</v>
      </c>
      <c r="B1230" s="411" t="s">
        <v>939</v>
      </c>
      <c r="C1230" s="412" t="s">
        <v>583</v>
      </c>
      <c r="D1230" s="410" t="s">
        <v>940</v>
      </c>
      <c r="E1230" s="431">
        <v>1</v>
      </c>
      <c r="F1230" s="415">
        <v>1</v>
      </c>
      <c r="G1230" s="415">
        <v>0</v>
      </c>
      <c r="H1230" s="414">
        <v>255.8372</v>
      </c>
      <c r="I1230" s="432">
        <v>73.466300000000004</v>
      </c>
      <c r="J1230" s="432">
        <v>255.8372</v>
      </c>
    </row>
    <row r="1231" spans="1:10">
      <c r="A1231" s="650"/>
      <c r="B1231" s="650"/>
      <c r="C1231" s="650"/>
      <c r="D1231" s="650"/>
      <c r="E1231" s="650"/>
      <c r="F1231" s="650" t="s">
        <v>936</v>
      </c>
      <c r="G1231" s="650"/>
      <c r="H1231" s="650"/>
      <c r="I1231" s="650"/>
      <c r="J1231" s="428">
        <v>255.8372</v>
      </c>
    </row>
    <row r="1232" spans="1:10">
      <c r="A1232" s="650"/>
      <c r="B1232" s="650"/>
      <c r="C1232" s="650"/>
      <c r="D1232" s="650"/>
      <c r="E1232" s="650"/>
      <c r="F1232" s="650" t="s">
        <v>907</v>
      </c>
      <c r="G1232" s="650"/>
      <c r="H1232" s="650"/>
      <c r="I1232" s="650"/>
      <c r="J1232" s="428">
        <v>255.8372</v>
      </c>
    </row>
    <row r="1233" spans="1:10">
      <c r="A1233" s="650"/>
      <c r="B1233" s="650"/>
      <c r="C1233" s="650"/>
      <c r="D1233" s="650"/>
      <c r="E1233" s="650"/>
      <c r="F1233" s="650" t="s">
        <v>908</v>
      </c>
      <c r="G1233" s="650"/>
      <c r="H1233" s="650"/>
      <c r="I1233" s="650"/>
      <c r="J1233" s="428">
        <v>4.6899999999999997E-2</v>
      </c>
    </row>
    <row r="1234" spans="1:10">
      <c r="A1234" s="650"/>
      <c r="B1234" s="650"/>
      <c r="C1234" s="650"/>
      <c r="D1234" s="650"/>
      <c r="E1234" s="650"/>
      <c r="F1234" s="650" t="s">
        <v>909</v>
      </c>
      <c r="G1234" s="650"/>
      <c r="H1234" s="650"/>
      <c r="I1234" s="650"/>
      <c r="J1234" s="428">
        <v>3.8600000000000002E-2</v>
      </c>
    </row>
    <row r="1235" spans="1:10">
      <c r="A1235" s="650"/>
      <c r="B1235" s="650"/>
      <c r="C1235" s="650"/>
      <c r="D1235" s="650"/>
      <c r="E1235" s="650"/>
      <c r="F1235" s="650" t="s">
        <v>910</v>
      </c>
      <c r="G1235" s="650"/>
      <c r="H1235" s="650"/>
      <c r="I1235" s="650"/>
      <c r="J1235" s="428">
        <v>310.73</v>
      </c>
    </row>
    <row r="1236" spans="1:10">
      <c r="A1236" s="650"/>
      <c r="B1236" s="650"/>
      <c r="C1236" s="650"/>
      <c r="D1236" s="650"/>
      <c r="E1236" s="650"/>
      <c r="F1236" s="650" t="s">
        <v>911</v>
      </c>
      <c r="G1236" s="650"/>
      <c r="H1236" s="650"/>
      <c r="I1236" s="650"/>
      <c r="J1236" s="428">
        <v>0.82330000000000003</v>
      </c>
    </row>
    <row r="1237" spans="1:10">
      <c r="A1237" s="416"/>
      <c r="B1237" s="393"/>
      <c r="C1237" s="394"/>
      <c r="D1237" s="416"/>
      <c r="E1237" s="416" t="s">
        <v>519</v>
      </c>
      <c r="F1237" s="417">
        <v>0</v>
      </c>
      <c r="G1237" s="416" t="s">
        <v>520</v>
      </c>
      <c r="H1237" s="395">
        <v>0</v>
      </c>
      <c r="I1237" s="416" t="s">
        <v>521</v>
      </c>
      <c r="J1237" s="417">
        <v>0</v>
      </c>
    </row>
    <row r="1238" spans="1:10" ht="13.8" thickBot="1">
      <c r="A1238" s="416"/>
      <c r="B1238" s="393"/>
      <c r="C1238" s="394"/>
      <c r="D1238" s="416"/>
      <c r="E1238" s="416" t="s">
        <v>522</v>
      </c>
      <c r="F1238" s="417">
        <v>0.21</v>
      </c>
      <c r="G1238" s="416"/>
      <c r="H1238" s="653" t="s">
        <v>523</v>
      </c>
      <c r="I1238" s="653"/>
      <c r="J1238" s="417">
        <v>1.07</v>
      </c>
    </row>
    <row r="1239" spans="1:10" ht="13.8" thickTop="1">
      <c r="A1239" s="418"/>
      <c r="B1239" s="419"/>
      <c r="C1239" s="420"/>
      <c r="D1239" s="418"/>
      <c r="E1239" s="418"/>
      <c r="F1239" s="418"/>
      <c r="G1239" s="418"/>
      <c r="H1239" s="421"/>
      <c r="I1239" s="418"/>
      <c r="J1239" s="418"/>
    </row>
    <row r="1240" spans="1:10">
      <c r="A1240" s="398"/>
      <c r="B1240" s="399" t="s">
        <v>360</v>
      </c>
      <c r="C1240" s="400" t="s">
        <v>361</v>
      </c>
      <c r="D1240" s="398" t="s">
        <v>362</v>
      </c>
      <c r="E1240" s="655" t="s">
        <v>503</v>
      </c>
      <c r="F1240" s="655"/>
      <c r="G1240" s="401" t="s">
        <v>363</v>
      </c>
      <c r="H1240" s="402" t="s">
        <v>346</v>
      </c>
      <c r="I1240" s="403" t="s">
        <v>364</v>
      </c>
      <c r="J1240" s="403" t="s">
        <v>62</v>
      </c>
    </row>
    <row r="1241" spans="1:10">
      <c r="A1241" s="404" t="s">
        <v>504</v>
      </c>
      <c r="B1241" s="405" t="s">
        <v>1025</v>
      </c>
      <c r="C1241" s="406" t="s">
        <v>583</v>
      </c>
      <c r="D1241" s="404" t="s">
        <v>1026</v>
      </c>
      <c r="E1241" s="656" t="s">
        <v>906</v>
      </c>
      <c r="F1241" s="656"/>
      <c r="G1241" s="407" t="s">
        <v>980</v>
      </c>
      <c r="H1241" s="408">
        <v>1</v>
      </c>
      <c r="I1241" s="409">
        <v>0.69</v>
      </c>
      <c r="J1241" s="409">
        <v>0.69</v>
      </c>
    </row>
    <row r="1242" spans="1:10">
      <c r="A1242" s="655" t="s">
        <v>129</v>
      </c>
      <c r="B1242" s="657" t="s">
        <v>360</v>
      </c>
      <c r="C1242" s="658" t="s">
        <v>361</v>
      </c>
      <c r="D1242" s="655" t="s">
        <v>929</v>
      </c>
      <c r="E1242" s="654" t="s">
        <v>913</v>
      </c>
      <c r="F1242" s="659" t="s">
        <v>930</v>
      </c>
      <c r="G1242" s="654"/>
      <c r="H1242" s="659" t="s">
        <v>931</v>
      </c>
      <c r="I1242" s="654"/>
      <c r="J1242" s="654" t="s">
        <v>916</v>
      </c>
    </row>
    <row r="1243" spans="1:10" ht="42.75" customHeight="1">
      <c r="A1243" s="654"/>
      <c r="B1243" s="657"/>
      <c r="C1243" s="658"/>
      <c r="D1243" s="654"/>
      <c r="E1243" s="654"/>
      <c r="F1243" s="403" t="s">
        <v>932</v>
      </c>
      <c r="G1243" s="403" t="s">
        <v>933</v>
      </c>
      <c r="H1243" s="402" t="s">
        <v>932</v>
      </c>
      <c r="I1243" s="403" t="s">
        <v>933</v>
      </c>
      <c r="J1243" s="654"/>
    </row>
    <row r="1244" spans="1:10">
      <c r="A1244" s="410" t="s">
        <v>505</v>
      </c>
      <c r="B1244" s="411" t="s">
        <v>939</v>
      </c>
      <c r="C1244" s="412" t="s">
        <v>583</v>
      </c>
      <c r="D1244" s="410" t="s">
        <v>940</v>
      </c>
      <c r="E1244" s="431">
        <v>1</v>
      </c>
      <c r="F1244" s="415">
        <v>1</v>
      </c>
      <c r="G1244" s="415">
        <v>0</v>
      </c>
      <c r="H1244" s="414">
        <v>255.8372</v>
      </c>
      <c r="I1244" s="432">
        <v>73.466300000000004</v>
      </c>
      <c r="J1244" s="432">
        <v>255.8372</v>
      </c>
    </row>
    <row r="1245" spans="1:10">
      <c r="A1245" s="650"/>
      <c r="B1245" s="650"/>
      <c r="C1245" s="650"/>
      <c r="D1245" s="650"/>
      <c r="E1245" s="650"/>
      <c r="F1245" s="650" t="s">
        <v>936</v>
      </c>
      <c r="G1245" s="650"/>
      <c r="H1245" s="650"/>
      <c r="I1245" s="650"/>
      <c r="J1245" s="428">
        <v>255.8372</v>
      </c>
    </row>
    <row r="1246" spans="1:10">
      <c r="A1246" s="650"/>
      <c r="B1246" s="650"/>
      <c r="C1246" s="650"/>
      <c r="D1246" s="650"/>
      <c r="E1246" s="650"/>
      <c r="F1246" s="650" t="s">
        <v>907</v>
      </c>
      <c r="G1246" s="650"/>
      <c r="H1246" s="650"/>
      <c r="I1246" s="650"/>
      <c r="J1246" s="428">
        <v>255.8372</v>
      </c>
    </row>
    <row r="1247" spans="1:10">
      <c r="A1247" s="650"/>
      <c r="B1247" s="650"/>
      <c r="C1247" s="650"/>
      <c r="D1247" s="650"/>
      <c r="E1247" s="650"/>
      <c r="F1247" s="650" t="s">
        <v>908</v>
      </c>
      <c r="G1247" s="650"/>
      <c r="H1247" s="650"/>
      <c r="I1247" s="650"/>
      <c r="J1247" s="428">
        <v>0</v>
      </c>
    </row>
    <row r="1248" spans="1:10">
      <c r="A1248" s="650"/>
      <c r="B1248" s="650"/>
      <c r="C1248" s="650"/>
      <c r="D1248" s="650"/>
      <c r="E1248" s="650"/>
      <c r="F1248" s="650" t="s">
        <v>909</v>
      </c>
      <c r="G1248" s="650"/>
      <c r="H1248" s="650"/>
      <c r="I1248" s="650"/>
      <c r="J1248" s="428">
        <v>0</v>
      </c>
    </row>
    <row r="1249" spans="1:10">
      <c r="A1249" s="650"/>
      <c r="B1249" s="650"/>
      <c r="C1249" s="650"/>
      <c r="D1249" s="650"/>
      <c r="E1249" s="650"/>
      <c r="F1249" s="650" t="s">
        <v>910</v>
      </c>
      <c r="G1249" s="650"/>
      <c r="H1249" s="650"/>
      <c r="I1249" s="650"/>
      <c r="J1249" s="428">
        <v>372.88</v>
      </c>
    </row>
    <row r="1250" spans="1:10">
      <c r="A1250" s="650"/>
      <c r="B1250" s="650"/>
      <c r="C1250" s="650"/>
      <c r="D1250" s="650"/>
      <c r="E1250" s="650"/>
      <c r="F1250" s="650" t="s">
        <v>911</v>
      </c>
      <c r="G1250" s="650"/>
      <c r="H1250" s="650"/>
      <c r="I1250" s="650"/>
      <c r="J1250" s="428">
        <v>0.68610000000000004</v>
      </c>
    </row>
    <row r="1251" spans="1:10">
      <c r="A1251" s="416"/>
      <c r="B1251" s="393"/>
      <c r="C1251" s="394"/>
      <c r="D1251" s="416"/>
      <c r="E1251" s="416" t="s">
        <v>519</v>
      </c>
      <c r="F1251" s="417">
        <v>0</v>
      </c>
      <c r="G1251" s="416" t="s">
        <v>520</v>
      </c>
      <c r="H1251" s="395">
        <v>0</v>
      </c>
      <c r="I1251" s="416" t="s">
        <v>521</v>
      </c>
      <c r="J1251" s="417">
        <v>0</v>
      </c>
    </row>
    <row r="1252" spans="1:10" ht="13.8" thickBot="1">
      <c r="A1252" s="416"/>
      <c r="B1252" s="393"/>
      <c r="C1252" s="394"/>
      <c r="D1252" s="416"/>
      <c r="E1252" s="416" t="s">
        <v>522</v>
      </c>
      <c r="F1252" s="417">
        <v>0.17</v>
      </c>
      <c r="G1252" s="416"/>
      <c r="H1252" s="653" t="s">
        <v>523</v>
      </c>
      <c r="I1252" s="653"/>
      <c r="J1252" s="417">
        <v>0.86</v>
      </c>
    </row>
    <row r="1253" spans="1:10" ht="13.8" thickTop="1">
      <c r="A1253" s="418"/>
      <c r="B1253" s="419"/>
      <c r="C1253" s="420"/>
      <c r="D1253" s="418"/>
      <c r="E1253" s="418"/>
      <c r="F1253" s="418"/>
      <c r="G1253" s="418"/>
      <c r="H1253" s="421"/>
      <c r="I1253" s="418"/>
      <c r="J1253" s="418"/>
    </row>
    <row r="1254" spans="1:10" ht="13.2" customHeight="1">
      <c r="A1254" s="392"/>
      <c r="B1254" s="393"/>
      <c r="C1254" s="394"/>
      <c r="D1254" s="707"/>
      <c r="E1254" s="707"/>
      <c r="F1254" s="707"/>
      <c r="G1254" s="707"/>
      <c r="H1254" s="395"/>
      <c r="I1254" s="392"/>
      <c r="J1254" s="392"/>
    </row>
    <row r="1255" spans="1:10" hidden="1">
      <c r="A1255" s="650"/>
      <c r="B1255" s="650"/>
      <c r="C1255" s="650"/>
      <c r="D1255" s="397"/>
      <c r="E1255" s="396"/>
      <c r="F1255" s="651" t="s">
        <v>881</v>
      </c>
      <c r="G1255" s="650"/>
      <c r="H1255" s="652">
        <v>5476555.7800000003</v>
      </c>
      <c r="I1255" s="650"/>
      <c r="J1255" s="650"/>
    </row>
    <row r="1256" spans="1:10" hidden="1">
      <c r="A1256" s="650"/>
      <c r="B1256" s="650"/>
      <c r="C1256" s="650"/>
      <c r="D1256" s="397"/>
      <c r="E1256" s="396"/>
      <c r="F1256" s="651" t="s">
        <v>882</v>
      </c>
      <c r="G1256" s="650"/>
      <c r="H1256" s="652">
        <v>1179632.93</v>
      </c>
      <c r="I1256" s="650"/>
      <c r="J1256" s="650"/>
    </row>
    <row r="1257" spans="1:10" ht="32.4" customHeight="1">
      <c r="A1257" s="650"/>
      <c r="B1257" s="650"/>
      <c r="C1257" s="650"/>
      <c r="D1257" s="397"/>
      <c r="E1257" s="396"/>
      <c r="F1257" s="651" t="s">
        <v>883</v>
      </c>
      <c r="G1257" s="650"/>
      <c r="H1257" s="652">
        <v>6656188.71</v>
      </c>
      <c r="I1257" s="650"/>
      <c r="J1257" s="650"/>
    </row>
    <row r="1258" spans="1:10" ht="62.4" customHeight="1">
      <c r="A1258" s="435"/>
      <c r="B1258" s="391"/>
      <c r="C1258" s="436"/>
      <c r="D1258" s="391" t="s">
        <v>1034</v>
      </c>
      <c r="E1258" s="435"/>
      <c r="F1258" s="435"/>
      <c r="G1258" s="435"/>
      <c r="H1258" s="437"/>
      <c r="I1258" s="435"/>
      <c r="J1258" s="435"/>
    </row>
  </sheetData>
  <mergeCells count="1118">
    <mergeCell ref="A4:J4"/>
    <mergeCell ref="A5:J5"/>
    <mergeCell ref="C2:D2"/>
    <mergeCell ref="E2:F2"/>
    <mergeCell ref="G2:H2"/>
    <mergeCell ref="I2:J2"/>
    <mergeCell ref="C3:D3"/>
    <mergeCell ref="E3:F3"/>
    <mergeCell ref="G3:H3"/>
    <mergeCell ref="I3:J3"/>
    <mergeCell ref="A13:J13"/>
    <mergeCell ref="E14:F14"/>
    <mergeCell ref="A8:C8"/>
    <mergeCell ref="F8:G8"/>
    <mergeCell ref="H8:J8"/>
    <mergeCell ref="A9:C9"/>
    <mergeCell ref="F9:G9"/>
    <mergeCell ref="H9:J9"/>
    <mergeCell ref="A7:C7"/>
    <mergeCell ref="F7:G7"/>
    <mergeCell ref="H7:J7"/>
    <mergeCell ref="E37:F37"/>
    <mergeCell ref="E30:F30"/>
    <mergeCell ref="E38:F38"/>
    <mergeCell ref="E19:F19"/>
    <mergeCell ref="E16:F16"/>
    <mergeCell ref="E34:F34"/>
    <mergeCell ref="E56:F56"/>
    <mergeCell ref="E59:F59"/>
    <mergeCell ref="E60:F60"/>
    <mergeCell ref="E94:F94"/>
    <mergeCell ref="E95:F95"/>
    <mergeCell ref="E98:F98"/>
    <mergeCell ref="E36:F36"/>
    <mergeCell ref="E25:F25"/>
    <mergeCell ref="E26:F26"/>
    <mergeCell ref="E27:F27"/>
    <mergeCell ref="E17:F17"/>
    <mergeCell ref="E18:F18"/>
    <mergeCell ref="E20:F20"/>
    <mergeCell ref="E24:F24"/>
    <mergeCell ref="E28:F28"/>
    <mergeCell ref="E29:F29"/>
    <mergeCell ref="E71:F71"/>
    <mergeCell ref="E72:F72"/>
    <mergeCell ref="E73:F73"/>
    <mergeCell ref="E79:F79"/>
    <mergeCell ref="E80:F80"/>
    <mergeCell ref="E81:F81"/>
    <mergeCell ref="E87:F87"/>
    <mergeCell ref="E88:F88"/>
    <mergeCell ref="E57:F57"/>
    <mergeCell ref="E58:F58"/>
    <mergeCell ref="E64:F64"/>
    <mergeCell ref="E65:F65"/>
    <mergeCell ref="E66:F66"/>
    <mergeCell ref="E134:F134"/>
    <mergeCell ref="E139:F139"/>
    <mergeCell ref="E111:F111"/>
    <mergeCell ref="E112:F112"/>
    <mergeCell ref="E113:F113"/>
    <mergeCell ref="E105:F105"/>
    <mergeCell ref="E109:F109"/>
    <mergeCell ref="E118:F118"/>
    <mergeCell ref="E67:F67"/>
    <mergeCell ref="E142:F142"/>
    <mergeCell ref="E130:F130"/>
    <mergeCell ref="E131:F131"/>
    <mergeCell ref="E132:F132"/>
    <mergeCell ref="E133:F133"/>
    <mergeCell ref="E119:F119"/>
    <mergeCell ref="E120:F120"/>
    <mergeCell ref="E121:F121"/>
    <mergeCell ref="E122:F122"/>
    <mergeCell ref="E126:F126"/>
    <mergeCell ref="E102:F102"/>
    <mergeCell ref="E103:F103"/>
    <mergeCell ref="E104:F104"/>
    <mergeCell ref="H107:I107"/>
    <mergeCell ref="E110:F110"/>
    <mergeCell ref="E96:F96"/>
    <mergeCell ref="E97:F97"/>
    <mergeCell ref="H115:I115"/>
    <mergeCell ref="E117:F117"/>
    <mergeCell ref="H124:I124"/>
    <mergeCell ref="E127:F127"/>
    <mergeCell ref="E128:F128"/>
    <mergeCell ref="E129:F129"/>
    <mergeCell ref="H136:I136"/>
    <mergeCell ref="E138:F138"/>
    <mergeCell ref="H100:I100"/>
    <mergeCell ref="E188:F188"/>
    <mergeCell ref="A189:E189"/>
    <mergeCell ref="F189:I189"/>
    <mergeCell ref="A190:E190"/>
    <mergeCell ref="F190:I190"/>
    <mergeCell ref="E172:F172"/>
    <mergeCell ref="E168:F168"/>
    <mergeCell ref="E169:F169"/>
    <mergeCell ref="E170:F170"/>
    <mergeCell ref="E171:F171"/>
    <mergeCell ref="E160:F160"/>
    <mergeCell ref="E161:F161"/>
    <mergeCell ref="E157:F157"/>
    <mergeCell ref="E158:F158"/>
    <mergeCell ref="E159:F159"/>
    <mergeCell ref="E155:F155"/>
    <mergeCell ref="E156:F156"/>
    <mergeCell ref="H163:I163"/>
    <mergeCell ref="E165:F165"/>
    <mergeCell ref="E166:F166"/>
    <mergeCell ref="E167:F167"/>
    <mergeCell ref="H174:I174"/>
    <mergeCell ref="E176:F176"/>
    <mergeCell ref="E177:F177"/>
    <mergeCell ref="E178:F178"/>
    <mergeCell ref="H185:I185"/>
    <mergeCell ref="E187:F187"/>
    <mergeCell ref="E203:F203"/>
    <mergeCell ref="E204:F204"/>
    <mergeCell ref="E205:F205"/>
    <mergeCell ref="E206:F206"/>
    <mergeCell ref="E207:F207"/>
    <mergeCell ref="A214:E214"/>
    <mergeCell ref="F214:I214"/>
    <mergeCell ref="E201:F201"/>
    <mergeCell ref="E202:F202"/>
    <mergeCell ref="A191:E191"/>
    <mergeCell ref="F191:I191"/>
    <mergeCell ref="A192:E192"/>
    <mergeCell ref="F192:I192"/>
    <mergeCell ref="A193:E193"/>
    <mergeCell ref="F193:I193"/>
    <mergeCell ref="G194:I194"/>
    <mergeCell ref="G195:I195"/>
    <mergeCell ref="G196:I196"/>
    <mergeCell ref="A197:E197"/>
    <mergeCell ref="F197:I197"/>
    <mergeCell ref="H199:I199"/>
    <mergeCell ref="E226:F226"/>
    <mergeCell ref="A215:E215"/>
    <mergeCell ref="F215:I215"/>
    <mergeCell ref="A216:E216"/>
    <mergeCell ref="F216:I216"/>
    <mergeCell ref="A217:E217"/>
    <mergeCell ref="F217:I217"/>
    <mergeCell ref="A218:E218"/>
    <mergeCell ref="F218:I218"/>
    <mergeCell ref="G219:I219"/>
    <mergeCell ref="G220:I220"/>
    <mergeCell ref="G221:I221"/>
    <mergeCell ref="A222:E222"/>
    <mergeCell ref="F222:I222"/>
    <mergeCell ref="H224:I224"/>
    <mergeCell ref="E208:F208"/>
    <mergeCell ref="H210:I210"/>
    <mergeCell ref="E212:F212"/>
    <mergeCell ref="E213:F213"/>
    <mergeCell ref="E264:F264"/>
    <mergeCell ref="E265:F265"/>
    <mergeCell ref="E266:F266"/>
    <mergeCell ref="E253:F253"/>
    <mergeCell ref="E257:F257"/>
    <mergeCell ref="E258:F258"/>
    <mergeCell ref="E256:F256"/>
    <mergeCell ref="H260:I260"/>
    <mergeCell ref="E262:F262"/>
    <mergeCell ref="E263:F263"/>
    <mergeCell ref="E250:F250"/>
    <mergeCell ref="E251:F251"/>
    <mergeCell ref="E252:F252"/>
    <mergeCell ref="E243:F243"/>
    <mergeCell ref="E244:F244"/>
    <mergeCell ref="E245:F245"/>
    <mergeCell ref="E227:F227"/>
    <mergeCell ref="A228:E228"/>
    <mergeCell ref="F228:I228"/>
    <mergeCell ref="A229:E229"/>
    <mergeCell ref="F229:I229"/>
    <mergeCell ref="A230:E230"/>
    <mergeCell ref="F230:I230"/>
    <mergeCell ref="A231:E231"/>
    <mergeCell ref="F231:I231"/>
    <mergeCell ref="A232:E232"/>
    <mergeCell ref="F232:I232"/>
    <mergeCell ref="G233:I233"/>
    <mergeCell ref="G234:I234"/>
    <mergeCell ref="G235:I235"/>
    <mergeCell ref="A236:E236"/>
    <mergeCell ref="E288:F288"/>
    <mergeCell ref="E289:F289"/>
    <mergeCell ref="E282:F282"/>
    <mergeCell ref="E286:F286"/>
    <mergeCell ref="E287:F287"/>
    <mergeCell ref="E283:F283"/>
    <mergeCell ref="E284:F284"/>
    <mergeCell ref="E285:F285"/>
    <mergeCell ref="H291:I291"/>
    <mergeCell ref="E277:F277"/>
    <mergeCell ref="E278:F278"/>
    <mergeCell ref="E267:F267"/>
    <mergeCell ref="E273:F273"/>
    <mergeCell ref="E268:F268"/>
    <mergeCell ref="E269:F269"/>
    <mergeCell ref="H271:I271"/>
    <mergeCell ref="E274:F274"/>
    <mergeCell ref="E275:F275"/>
    <mergeCell ref="E276:F276"/>
    <mergeCell ref="H280:I280"/>
    <mergeCell ref="E314:F314"/>
    <mergeCell ref="E307:F307"/>
    <mergeCell ref="E308:F308"/>
    <mergeCell ref="E309:F309"/>
    <mergeCell ref="E310:F310"/>
    <mergeCell ref="H312:I312"/>
    <mergeCell ref="E315:F315"/>
    <mergeCell ref="E316:F316"/>
    <mergeCell ref="E317:F317"/>
    <mergeCell ref="H319:I319"/>
    <mergeCell ref="E300:F300"/>
    <mergeCell ref="E293:F293"/>
    <mergeCell ref="E294:F294"/>
    <mergeCell ref="E295:F295"/>
    <mergeCell ref="E296:F296"/>
    <mergeCell ref="H298:I298"/>
    <mergeCell ref="E301:F301"/>
    <mergeCell ref="E302:F302"/>
    <mergeCell ref="E303:F303"/>
    <mergeCell ref="H305:I305"/>
    <mergeCell ref="E356:F356"/>
    <mergeCell ref="E357:F357"/>
    <mergeCell ref="H359:I359"/>
    <mergeCell ref="E342:F342"/>
    <mergeCell ref="E343:F343"/>
    <mergeCell ref="E336:F336"/>
    <mergeCell ref="E340:F340"/>
    <mergeCell ref="E341:F341"/>
    <mergeCell ref="E337:F337"/>
    <mergeCell ref="E338:F338"/>
    <mergeCell ref="E339:F339"/>
    <mergeCell ref="H345:I345"/>
    <mergeCell ref="E331:F331"/>
    <mergeCell ref="E332:F332"/>
    <mergeCell ref="E321:F321"/>
    <mergeCell ref="E327:F327"/>
    <mergeCell ref="E322:F322"/>
    <mergeCell ref="E323:F323"/>
    <mergeCell ref="H325:I325"/>
    <mergeCell ref="E328:F328"/>
    <mergeCell ref="E329:F329"/>
    <mergeCell ref="E330:F330"/>
    <mergeCell ref="H334:I334"/>
    <mergeCell ref="E424:F424"/>
    <mergeCell ref="E425:F425"/>
    <mergeCell ref="E430:F430"/>
    <mergeCell ref="E417:F417"/>
    <mergeCell ref="E418:F418"/>
    <mergeCell ref="E423:F423"/>
    <mergeCell ref="H427:I427"/>
    <mergeCell ref="E429:F429"/>
    <mergeCell ref="E385:F385"/>
    <mergeCell ref="E386:F386"/>
    <mergeCell ref="E375:F375"/>
    <mergeCell ref="E381:F381"/>
    <mergeCell ref="E376:F376"/>
    <mergeCell ref="E377:F377"/>
    <mergeCell ref="H379:I379"/>
    <mergeCell ref="E382:F382"/>
    <mergeCell ref="E383:F383"/>
    <mergeCell ref="E384:F384"/>
    <mergeCell ref="H388:I388"/>
    <mergeCell ref="E499:F499"/>
    <mergeCell ref="E487:F487"/>
    <mergeCell ref="E493:F493"/>
    <mergeCell ref="E494:F494"/>
    <mergeCell ref="E495:F495"/>
    <mergeCell ref="H497:I497"/>
    <mergeCell ref="E500:F500"/>
    <mergeCell ref="E501:F501"/>
    <mergeCell ref="E470:F470"/>
    <mergeCell ref="E455:F455"/>
    <mergeCell ref="E456:F456"/>
    <mergeCell ref="E449:F449"/>
    <mergeCell ref="E436:F436"/>
    <mergeCell ref="E437:F437"/>
    <mergeCell ref="E438:F438"/>
    <mergeCell ref="E439:F439"/>
    <mergeCell ref="E431:F431"/>
    <mergeCell ref="E435:F435"/>
    <mergeCell ref="H433:I433"/>
    <mergeCell ref="E440:F440"/>
    <mergeCell ref="E441:F441"/>
    <mergeCell ref="E529:F529"/>
    <mergeCell ref="E517:F517"/>
    <mergeCell ref="E523:F523"/>
    <mergeCell ref="E518:F518"/>
    <mergeCell ref="E519:F519"/>
    <mergeCell ref="H521:I521"/>
    <mergeCell ref="E524:F524"/>
    <mergeCell ref="E525:F525"/>
    <mergeCell ref="H527:I527"/>
    <mergeCell ref="E530:F530"/>
    <mergeCell ref="E531:F531"/>
    <mergeCell ref="E511:F511"/>
    <mergeCell ref="E505:F505"/>
    <mergeCell ref="H503:I503"/>
    <mergeCell ref="E506:F506"/>
    <mergeCell ref="E507:F507"/>
    <mergeCell ref="H509:I509"/>
    <mergeCell ref="E512:F512"/>
    <mergeCell ref="E513:F513"/>
    <mergeCell ref="H515:I515"/>
    <mergeCell ref="E554:F554"/>
    <mergeCell ref="E555:F555"/>
    <mergeCell ref="E547:F547"/>
    <mergeCell ref="E548:F548"/>
    <mergeCell ref="E549:F549"/>
    <mergeCell ref="H551:I551"/>
    <mergeCell ref="E553:F553"/>
    <mergeCell ref="H557:I557"/>
    <mergeCell ref="E541:F541"/>
    <mergeCell ref="E535:F535"/>
    <mergeCell ref="H533:I533"/>
    <mergeCell ref="E536:F536"/>
    <mergeCell ref="E537:F537"/>
    <mergeCell ref="H539:I539"/>
    <mergeCell ref="E542:F542"/>
    <mergeCell ref="E543:F543"/>
    <mergeCell ref="H545:I545"/>
    <mergeCell ref="E583:F583"/>
    <mergeCell ref="E577:F577"/>
    <mergeCell ref="H575:I575"/>
    <mergeCell ref="E578:F578"/>
    <mergeCell ref="E579:F579"/>
    <mergeCell ref="H581:I581"/>
    <mergeCell ref="E584:F584"/>
    <mergeCell ref="E585:F585"/>
    <mergeCell ref="H587:I587"/>
    <mergeCell ref="E571:F571"/>
    <mergeCell ref="E559:F559"/>
    <mergeCell ref="E565:F565"/>
    <mergeCell ref="E560:F560"/>
    <mergeCell ref="E561:F561"/>
    <mergeCell ref="H563:I563"/>
    <mergeCell ref="E566:F566"/>
    <mergeCell ref="E567:F567"/>
    <mergeCell ref="H569:I569"/>
    <mergeCell ref="E572:F572"/>
    <mergeCell ref="E573:F573"/>
    <mergeCell ref="E603:F603"/>
    <mergeCell ref="E604:F604"/>
    <mergeCell ref="F609:I609"/>
    <mergeCell ref="A611:E611"/>
    <mergeCell ref="F611:I611"/>
    <mergeCell ref="A612:E612"/>
    <mergeCell ref="F612:I612"/>
    <mergeCell ref="A605:A606"/>
    <mergeCell ref="B605:B606"/>
    <mergeCell ref="C605:C606"/>
    <mergeCell ref="D605:D606"/>
    <mergeCell ref="E605:E606"/>
    <mergeCell ref="F605:G605"/>
    <mergeCell ref="H605:I605"/>
    <mergeCell ref="E589:F589"/>
    <mergeCell ref="E590:F590"/>
    <mergeCell ref="A595:E595"/>
    <mergeCell ref="F595:I595"/>
    <mergeCell ref="A596:E596"/>
    <mergeCell ref="F596:I596"/>
    <mergeCell ref="A597:E597"/>
    <mergeCell ref="F597:I597"/>
    <mergeCell ref="A598:E598"/>
    <mergeCell ref="F598:I598"/>
    <mergeCell ref="A599:E599"/>
    <mergeCell ref="F599:I599"/>
    <mergeCell ref="G640:I640"/>
    <mergeCell ref="E621:F621"/>
    <mergeCell ref="E622:F622"/>
    <mergeCell ref="A613:E613"/>
    <mergeCell ref="F613:I613"/>
    <mergeCell ref="A614:E614"/>
    <mergeCell ref="F614:I614"/>
    <mergeCell ref="A615:E615"/>
    <mergeCell ref="F615:I615"/>
    <mergeCell ref="A616:E616"/>
    <mergeCell ref="F616:I616"/>
    <mergeCell ref="A617:E617"/>
    <mergeCell ref="F617:I617"/>
    <mergeCell ref="H619:I619"/>
    <mergeCell ref="A623:A624"/>
    <mergeCell ref="B623:B624"/>
    <mergeCell ref="C623:C624"/>
    <mergeCell ref="E696:F696"/>
    <mergeCell ref="E697:F697"/>
    <mergeCell ref="E691:F691"/>
    <mergeCell ref="E695:F695"/>
    <mergeCell ref="H693:I693"/>
    <mergeCell ref="H699:I699"/>
    <mergeCell ref="E701:F701"/>
    <mergeCell ref="E684:F684"/>
    <mergeCell ref="E685:F685"/>
    <mergeCell ref="E690:F690"/>
    <mergeCell ref="E679:F679"/>
    <mergeCell ref="E680:F680"/>
    <mergeCell ref="E681:F681"/>
    <mergeCell ref="E682:F682"/>
    <mergeCell ref="E683:F683"/>
    <mergeCell ref="E689:F689"/>
    <mergeCell ref="E672:F672"/>
    <mergeCell ref="E673:F673"/>
    <mergeCell ref="H740:I740"/>
    <mergeCell ref="H750:I750"/>
    <mergeCell ref="A726:E726"/>
    <mergeCell ref="F726:I726"/>
    <mergeCell ref="A727:E727"/>
    <mergeCell ref="F727:I727"/>
    <mergeCell ref="A728:E728"/>
    <mergeCell ref="F728:I728"/>
    <mergeCell ref="A729:E729"/>
    <mergeCell ref="F729:I729"/>
    <mergeCell ref="G730:I730"/>
    <mergeCell ref="G731:I731"/>
    <mergeCell ref="G732:I732"/>
    <mergeCell ref="G733:I733"/>
    <mergeCell ref="G734:I734"/>
    <mergeCell ref="A735:E735"/>
    <mergeCell ref="E708:F708"/>
    <mergeCell ref="E709:F709"/>
    <mergeCell ref="E776:F776"/>
    <mergeCell ref="E777:F777"/>
    <mergeCell ref="E778:F778"/>
    <mergeCell ref="E765:F765"/>
    <mergeCell ref="E766:F766"/>
    <mergeCell ref="E770:F770"/>
    <mergeCell ref="E767:F767"/>
    <mergeCell ref="E768:F768"/>
    <mergeCell ref="E769:F769"/>
    <mergeCell ref="H772:I772"/>
    <mergeCell ref="E774:F774"/>
    <mergeCell ref="E775:F775"/>
    <mergeCell ref="E758:F758"/>
    <mergeCell ref="E759:F759"/>
    <mergeCell ref="E760:F760"/>
    <mergeCell ref="E752:F752"/>
    <mergeCell ref="E753:F753"/>
    <mergeCell ref="E754:F754"/>
    <mergeCell ref="E755:F755"/>
    <mergeCell ref="E756:F756"/>
    <mergeCell ref="E757:F757"/>
    <mergeCell ref="E761:F761"/>
    <mergeCell ref="H763:I763"/>
    <mergeCell ref="E816:F816"/>
    <mergeCell ref="E817:F817"/>
    <mergeCell ref="E800:F800"/>
    <mergeCell ref="E806:F806"/>
    <mergeCell ref="E793:F793"/>
    <mergeCell ref="E794:F794"/>
    <mergeCell ref="H796:I796"/>
    <mergeCell ref="E798:F798"/>
    <mergeCell ref="E799:F799"/>
    <mergeCell ref="H802:I802"/>
    <mergeCell ref="E804:F804"/>
    <mergeCell ref="E805:F805"/>
    <mergeCell ref="E786:F786"/>
    <mergeCell ref="E792:F792"/>
    <mergeCell ref="H780:I780"/>
    <mergeCell ref="E782:F782"/>
    <mergeCell ref="E783:F783"/>
    <mergeCell ref="E784:F784"/>
    <mergeCell ref="E785:F785"/>
    <mergeCell ref="E787:F787"/>
    <mergeCell ref="E788:F788"/>
    <mergeCell ref="H790:I790"/>
    <mergeCell ref="E868:F868"/>
    <mergeCell ref="E869:F869"/>
    <mergeCell ref="E870:F870"/>
    <mergeCell ref="E871:F871"/>
    <mergeCell ref="E858:F858"/>
    <mergeCell ref="E859:F859"/>
    <mergeCell ref="E860:F860"/>
    <mergeCell ref="E864:F864"/>
    <mergeCell ref="E863:F863"/>
    <mergeCell ref="H866:I866"/>
    <mergeCell ref="E844:F844"/>
    <mergeCell ref="E845:F845"/>
    <mergeCell ref="E846:F846"/>
    <mergeCell ref="E847:F847"/>
    <mergeCell ref="E848:F848"/>
    <mergeCell ref="E838:F838"/>
    <mergeCell ref="E837:F837"/>
    <mergeCell ref="H840:I840"/>
    <mergeCell ref="E842:F842"/>
    <mergeCell ref="E843:F843"/>
    <mergeCell ref="E849:F849"/>
    <mergeCell ref="E850:F850"/>
    <mergeCell ref="E851:F851"/>
    <mergeCell ref="H853:I853"/>
    <mergeCell ref="E855:F855"/>
    <mergeCell ref="E856:F856"/>
    <mergeCell ref="E857:F857"/>
    <mergeCell ref="E861:F861"/>
    <mergeCell ref="E862:F862"/>
    <mergeCell ref="E899:F899"/>
    <mergeCell ref="E903:F903"/>
    <mergeCell ref="H905:I905"/>
    <mergeCell ref="E884:F884"/>
    <mergeCell ref="E888:F888"/>
    <mergeCell ref="E889:F889"/>
    <mergeCell ref="E890:F890"/>
    <mergeCell ref="E877:F877"/>
    <mergeCell ref="E882:F882"/>
    <mergeCell ref="E883:F883"/>
    <mergeCell ref="H879:I879"/>
    <mergeCell ref="E881:F881"/>
    <mergeCell ref="E885:F885"/>
    <mergeCell ref="E886:F886"/>
    <mergeCell ref="E887:F887"/>
    <mergeCell ref="E872:F872"/>
    <mergeCell ref="E873:F873"/>
    <mergeCell ref="E874:F874"/>
    <mergeCell ref="E875:F875"/>
    <mergeCell ref="E876:F876"/>
    <mergeCell ref="E956:F956"/>
    <mergeCell ref="E943:F943"/>
    <mergeCell ref="E948:F948"/>
    <mergeCell ref="E949:F949"/>
    <mergeCell ref="H945:I945"/>
    <mergeCell ref="E947:F947"/>
    <mergeCell ref="E951:F951"/>
    <mergeCell ref="H953:I953"/>
    <mergeCell ref="E941:F941"/>
    <mergeCell ref="E942:F942"/>
    <mergeCell ref="E931:F931"/>
    <mergeCell ref="E924:F924"/>
    <mergeCell ref="E925:F925"/>
    <mergeCell ref="E930:F930"/>
    <mergeCell ref="E919:F919"/>
    <mergeCell ref="E923:F923"/>
    <mergeCell ref="E914:F914"/>
    <mergeCell ref="E915:F915"/>
    <mergeCell ref="E916:F916"/>
    <mergeCell ref="E917:F917"/>
    <mergeCell ref="E918:F918"/>
    <mergeCell ref="H921:I921"/>
    <mergeCell ref="H927:I927"/>
    <mergeCell ref="E929:F929"/>
    <mergeCell ref="H933:I933"/>
    <mergeCell ref="E935:F935"/>
    <mergeCell ref="E936:F936"/>
    <mergeCell ref="E937:F937"/>
    <mergeCell ref="H939:I939"/>
    <mergeCell ref="H62:I62"/>
    <mergeCell ref="E68:F68"/>
    <mergeCell ref="E69:F69"/>
    <mergeCell ref="E70:F70"/>
    <mergeCell ref="E74:F74"/>
    <mergeCell ref="E75:F75"/>
    <mergeCell ref="H77:I77"/>
    <mergeCell ref="H91:I91"/>
    <mergeCell ref="E93:F93"/>
    <mergeCell ref="E15:F15"/>
    <mergeCell ref="H22:I22"/>
    <mergeCell ref="E31:F31"/>
    <mergeCell ref="E32:F32"/>
    <mergeCell ref="E33:F33"/>
    <mergeCell ref="H40:I40"/>
    <mergeCell ref="E42:F42"/>
    <mergeCell ref="E43:F43"/>
    <mergeCell ref="E44:F44"/>
    <mergeCell ref="E46:F46"/>
    <mergeCell ref="E47:F47"/>
    <mergeCell ref="E48:F48"/>
    <mergeCell ref="E45:F45"/>
    <mergeCell ref="E49:F49"/>
    <mergeCell ref="H51:I51"/>
    <mergeCell ref="E53:F53"/>
    <mergeCell ref="E54:F54"/>
    <mergeCell ref="E55:F55"/>
    <mergeCell ref="E35:F35"/>
    <mergeCell ref="H83:I83"/>
    <mergeCell ref="E85:F85"/>
    <mergeCell ref="E86:F86"/>
    <mergeCell ref="E89:F89"/>
    <mergeCell ref="H153:I153"/>
    <mergeCell ref="E179:F179"/>
    <mergeCell ref="E180:F180"/>
    <mergeCell ref="E181:F181"/>
    <mergeCell ref="E182:F182"/>
    <mergeCell ref="E183:F183"/>
    <mergeCell ref="E148:F148"/>
    <mergeCell ref="E149:F149"/>
    <mergeCell ref="E150:F150"/>
    <mergeCell ref="E151:F151"/>
    <mergeCell ref="E140:F140"/>
    <mergeCell ref="E141:F141"/>
    <mergeCell ref="H145:I145"/>
    <mergeCell ref="E147:F147"/>
    <mergeCell ref="E143:F143"/>
    <mergeCell ref="E402:F402"/>
    <mergeCell ref="H406:I406"/>
    <mergeCell ref="E368:F368"/>
    <mergeCell ref="E361:F361"/>
    <mergeCell ref="E362:F362"/>
    <mergeCell ref="E363:F363"/>
    <mergeCell ref="E364:F364"/>
    <mergeCell ref="H366:I366"/>
    <mergeCell ref="E369:F369"/>
    <mergeCell ref="E370:F370"/>
    <mergeCell ref="E371:F371"/>
    <mergeCell ref="H373:I373"/>
    <mergeCell ref="E354:F354"/>
    <mergeCell ref="E347:F347"/>
    <mergeCell ref="E348:F348"/>
    <mergeCell ref="E349:F349"/>
    <mergeCell ref="E350:F350"/>
    <mergeCell ref="E408:F408"/>
    <mergeCell ref="E409:F409"/>
    <mergeCell ref="H413:I413"/>
    <mergeCell ref="E415:F415"/>
    <mergeCell ref="E416:F416"/>
    <mergeCell ref="H420:I420"/>
    <mergeCell ref="E422:F422"/>
    <mergeCell ref="F236:I236"/>
    <mergeCell ref="H238:I238"/>
    <mergeCell ref="A240:J240"/>
    <mergeCell ref="E241:F241"/>
    <mergeCell ref="E242:F242"/>
    <mergeCell ref="H247:I247"/>
    <mergeCell ref="E249:F249"/>
    <mergeCell ref="E254:F254"/>
    <mergeCell ref="E255:F255"/>
    <mergeCell ref="E410:F410"/>
    <mergeCell ref="E411:F411"/>
    <mergeCell ref="E403:F403"/>
    <mergeCell ref="E404:F404"/>
    <mergeCell ref="E396:F396"/>
    <mergeCell ref="E397:F397"/>
    <mergeCell ref="E390:F390"/>
    <mergeCell ref="E391:F391"/>
    <mergeCell ref="E392:F392"/>
    <mergeCell ref="E393:F393"/>
    <mergeCell ref="E394:F394"/>
    <mergeCell ref="E395:F395"/>
    <mergeCell ref="H399:I399"/>
    <mergeCell ref="E401:F401"/>
    <mergeCell ref="H352:I352"/>
    <mergeCell ref="E355:F355"/>
    <mergeCell ref="H472:I472"/>
    <mergeCell ref="E476:F476"/>
    <mergeCell ref="H478:I478"/>
    <mergeCell ref="E482:F482"/>
    <mergeCell ref="E483:F483"/>
    <mergeCell ref="E484:F484"/>
    <mergeCell ref="E488:F488"/>
    <mergeCell ref="E489:F489"/>
    <mergeCell ref="H491:I491"/>
    <mergeCell ref="E442:F442"/>
    <mergeCell ref="H444:I444"/>
    <mergeCell ref="E446:F446"/>
    <mergeCell ref="E447:F447"/>
    <mergeCell ref="E448:F448"/>
    <mergeCell ref="H451:I451"/>
    <mergeCell ref="E453:F453"/>
    <mergeCell ref="E454:F454"/>
    <mergeCell ref="H458:I458"/>
    <mergeCell ref="E480:F480"/>
    <mergeCell ref="E481:F481"/>
    <mergeCell ref="E485:F485"/>
    <mergeCell ref="E486:F486"/>
    <mergeCell ref="E474:F474"/>
    <mergeCell ref="E475:F475"/>
    <mergeCell ref="H465:I465"/>
    <mergeCell ref="E467:F467"/>
    <mergeCell ref="E468:F468"/>
    <mergeCell ref="E469:F469"/>
    <mergeCell ref="E461:F461"/>
    <mergeCell ref="E462:F462"/>
    <mergeCell ref="E463:F463"/>
    <mergeCell ref="E460:F460"/>
    <mergeCell ref="J605:J606"/>
    <mergeCell ref="A608:E608"/>
    <mergeCell ref="F608:I608"/>
    <mergeCell ref="A591:A592"/>
    <mergeCell ref="B591:B592"/>
    <mergeCell ref="C591:C592"/>
    <mergeCell ref="D591:D592"/>
    <mergeCell ref="E591:E592"/>
    <mergeCell ref="F591:G591"/>
    <mergeCell ref="H591:I591"/>
    <mergeCell ref="J591:J592"/>
    <mergeCell ref="A594:E594"/>
    <mergeCell ref="F594:I594"/>
    <mergeCell ref="H601:I601"/>
    <mergeCell ref="G654:I654"/>
    <mergeCell ref="A661:E661"/>
    <mergeCell ref="F661:I661"/>
    <mergeCell ref="H648:I648"/>
    <mergeCell ref="H650:I650"/>
    <mergeCell ref="H651:I651"/>
    <mergeCell ref="H652:I652"/>
    <mergeCell ref="A653:E653"/>
    <mergeCell ref="F653:I653"/>
    <mergeCell ref="A634:E634"/>
    <mergeCell ref="F634:I634"/>
    <mergeCell ref="A635:E635"/>
    <mergeCell ref="F635:I635"/>
    <mergeCell ref="A636:E636"/>
    <mergeCell ref="F636:I636"/>
    <mergeCell ref="A637:E637"/>
    <mergeCell ref="F637:I637"/>
    <mergeCell ref="A638:E638"/>
    <mergeCell ref="H663:I663"/>
    <mergeCell ref="H669:I669"/>
    <mergeCell ref="E674:F674"/>
    <mergeCell ref="E675:F675"/>
    <mergeCell ref="H677:I677"/>
    <mergeCell ref="H687:I687"/>
    <mergeCell ref="D623:D624"/>
    <mergeCell ref="E623:E624"/>
    <mergeCell ref="F623:G623"/>
    <mergeCell ref="H623:I623"/>
    <mergeCell ref="J623:J624"/>
    <mergeCell ref="A629:E629"/>
    <mergeCell ref="F629:I629"/>
    <mergeCell ref="F630:I630"/>
    <mergeCell ref="A633:E633"/>
    <mergeCell ref="F633:I633"/>
    <mergeCell ref="E667:F667"/>
    <mergeCell ref="E671:F671"/>
    <mergeCell ref="E665:F665"/>
    <mergeCell ref="E666:F666"/>
    <mergeCell ref="H649:I649"/>
    <mergeCell ref="G641:I641"/>
    <mergeCell ref="G642:I642"/>
    <mergeCell ref="G643:I643"/>
    <mergeCell ref="G644:I644"/>
    <mergeCell ref="G645:I645"/>
    <mergeCell ref="A646:E646"/>
    <mergeCell ref="F646:I646"/>
    <mergeCell ref="H647:I647"/>
    <mergeCell ref="F638:I638"/>
    <mergeCell ref="A639:E639"/>
    <mergeCell ref="F639:I639"/>
    <mergeCell ref="J715:J716"/>
    <mergeCell ref="A719:E719"/>
    <mergeCell ref="F719:I719"/>
    <mergeCell ref="F720:I720"/>
    <mergeCell ref="A723:E723"/>
    <mergeCell ref="F723:I723"/>
    <mergeCell ref="A724:E724"/>
    <mergeCell ref="F724:I724"/>
    <mergeCell ref="A725:E725"/>
    <mergeCell ref="F725:I725"/>
    <mergeCell ref="E702:F702"/>
    <mergeCell ref="H705:I705"/>
    <mergeCell ref="H711:I711"/>
    <mergeCell ref="E713:F713"/>
    <mergeCell ref="E714:F714"/>
    <mergeCell ref="A715:A716"/>
    <mergeCell ref="B715:B716"/>
    <mergeCell ref="C715:C716"/>
    <mergeCell ref="D715:D716"/>
    <mergeCell ref="E715:E716"/>
    <mergeCell ref="F715:G715"/>
    <mergeCell ref="H715:I715"/>
    <mergeCell ref="E703:F703"/>
    <mergeCell ref="E707:F707"/>
    <mergeCell ref="E821:F821"/>
    <mergeCell ref="E822:F822"/>
    <mergeCell ref="E823:F823"/>
    <mergeCell ref="H827:I827"/>
    <mergeCell ref="E829:F829"/>
    <mergeCell ref="E830:F830"/>
    <mergeCell ref="E831:F831"/>
    <mergeCell ref="E835:F835"/>
    <mergeCell ref="E836:F836"/>
    <mergeCell ref="F735:I735"/>
    <mergeCell ref="H736:I736"/>
    <mergeCell ref="H737:I737"/>
    <mergeCell ref="H738:I738"/>
    <mergeCell ref="H739:I739"/>
    <mergeCell ref="A741:E741"/>
    <mergeCell ref="F741:I741"/>
    <mergeCell ref="G742:I742"/>
    <mergeCell ref="A748:E748"/>
    <mergeCell ref="F748:I748"/>
    <mergeCell ref="E832:F832"/>
    <mergeCell ref="E833:F833"/>
    <mergeCell ref="E834:F834"/>
    <mergeCell ref="E824:F824"/>
    <mergeCell ref="E825:F825"/>
    <mergeCell ref="E818:F818"/>
    <mergeCell ref="E819:F819"/>
    <mergeCell ref="E820:F820"/>
    <mergeCell ref="E812:F812"/>
    <mergeCell ref="H808:I808"/>
    <mergeCell ref="E810:F810"/>
    <mergeCell ref="E811:F811"/>
    <mergeCell ref="H814:I814"/>
    <mergeCell ref="E907:F907"/>
    <mergeCell ref="E908:F908"/>
    <mergeCell ref="E909:F909"/>
    <mergeCell ref="E910:F910"/>
    <mergeCell ref="H912:I912"/>
    <mergeCell ref="E900:F900"/>
    <mergeCell ref="E901:F901"/>
    <mergeCell ref="E902:F902"/>
    <mergeCell ref="H892:I892"/>
    <mergeCell ref="E894:F894"/>
    <mergeCell ref="E895:F895"/>
    <mergeCell ref="E896:F896"/>
    <mergeCell ref="E897:F897"/>
    <mergeCell ref="E898:F898"/>
    <mergeCell ref="E999:F999"/>
    <mergeCell ref="H1001:I1001"/>
    <mergeCell ref="E1003:F1003"/>
    <mergeCell ref="E960:F960"/>
    <mergeCell ref="E961:F961"/>
    <mergeCell ref="E950:F950"/>
    <mergeCell ref="E955:F955"/>
    <mergeCell ref="E997:F997"/>
    <mergeCell ref="E998:F998"/>
    <mergeCell ref="E992:F992"/>
    <mergeCell ref="E993:F993"/>
    <mergeCell ref="H987:I987"/>
    <mergeCell ref="E989:F989"/>
    <mergeCell ref="E990:F990"/>
    <mergeCell ref="E991:F991"/>
    <mergeCell ref="H995:I995"/>
    <mergeCell ref="E973:F973"/>
    <mergeCell ref="E978:F978"/>
    <mergeCell ref="E1004:F1004"/>
    <mergeCell ref="E1005:F1005"/>
    <mergeCell ref="H1007:I1007"/>
    <mergeCell ref="E1009:F1009"/>
    <mergeCell ref="E1010:F1010"/>
    <mergeCell ref="E1011:F1011"/>
    <mergeCell ref="E957:F957"/>
    <mergeCell ref="E958:F958"/>
    <mergeCell ref="E959:F959"/>
    <mergeCell ref="H963:I963"/>
    <mergeCell ref="E965:F965"/>
    <mergeCell ref="H969:I969"/>
    <mergeCell ref="E971:F971"/>
    <mergeCell ref="H975:I975"/>
    <mergeCell ref="E977:F977"/>
    <mergeCell ref="E1025:F1025"/>
    <mergeCell ref="H1027:I1027"/>
    <mergeCell ref="E979:F979"/>
    <mergeCell ref="H981:I981"/>
    <mergeCell ref="E983:F983"/>
    <mergeCell ref="E984:F984"/>
    <mergeCell ref="E985:F985"/>
    <mergeCell ref="E966:F966"/>
    <mergeCell ref="E967:F967"/>
    <mergeCell ref="E972:F972"/>
    <mergeCell ref="E1029:F1029"/>
    <mergeCell ref="E1030:F1030"/>
    <mergeCell ref="E1031:F1031"/>
    <mergeCell ref="E1032:F1032"/>
    <mergeCell ref="E1033:F1033"/>
    <mergeCell ref="H1035:I1035"/>
    <mergeCell ref="E1037:F1037"/>
    <mergeCell ref="E1012:F1012"/>
    <mergeCell ref="E1013:F1013"/>
    <mergeCell ref="H1015:I1015"/>
    <mergeCell ref="E1017:F1017"/>
    <mergeCell ref="E1018:F1018"/>
    <mergeCell ref="E1019:F1019"/>
    <mergeCell ref="H1021:I1021"/>
    <mergeCell ref="E1023:F1023"/>
    <mergeCell ref="E1024:F1024"/>
    <mergeCell ref="E1049:F1049"/>
    <mergeCell ref="H1051:I1051"/>
    <mergeCell ref="E1053:F1053"/>
    <mergeCell ref="E1054:F1054"/>
    <mergeCell ref="E1055:F1055"/>
    <mergeCell ref="H1057:I1057"/>
    <mergeCell ref="E1059:F1059"/>
    <mergeCell ref="E1060:F1060"/>
    <mergeCell ref="E1061:F1061"/>
    <mergeCell ref="E1038:F1038"/>
    <mergeCell ref="E1039:F1039"/>
    <mergeCell ref="E1040:F1040"/>
    <mergeCell ref="E1041:F1041"/>
    <mergeCell ref="E1042:F1042"/>
    <mergeCell ref="E1043:F1043"/>
    <mergeCell ref="H1045:I1045"/>
    <mergeCell ref="E1047:F1047"/>
    <mergeCell ref="E1048:F1048"/>
    <mergeCell ref="E1075:F1075"/>
    <mergeCell ref="E1076:F1076"/>
    <mergeCell ref="E1077:F1077"/>
    <mergeCell ref="E1078:F1078"/>
    <mergeCell ref="E1079:F1079"/>
    <mergeCell ref="E1080:F1080"/>
    <mergeCell ref="H1082:I1082"/>
    <mergeCell ref="E1084:F1084"/>
    <mergeCell ref="E1085:F1085"/>
    <mergeCell ref="H1063:I1063"/>
    <mergeCell ref="E1065:F1065"/>
    <mergeCell ref="E1066:F1066"/>
    <mergeCell ref="E1067:F1067"/>
    <mergeCell ref="H1069:I1069"/>
    <mergeCell ref="E1071:F1071"/>
    <mergeCell ref="E1072:F1072"/>
    <mergeCell ref="E1073:F1073"/>
    <mergeCell ref="E1074:F1074"/>
    <mergeCell ref="E1097:F1097"/>
    <mergeCell ref="E1098:F1098"/>
    <mergeCell ref="E1099:F1099"/>
    <mergeCell ref="H1101:I1101"/>
    <mergeCell ref="E1103:F1103"/>
    <mergeCell ref="E1104:F1104"/>
    <mergeCell ref="E1105:F1105"/>
    <mergeCell ref="E1106:F1106"/>
    <mergeCell ref="E1107:F1107"/>
    <mergeCell ref="E1086:F1086"/>
    <mergeCell ref="E1087:F1087"/>
    <mergeCell ref="E1088:F1088"/>
    <mergeCell ref="E1089:F1089"/>
    <mergeCell ref="E1090:F1090"/>
    <mergeCell ref="E1091:F1091"/>
    <mergeCell ref="H1093:I1093"/>
    <mergeCell ref="E1095:F1095"/>
    <mergeCell ref="E1096:F1096"/>
    <mergeCell ref="E1121:F1121"/>
    <mergeCell ref="H1123:I1123"/>
    <mergeCell ref="E1125:F1125"/>
    <mergeCell ref="E1126:F1126"/>
    <mergeCell ref="E1127:F1127"/>
    <mergeCell ref="H1129:I1129"/>
    <mergeCell ref="E1131:F1131"/>
    <mergeCell ref="E1132:F1132"/>
    <mergeCell ref="E1133:F1133"/>
    <mergeCell ref="E1108:F1108"/>
    <mergeCell ref="E1109:F1109"/>
    <mergeCell ref="H1111:I1111"/>
    <mergeCell ref="E1113:F1113"/>
    <mergeCell ref="E1114:F1114"/>
    <mergeCell ref="E1115:F1115"/>
    <mergeCell ref="H1117:I1117"/>
    <mergeCell ref="E1119:F1119"/>
    <mergeCell ref="E1120:F1120"/>
    <mergeCell ref="E1147:F1147"/>
    <mergeCell ref="H1149:I1149"/>
    <mergeCell ref="E1151:F1151"/>
    <mergeCell ref="E1152:F1152"/>
    <mergeCell ref="E1153:F1153"/>
    <mergeCell ref="H1155:I1155"/>
    <mergeCell ref="E1157:F1157"/>
    <mergeCell ref="E1158:F1158"/>
    <mergeCell ref="E1159:F1159"/>
    <mergeCell ref="H1135:I1135"/>
    <mergeCell ref="E1137:F1137"/>
    <mergeCell ref="E1138:F1138"/>
    <mergeCell ref="E1139:F1139"/>
    <mergeCell ref="E1140:F1140"/>
    <mergeCell ref="E1141:F1141"/>
    <mergeCell ref="H1143:I1143"/>
    <mergeCell ref="E1145:F1145"/>
    <mergeCell ref="E1146:F1146"/>
    <mergeCell ref="E1171:F1171"/>
    <mergeCell ref="A1172:A1173"/>
    <mergeCell ref="B1172:B1173"/>
    <mergeCell ref="C1172:C1173"/>
    <mergeCell ref="D1172:D1173"/>
    <mergeCell ref="E1172:E1173"/>
    <mergeCell ref="F1172:G1172"/>
    <mergeCell ref="H1172:I1172"/>
    <mergeCell ref="J1172:J1173"/>
    <mergeCell ref="E1160:F1160"/>
    <mergeCell ref="E1161:F1161"/>
    <mergeCell ref="E1162:F1162"/>
    <mergeCell ref="E1163:F1163"/>
    <mergeCell ref="E1164:F1164"/>
    <mergeCell ref="E1165:F1165"/>
    <mergeCell ref="E1166:F1166"/>
    <mergeCell ref="H1168:I1168"/>
    <mergeCell ref="E1170:F1170"/>
    <mergeCell ref="A1180:E1180"/>
    <mergeCell ref="F1180:I1180"/>
    <mergeCell ref="H1182:I1182"/>
    <mergeCell ref="E1184:F1184"/>
    <mergeCell ref="E1185:F1185"/>
    <mergeCell ref="A1186:A1187"/>
    <mergeCell ref="B1186:B1187"/>
    <mergeCell ref="C1186:C1187"/>
    <mergeCell ref="D1186:D1187"/>
    <mergeCell ref="E1186:E1187"/>
    <mergeCell ref="F1186:G1186"/>
    <mergeCell ref="H1186:I1186"/>
    <mergeCell ref="A1175:E1175"/>
    <mergeCell ref="F1175:I1175"/>
    <mergeCell ref="A1176:E1176"/>
    <mergeCell ref="F1176:I1176"/>
    <mergeCell ref="A1177:E1177"/>
    <mergeCell ref="F1177:I1177"/>
    <mergeCell ref="A1178:E1178"/>
    <mergeCell ref="F1178:I1178"/>
    <mergeCell ref="A1179:E1179"/>
    <mergeCell ref="F1179:I1179"/>
    <mergeCell ref="A1193:E1193"/>
    <mergeCell ref="F1193:I1193"/>
    <mergeCell ref="A1194:E1194"/>
    <mergeCell ref="F1194:I1194"/>
    <mergeCell ref="H1196:I1196"/>
    <mergeCell ref="E1198:F1198"/>
    <mergeCell ref="E1199:F1199"/>
    <mergeCell ref="A1200:A1201"/>
    <mergeCell ref="B1200:B1201"/>
    <mergeCell ref="C1200:C1201"/>
    <mergeCell ref="D1200:D1201"/>
    <mergeCell ref="E1200:E1201"/>
    <mergeCell ref="F1200:G1200"/>
    <mergeCell ref="H1200:I1200"/>
    <mergeCell ref="J1186:J1187"/>
    <mergeCell ref="A1189:E1189"/>
    <mergeCell ref="F1189:I1189"/>
    <mergeCell ref="A1190:E1190"/>
    <mergeCell ref="F1190:I1190"/>
    <mergeCell ref="A1191:E1191"/>
    <mergeCell ref="F1191:I1191"/>
    <mergeCell ref="A1192:E1192"/>
    <mergeCell ref="F1192:I1192"/>
    <mergeCell ref="A1207:E1207"/>
    <mergeCell ref="F1207:I1207"/>
    <mergeCell ref="A1208:E1208"/>
    <mergeCell ref="F1208:I1208"/>
    <mergeCell ref="H1210:I1210"/>
    <mergeCell ref="E1212:F1212"/>
    <mergeCell ref="E1213:F1213"/>
    <mergeCell ref="A1214:A1215"/>
    <mergeCell ref="B1214:B1215"/>
    <mergeCell ref="C1214:C1215"/>
    <mergeCell ref="D1214:D1215"/>
    <mergeCell ref="E1214:E1215"/>
    <mergeCell ref="F1214:G1214"/>
    <mergeCell ref="H1214:I1214"/>
    <mergeCell ref="J1200:J1201"/>
    <mergeCell ref="A1203:E1203"/>
    <mergeCell ref="F1203:I1203"/>
    <mergeCell ref="A1204:E1204"/>
    <mergeCell ref="F1204:I1204"/>
    <mergeCell ref="A1205:E1205"/>
    <mergeCell ref="F1205:I1205"/>
    <mergeCell ref="A1206:E1206"/>
    <mergeCell ref="F1206:I1206"/>
    <mergeCell ref="A1221:E1221"/>
    <mergeCell ref="F1221:I1221"/>
    <mergeCell ref="A1222:E1222"/>
    <mergeCell ref="F1222:I1222"/>
    <mergeCell ref="H1224:I1224"/>
    <mergeCell ref="E1226:F1226"/>
    <mergeCell ref="E1227:F1227"/>
    <mergeCell ref="A1228:A1229"/>
    <mergeCell ref="B1228:B1229"/>
    <mergeCell ref="C1228:C1229"/>
    <mergeCell ref="D1228:D1229"/>
    <mergeCell ref="E1228:E1229"/>
    <mergeCell ref="F1228:G1228"/>
    <mergeCell ref="H1228:I1228"/>
    <mergeCell ref="J1214:J1215"/>
    <mergeCell ref="A1217:E1217"/>
    <mergeCell ref="F1217:I1217"/>
    <mergeCell ref="A1218:E1218"/>
    <mergeCell ref="F1218:I1218"/>
    <mergeCell ref="A1219:E1219"/>
    <mergeCell ref="F1219:I1219"/>
    <mergeCell ref="A1220:E1220"/>
    <mergeCell ref="F1220:I1220"/>
    <mergeCell ref="A1235:E1235"/>
    <mergeCell ref="F1235:I1235"/>
    <mergeCell ref="A1236:E1236"/>
    <mergeCell ref="F1236:I1236"/>
    <mergeCell ref="H1238:I1238"/>
    <mergeCell ref="E1240:F1240"/>
    <mergeCell ref="E1241:F1241"/>
    <mergeCell ref="A1242:A1243"/>
    <mergeCell ref="B1242:B1243"/>
    <mergeCell ref="C1242:C1243"/>
    <mergeCell ref="D1242:D1243"/>
    <mergeCell ref="E1242:E1243"/>
    <mergeCell ref="F1242:G1242"/>
    <mergeCell ref="H1242:I1242"/>
    <mergeCell ref="J1228:J1229"/>
    <mergeCell ref="A1231:E1231"/>
    <mergeCell ref="F1231:I1231"/>
    <mergeCell ref="A1232:E1232"/>
    <mergeCell ref="F1232:I1232"/>
    <mergeCell ref="A1233:E1233"/>
    <mergeCell ref="F1233:I1233"/>
    <mergeCell ref="A1234:E1234"/>
    <mergeCell ref="F1234:I1234"/>
    <mergeCell ref="A1257:C1257"/>
    <mergeCell ref="F1257:G1257"/>
    <mergeCell ref="H1257:J1257"/>
    <mergeCell ref="A1249:E1249"/>
    <mergeCell ref="F1249:I1249"/>
    <mergeCell ref="A1250:E1250"/>
    <mergeCell ref="F1250:I1250"/>
    <mergeCell ref="H1252:I1252"/>
    <mergeCell ref="A1255:C1255"/>
    <mergeCell ref="F1255:G1255"/>
    <mergeCell ref="H1255:J1255"/>
    <mergeCell ref="A1256:C1256"/>
    <mergeCell ref="F1256:G1256"/>
    <mergeCell ref="H1256:J1256"/>
    <mergeCell ref="J1242:J1243"/>
    <mergeCell ref="A1245:E1245"/>
    <mergeCell ref="F1245:I1245"/>
    <mergeCell ref="A1246:E1246"/>
    <mergeCell ref="F1246:I1246"/>
    <mergeCell ref="A1247:E1247"/>
    <mergeCell ref="F1247:I1247"/>
    <mergeCell ref="A1248:E1248"/>
    <mergeCell ref="F1248:I1248"/>
    <mergeCell ref="D1254:G1254"/>
  </mergeCells>
  <printOptions horizontalCentered="1"/>
  <pageMargins left="0.39370078740157483" right="0.39370078740157483" top="1.5748031496062993" bottom="1.1811023622047245" header="3.937007874015748E-2" footer="3.937007874015748E-2"/>
  <pageSetup paperSize="9" scale="75" orientation="portrait" r:id="rId1"/>
  <headerFooter scaleWithDoc="0">
    <oddHeader>&amp;C&amp;G</oddHeader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45E14-FA33-4675-96F5-90A3D62378D4}">
  <sheetPr>
    <tabColor rgb="FF00B050"/>
  </sheetPr>
  <dimension ref="A2:J133"/>
  <sheetViews>
    <sheetView view="pageBreakPreview" topLeftCell="B17" zoomScale="90" zoomScaleNormal="100" zoomScaleSheetLayoutView="90" workbookViewId="0">
      <selection activeCell="D22" sqref="D22:D24"/>
    </sheetView>
  </sheetViews>
  <sheetFormatPr defaultRowHeight="13.2"/>
  <cols>
    <col min="1" max="1" width="12" hidden="1" customWidth="1"/>
    <col min="2" max="2" width="15.77734375" style="246" customWidth="1"/>
    <col min="3" max="3" width="7.5546875" customWidth="1"/>
    <col min="4" max="4" width="47.88671875" customWidth="1"/>
    <col min="5" max="5" width="11" hidden="1" customWidth="1"/>
    <col min="6" max="6" width="9.5546875" hidden="1" customWidth="1"/>
    <col min="7" max="7" width="16" customWidth="1"/>
    <col min="8" max="8" width="7.109375" customWidth="1"/>
    <col min="9" max="9" width="9" customWidth="1"/>
    <col min="10" max="10" width="11.6640625" customWidth="1"/>
  </cols>
  <sheetData>
    <row r="2" spans="1:10" ht="13.8">
      <c r="A2" s="711" t="str">
        <f>'[1]PANILHA NÃO DESONERADA'!$A$2</f>
        <v>CONVÊNIO</v>
      </c>
      <c r="B2" s="712"/>
      <c r="C2" s="708"/>
      <c r="D2" s="709"/>
      <c r="E2" s="709"/>
      <c r="F2" s="709"/>
      <c r="G2" s="709"/>
      <c r="H2" s="709"/>
      <c r="I2" s="709"/>
      <c r="J2" s="710"/>
    </row>
    <row r="3" spans="1:10" ht="13.8">
      <c r="A3" s="514" t="str">
        <f>'[1]PANILHA NÃO DESONERADA'!$A$3</f>
        <v>PROPONENTE</v>
      </c>
      <c r="B3" s="514"/>
      <c r="C3" s="670" t="s">
        <v>300</v>
      </c>
      <c r="D3" s="670"/>
      <c r="E3" s="670"/>
      <c r="F3" s="670"/>
      <c r="G3" s="670"/>
      <c r="H3" s="670"/>
      <c r="I3" s="670"/>
      <c r="J3" s="670"/>
    </row>
    <row r="4" spans="1:10" ht="13.8">
      <c r="A4" s="518" t="str">
        <f>'[1]PANILHA NÃO DESONERADA'!$F$2</f>
        <v>MUNICÍPIO/UF</v>
      </c>
      <c r="B4" s="518"/>
      <c r="C4" s="670" t="s">
        <v>311</v>
      </c>
      <c r="D4" s="670"/>
      <c r="E4" s="670"/>
      <c r="F4" s="670"/>
      <c r="G4" s="670"/>
      <c r="H4" s="670"/>
      <c r="I4" s="670"/>
      <c r="J4" s="670"/>
    </row>
    <row r="5" spans="1:10" ht="13.8">
      <c r="A5" s="514" t="str">
        <f>'[1]PANILHA NÃO DESONERADA'!$A$4</f>
        <v>OBJETO</v>
      </c>
      <c r="B5" s="514"/>
      <c r="C5" s="670" t="s">
        <v>1031</v>
      </c>
      <c r="D5" s="670"/>
      <c r="E5" s="670"/>
      <c r="F5" s="670"/>
      <c r="G5" s="670"/>
      <c r="H5" s="670"/>
      <c r="I5" s="670"/>
      <c r="J5" s="670"/>
    </row>
    <row r="6" spans="1:10" ht="13.8">
      <c r="A6" s="514" t="str">
        <f>'[1]PANILHA NÃO DESONERADA'!$A$5</f>
        <v>ENDEREÇO OBRA</v>
      </c>
      <c r="B6" s="514"/>
      <c r="C6" s="670"/>
      <c r="D6" s="670"/>
      <c r="E6" s="670"/>
      <c r="F6" s="670"/>
      <c r="G6" s="670"/>
      <c r="H6" s="670"/>
      <c r="I6" s="670"/>
      <c r="J6" s="670"/>
    </row>
    <row r="7" spans="1:10" ht="13.8">
      <c r="A7" s="1"/>
      <c r="B7" s="363"/>
      <c r="C7" s="12"/>
      <c r="D7" s="12"/>
      <c r="E7" s="12"/>
      <c r="F7" s="12"/>
      <c r="G7" s="1"/>
      <c r="H7" s="1"/>
      <c r="I7" s="1"/>
      <c r="J7" s="2"/>
    </row>
    <row r="8" spans="1:10" ht="13.8">
      <c r="A8" s="679" t="s">
        <v>895</v>
      </c>
      <c r="B8" s="680"/>
      <c r="C8" s="680"/>
      <c r="D8" s="680"/>
      <c r="E8" s="680"/>
      <c r="F8" s="680"/>
      <c r="G8" s="680"/>
      <c r="H8" s="680"/>
      <c r="I8" s="680"/>
      <c r="J8" s="681"/>
    </row>
    <row r="9" spans="1:10" ht="13.8">
      <c r="A9" s="679" t="s">
        <v>331</v>
      </c>
      <c r="B9" s="680"/>
      <c r="C9" s="680"/>
      <c r="D9" s="680"/>
      <c r="E9" s="680"/>
      <c r="F9" s="680"/>
      <c r="G9" s="680"/>
      <c r="H9" s="680"/>
      <c r="I9" s="680"/>
      <c r="J9" s="681"/>
    </row>
    <row r="10" spans="1:10" s="246" customFormat="1" ht="24.6" customHeight="1">
      <c r="A10" s="365" t="s">
        <v>526</v>
      </c>
      <c r="B10" s="364" t="s">
        <v>360</v>
      </c>
      <c r="C10" s="372" t="s">
        <v>361</v>
      </c>
      <c r="D10" s="364" t="s">
        <v>362</v>
      </c>
      <c r="E10" s="671" t="s">
        <v>503</v>
      </c>
      <c r="F10" s="671"/>
      <c r="G10" s="364" t="s">
        <v>363</v>
      </c>
      <c r="H10" s="376" t="s">
        <v>346</v>
      </c>
      <c r="I10" s="364" t="s">
        <v>364</v>
      </c>
      <c r="J10" s="364" t="s">
        <v>62</v>
      </c>
    </row>
    <row r="11" spans="1:10" ht="30.6" customHeight="1">
      <c r="A11" s="324" t="s">
        <v>526</v>
      </c>
      <c r="B11" s="381" t="s">
        <v>566</v>
      </c>
      <c r="C11" s="382" t="s">
        <v>567</v>
      </c>
      <c r="D11" s="383" t="s">
        <v>382</v>
      </c>
      <c r="E11" s="672" t="s">
        <v>568</v>
      </c>
      <c r="F11" s="672"/>
      <c r="G11" s="381" t="s">
        <v>383</v>
      </c>
      <c r="H11" s="384">
        <v>1</v>
      </c>
      <c r="I11" s="385">
        <v>3955.33</v>
      </c>
      <c r="J11" s="385">
        <v>3955.33</v>
      </c>
    </row>
    <row r="12" spans="1:10" ht="51" customHeight="1">
      <c r="A12" s="324" t="s">
        <v>526</v>
      </c>
      <c r="B12" s="365" t="s">
        <v>569</v>
      </c>
      <c r="C12" s="374" t="s">
        <v>19</v>
      </c>
      <c r="D12" s="324" t="s">
        <v>235</v>
      </c>
      <c r="E12" s="667" t="s">
        <v>570</v>
      </c>
      <c r="F12" s="667"/>
      <c r="G12" s="325" t="s">
        <v>76</v>
      </c>
      <c r="H12" s="379">
        <v>1</v>
      </c>
      <c r="I12" s="326">
        <v>89.4</v>
      </c>
      <c r="J12" s="326">
        <v>89.4</v>
      </c>
    </row>
    <row r="13" spans="1:10" ht="63.75" customHeight="1">
      <c r="A13" s="324" t="s">
        <v>526</v>
      </c>
      <c r="B13" s="365" t="s">
        <v>571</v>
      </c>
      <c r="C13" s="374" t="s">
        <v>19</v>
      </c>
      <c r="D13" s="324" t="s">
        <v>233</v>
      </c>
      <c r="E13" s="667" t="s">
        <v>570</v>
      </c>
      <c r="F13" s="667"/>
      <c r="G13" s="325" t="s">
        <v>76</v>
      </c>
      <c r="H13" s="379">
        <v>1</v>
      </c>
      <c r="I13" s="326">
        <v>86.79</v>
      </c>
      <c r="J13" s="326">
        <v>86.79</v>
      </c>
    </row>
    <row r="14" spans="1:10" ht="51" customHeight="1">
      <c r="A14" s="324" t="s">
        <v>526</v>
      </c>
      <c r="B14" s="365" t="s">
        <v>572</v>
      </c>
      <c r="C14" s="374" t="s">
        <v>19</v>
      </c>
      <c r="D14" s="324" t="s">
        <v>78</v>
      </c>
      <c r="E14" s="667" t="s">
        <v>570</v>
      </c>
      <c r="F14" s="667"/>
      <c r="G14" s="325" t="s">
        <v>76</v>
      </c>
      <c r="H14" s="379">
        <v>1</v>
      </c>
      <c r="I14" s="326">
        <v>106.39</v>
      </c>
      <c r="J14" s="326">
        <v>106.39</v>
      </c>
    </row>
    <row r="15" spans="1:10" ht="76.5" customHeight="1">
      <c r="A15" s="324" t="s">
        <v>526</v>
      </c>
      <c r="B15" s="365" t="s">
        <v>573</v>
      </c>
      <c r="C15" s="374" t="s">
        <v>19</v>
      </c>
      <c r="D15" s="324" t="s">
        <v>80</v>
      </c>
      <c r="E15" s="667" t="s">
        <v>570</v>
      </c>
      <c r="F15" s="667"/>
      <c r="G15" s="325" t="s">
        <v>76</v>
      </c>
      <c r="H15" s="379">
        <v>1</v>
      </c>
      <c r="I15" s="326">
        <v>68.88</v>
      </c>
      <c r="J15" s="326">
        <v>68.88</v>
      </c>
    </row>
    <row r="16" spans="1:10" ht="63.75" customHeight="1">
      <c r="A16" s="324" t="s">
        <v>526</v>
      </c>
      <c r="B16" s="365" t="s">
        <v>574</v>
      </c>
      <c r="C16" s="374" t="s">
        <v>19</v>
      </c>
      <c r="D16" s="324" t="s">
        <v>575</v>
      </c>
      <c r="E16" s="667" t="s">
        <v>570</v>
      </c>
      <c r="F16" s="667"/>
      <c r="G16" s="325" t="s">
        <v>76</v>
      </c>
      <c r="H16" s="379">
        <v>1</v>
      </c>
      <c r="I16" s="326">
        <v>90.09</v>
      </c>
      <c r="J16" s="326">
        <v>90.09</v>
      </c>
    </row>
    <row r="17" spans="1:10" ht="76.5" customHeight="1">
      <c r="A17" s="324" t="s">
        <v>526</v>
      </c>
      <c r="B17" s="365" t="s">
        <v>576</v>
      </c>
      <c r="C17" s="374" t="s">
        <v>19</v>
      </c>
      <c r="D17" s="324" t="s">
        <v>577</v>
      </c>
      <c r="E17" s="667" t="s">
        <v>570</v>
      </c>
      <c r="F17" s="667"/>
      <c r="G17" s="325" t="s">
        <v>76</v>
      </c>
      <c r="H17" s="379">
        <v>1</v>
      </c>
      <c r="I17" s="326">
        <v>61.11</v>
      </c>
      <c r="J17" s="326">
        <v>61.11</v>
      </c>
    </row>
    <row r="18" spans="1:10" ht="62.25" customHeight="1">
      <c r="A18" s="324" t="s">
        <v>526</v>
      </c>
      <c r="B18" s="365" t="s">
        <v>578</v>
      </c>
      <c r="C18" s="374" t="s">
        <v>19</v>
      </c>
      <c r="D18" s="324" t="s">
        <v>84</v>
      </c>
      <c r="E18" s="667" t="s">
        <v>570</v>
      </c>
      <c r="F18" s="667"/>
      <c r="G18" s="325" t="s">
        <v>74</v>
      </c>
      <c r="H18" s="379">
        <v>1</v>
      </c>
      <c r="I18" s="326">
        <v>351.11</v>
      </c>
      <c r="J18" s="326">
        <v>351.11</v>
      </c>
    </row>
    <row r="19" spans="1:10" ht="64.5" customHeight="1">
      <c r="A19" s="319" t="s">
        <v>505</v>
      </c>
      <c r="B19" s="365" t="s">
        <v>579</v>
      </c>
      <c r="C19" s="374" t="s">
        <v>19</v>
      </c>
      <c r="D19" s="324" t="s">
        <v>73</v>
      </c>
      <c r="E19" s="667" t="s">
        <v>570</v>
      </c>
      <c r="F19" s="667"/>
      <c r="G19" s="325" t="s">
        <v>74</v>
      </c>
      <c r="H19" s="379">
        <v>1</v>
      </c>
      <c r="I19" s="326">
        <v>341.13</v>
      </c>
      <c r="J19" s="326">
        <v>341.13</v>
      </c>
    </row>
    <row r="20" spans="1:10" ht="87" customHeight="1">
      <c r="A20" s="322"/>
      <c r="B20" s="365" t="s">
        <v>580</v>
      </c>
      <c r="C20" s="374" t="s">
        <v>19</v>
      </c>
      <c r="D20" s="324" t="s">
        <v>581</v>
      </c>
      <c r="E20" s="667" t="s">
        <v>570</v>
      </c>
      <c r="F20" s="667"/>
      <c r="G20" s="325" t="s">
        <v>74</v>
      </c>
      <c r="H20" s="379">
        <v>1</v>
      </c>
      <c r="I20" s="326">
        <v>267.06</v>
      </c>
      <c r="J20" s="326">
        <v>267.06</v>
      </c>
    </row>
    <row r="21" spans="1:10" ht="25.5" customHeight="1">
      <c r="A21" s="322"/>
      <c r="B21" s="366" t="s">
        <v>582</v>
      </c>
      <c r="C21" s="373" t="s">
        <v>583</v>
      </c>
      <c r="D21" s="319" t="s">
        <v>584</v>
      </c>
      <c r="E21" s="668" t="s">
        <v>585</v>
      </c>
      <c r="F21" s="668"/>
      <c r="G21" s="320" t="s">
        <v>22</v>
      </c>
      <c r="H21" s="378">
        <v>6</v>
      </c>
      <c r="I21" s="321">
        <v>415.56310000000002</v>
      </c>
      <c r="J21" s="321">
        <v>2493.37</v>
      </c>
    </row>
    <row r="22" spans="1:10" ht="26.4">
      <c r="A22" s="362"/>
      <c r="B22" s="367"/>
      <c r="C22" s="369"/>
      <c r="D22" s="713" t="s">
        <v>1034</v>
      </c>
      <c r="E22" s="322" t="s">
        <v>519</v>
      </c>
      <c r="F22" s="323">
        <v>175.87</v>
      </c>
      <c r="G22" s="322" t="s">
        <v>520</v>
      </c>
      <c r="H22" s="375">
        <v>0</v>
      </c>
      <c r="I22" s="322" t="s">
        <v>521</v>
      </c>
      <c r="J22" s="323">
        <v>175.87</v>
      </c>
    </row>
    <row r="23" spans="1:10" ht="15" customHeight="1">
      <c r="A23" s="362"/>
      <c r="B23" s="367"/>
      <c r="C23" s="369"/>
      <c r="D23" s="714"/>
      <c r="E23" s="322" t="s">
        <v>522</v>
      </c>
      <c r="F23" s="323">
        <v>975.77</v>
      </c>
      <c r="G23" s="322"/>
      <c r="H23" s="669" t="s">
        <v>523</v>
      </c>
      <c r="I23" s="669"/>
      <c r="J23" s="380">
        <v>4931.1000000000004</v>
      </c>
    </row>
    <row r="24" spans="1:10" ht="51" customHeight="1">
      <c r="A24" s="362"/>
      <c r="B24" s="367"/>
      <c r="C24" s="369"/>
      <c r="D24" s="714"/>
      <c r="E24" s="322"/>
      <c r="F24" s="323"/>
      <c r="G24" s="322"/>
      <c r="H24" s="715"/>
      <c r="I24" s="715"/>
      <c r="J24" s="716"/>
    </row>
    <row r="25" spans="1:10" ht="13.8">
      <c r="A25" s="362"/>
      <c r="B25" s="362"/>
      <c r="C25" s="362"/>
      <c r="D25" s="362"/>
      <c r="E25" s="362"/>
      <c r="F25" s="362"/>
      <c r="G25" s="362"/>
      <c r="H25" s="362"/>
      <c r="I25" s="362"/>
      <c r="J25" s="362"/>
    </row>
    <row r="26" spans="1:10" ht="13.8">
      <c r="A26" s="362"/>
      <c r="B26" s="362"/>
      <c r="C26" s="362"/>
      <c r="D26" s="362"/>
      <c r="E26" s="362"/>
      <c r="F26" s="362"/>
      <c r="G26" s="362"/>
      <c r="H26" s="362"/>
      <c r="I26" s="362"/>
      <c r="J26" s="362"/>
    </row>
    <row r="27" spans="1:10" ht="13.8">
      <c r="A27" s="362"/>
      <c r="B27" s="362"/>
      <c r="C27" s="362"/>
      <c r="D27" s="362"/>
      <c r="E27" s="362"/>
      <c r="F27" s="362"/>
      <c r="G27" s="362"/>
      <c r="H27" s="362"/>
      <c r="I27" s="362"/>
      <c r="J27" s="362"/>
    </row>
    <row r="28" spans="1:10" ht="13.8">
      <c r="A28" s="362"/>
      <c r="B28" s="362"/>
      <c r="C28" s="362"/>
      <c r="D28" s="362"/>
      <c r="E28" s="362"/>
      <c r="F28" s="362"/>
      <c r="G28" s="362"/>
      <c r="H28" s="362"/>
      <c r="I28" s="362"/>
      <c r="J28" s="362"/>
    </row>
    <row r="29" spans="1:10" ht="13.8">
      <c r="A29" s="362"/>
      <c r="B29" s="362"/>
      <c r="C29" s="362"/>
      <c r="D29" s="362"/>
      <c r="E29" s="362"/>
      <c r="F29" s="362"/>
      <c r="G29" s="362"/>
      <c r="H29" s="362"/>
      <c r="I29" s="362"/>
      <c r="J29" s="362"/>
    </row>
    <row r="30" spans="1:10" ht="13.8">
      <c r="A30" s="362"/>
      <c r="B30" s="362"/>
      <c r="C30" s="362"/>
      <c r="D30" s="362"/>
      <c r="E30" s="362"/>
      <c r="F30" s="362"/>
      <c r="G30" s="362"/>
      <c r="H30" s="362"/>
      <c r="I30" s="362"/>
      <c r="J30" s="362"/>
    </row>
    <row r="31" spans="1:10" ht="13.8">
      <c r="A31" s="362"/>
      <c r="B31" s="362"/>
      <c r="C31" s="362"/>
      <c r="D31" s="362"/>
      <c r="E31" s="362"/>
      <c r="F31" s="362"/>
      <c r="G31" s="362"/>
      <c r="H31" s="362"/>
      <c r="I31" s="362"/>
      <c r="J31" s="362"/>
    </row>
    <row r="32" spans="1:10" ht="13.8">
      <c r="A32" s="362"/>
      <c r="B32" s="362"/>
      <c r="C32" s="362"/>
      <c r="D32" s="362"/>
      <c r="E32" s="362"/>
      <c r="F32" s="362"/>
      <c r="G32" s="362"/>
      <c r="H32" s="362"/>
      <c r="I32" s="362"/>
      <c r="J32" s="362"/>
    </row>
    <row r="33" spans="1:10" ht="13.8">
      <c r="A33" s="362"/>
      <c r="B33" s="362"/>
      <c r="C33" s="362"/>
      <c r="D33" s="362"/>
      <c r="E33" s="362"/>
      <c r="F33" s="362"/>
      <c r="G33" s="362"/>
      <c r="H33" s="362"/>
      <c r="I33" s="362"/>
      <c r="J33" s="362"/>
    </row>
    <row r="34" spans="1:10" ht="13.8">
      <c r="A34" s="362"/>
      <c r="B34" s="362"/>
      <c r="C34" s="362"/>
      <c r="D34" s="362"/>
      <c r="E34" s="362"/>
      <c r="F34" s="362"/>
      <c r="G34" s="362"/>
      <c r="H34" s="362"/>
      <c r="I34" s="362"/>
      <c r="J34" s="362"/>
    </row>
    <row r="35" spans="1:10" ht="13.8">
      <c r="A35" s="362"/>
      <c r="B35" s="362"/>
      <c r="C35" s="362"/>
      <c r="D35" s="362"/>
      <c r="E35" s="362"/>
      <c r="F35" s="362"/>
      <c r="G35" s="362"/>
      <c r="H35" s="362"/>
      <c r="I35" s="362"/>
      <c r="J35" s="362"/>
    </row>
    <row r="36" spans="1:10" ht="13.8">
      <c r="A36" s="362"/>
      <c r="B36" s="362"/>
      <c r="C36" s="362"/>
      <c r="D36" s="362"/>
      <c r="E36" s="362"/>
      <c r="F36" s="362"/>
      <c r="G36" s="362"/>
      <c r="H36" s="362"/>
      <c r="I36" s="362"/>
      <c r="J36" s="362"/>
    </row>
    <row r="37" spans="1:10" ht="13.8">
      <c r="A37" s="362"/>
      <c r="B37" s="362"/>
      <c r="C37" s="362"/>
      <c r="D37" s="362"/>
      <c r="E37" s="362"/>
      <c r="F37" s="362"/>
      <c r="G37" s="362"/>
      <c r="H37" s="362"/>
      <c r="I37" s="362"/>
      <c r="J37" s="362"/>
    </row>
    <row r="38" spans="1:10" ht="13.8">
      <c r="A38" s="362"/>
      <c r="B38" s="362"/>
      <c r="C38" s="362"/>
      <c r="D38" s="362"/>
      <c r="E38" s="362"/>
      <c r="F38" s="362"/>
      <c r="G38" s="362"/>
      <c r="H38" s="362"/>
      <c r="I38" s="362"/>
      <c r="J38" s="362"/>
    </row>
    <row r="39" spans="1:10" ht="13.8">
      <c r="A39" s="362"/>
      <c r="B39" s="362"/>
      <c r="C39" s="362"/>
      <c r="D39" s="362"/>
      <c r="E39" s="362"/>
      <c r="F39" s="362"/>
      <c r="G39" s="362"/>
      <c r="H39" s="362"/>
      <c r="I39" s="362"/>
      <c r="J39" s="362"/>
    </row>
    <row r="40" spans="1:10" ht="13.8">
      <c r="A40" s="362"/>
      <c r="B40" s="362"/>
      <c r="C40" s="362"/>
      <c r="D40" s="362"/>
      <c r="E40" s="362"/>
      <c r="F40" s="362"/>
      <c r="G40" s="362"/>
      <c r="H40" s="362"/>
      <c r="I40" s="362"/>
      <c r="J40" s="362"/>
    </row>
    <row r="41" spans="1:10" ht="13.8">
      <c r="A41" s="362"/>
      <c r="B41" s="362"/>
      <c r="C41" s="362"/>
      <c r="D41" s="362"/>
      <c r="E41" s="362"/>
      <c r="F41" s="362"/>
      <c r="G41" s="362"/>
      <c r="H41" s="362"/>
      <c r="I41" s="362"/>
      <c r="J41" s="362"/>
    </row>
    <row r="42" spans="1:10" ht="13.8">
      <c r="A42" s="362"/>
      <c r="B42" s="362"/>
      <c r="C42" s="362"/>
      <c r="D42" s="362"/>
      <c r="E42" s="362"/>
      <c r="F42" s="362"/>
      <c r="G42" s="362"/>
      <c r="H42" s="362"/>
      <c r="I42" s="362"/>
      <c r="J42" s="362"/>
    </row>
    <row r="43" spans="1:10" ht="13.8">
      <c r="A43" s="362"/>
      <c r="B43" s="362"/>
      <c r="C43" s="362"/>
      <c r="D43" s="362"/>
      <c r="E43" s="362"/>
      <c r="F43" s="362"/>
      <c r="G43" s="362"/>
      <c r="H43" s="362"/>
      <c r="I43" s="362"/>
      <c r="J43" s="362"/>
    </row>
    <row r="44" spans="1:10" ht="13.8">
      <c r="A44" s="362"/>
      <c r="B44" s="362"/>
      <c r="C44" s="362"/>
      <c r="D44" s="362"/>
      <c r="E44" s="362"/>
      <c r="F44" s="362"/>
      <c r="G44" s="362"/>
      <c r="H44" s="362"/>
      <c r="I44" s="362"/>
      <c r="J44" s="362"/>
    </row>
    <row r="45" spans="1:10" ht="13.8">
      <c r="A45" s="362"/>
      <c r="B45" s="362"/>
      <c r="C45" s="362"/>
      <c r="D45" s="362"/>
      <c r="E45" s="362"/>
      <c r="F45" s="362"/>
      <c r="G45" s="362"/>
      <c r="H45" s="362"/>
      <c r="I45" s="362"/>
      <c r="J45" s="362"/>
    </row>
    <row r="46" spans="1:10" ht="13.8">
      <c r="A46" s="362"/>
      <c r="B46" s="362"/>
      <c r="C46" s="362"/>
      <c r="D46" s="362"/>
      <c r="E46" s="362"/>
      <c r="F46" s="362"/>
      <c r="G46" s="362"/>
      <c r="H46" s="362"/>
      <c r="I46" s="362"/>
      <c r="J46" s="362"/>
    </row>
    <row r="47" spans="1:10" ht="13.8">
      <c r="A47" s="362"/>
      <c r="B47" s="362"/>
      <c r="C47" s="362"/>
      <c r="D47" s="362"/>
      <c r="E47" s="362"/>
      <c r="F47" s="362"/>
      <c r="G47" s="362"/>
      <c r="H47" s="362"/>
      <c r="I47" s="362"/>
      <c r="J47" s="362"/>
    </row>
    <row r="48" spans="1:10" ht="13.8">
      <c r="A48" s="362"/>
      <c r="B48" s="362"/>
      <c r="C48" s="362"/>
      <c r="D48" s="362"/>
      <c r="E48" s="362"/>
      <c r="F48" s="362"/>
      <c r="G48" s="362"/>
      <c r="H48" s="362"/>
      <c r="I48" s="362"/>
      <c r="J48" s="362"/>
    </row>
    <row r="49" spans="1:10" ht="13.8">
      <c r="A49" s="362"/>
      <c r="B49" s="362"/>
      <c r="C49" s="362"/>
      <c r="D49" s="362"/>
      <c r="E49" s="362"/>
      <c r="F49" s="362"/>
      <c r="G49" s="362"/>
      <c r="H49" s="362"/>
      <c r="I49" s="362"/>
      <c r="J49" s="362"/>
    </row>
    <row r="50" spans="1:10" ht="13.8">
      <c r="A50" s="362"/>
      <c r="B50" s="362"/>
      <c r="C50" s="362"/>
      <c r="D50" s="362"/>
      <c r="E50" s="362"/>
      <c r="F50" s="362"/>
      <c r="G50" s="362"/>
      <c r="H50" s="362"/>
      <c r="I50" s="362"/>
      <c r="J50" s="362"/>
    </row>
    <row r="51" spans="1:10" ht="13.8">
      <c r="A51" s="362"/>
      <c r="B51" s="362"/>
      <c r="C51" s="362"/>
      <c r="D51" s="362"/>
      <c r="E51" s="362"/>
      <c r="F51" s="362"/>
      <c r="G51" s="362"/>
      <c r="H51" s="362"/>
      <c r="I51" s="362"/>
      <c r="J51" s="362"/>
    </row>
    <row r="52" spans="1:10" ht="13.8">
      <c r="A52" s="362"/>
      <c r="B52" s="362"/>
      <c r="C52" s="362"/>
      <c r="D52" s="362"/>
      <c r="E52" s="362"/>
      <c r="F52" s="362"/>
      <c r="G52" s="362"/>
      <c r="H52" s="362"/>
      <c r="I52" s="362"/>
      <c r="J52" s="362"/>
    </row>
    <row r="53" spans="1:10" ht="13.8">
      <c r="A53" s="362"/>
      <c r="B53" s="362"/>
      <c r="C53" s="362"/>
      <c r="D53" s="362"/>
      <c r="E53" s="362"/>
      <c r="F53" s="362"/>
      <c r="G53" s="362"/>
      <c r="H53" s="362"/>
      <c r="I53" s="362"/>
      <c r="J53" s="362"/>
    </row>
    <row r="54" spans="1:10" ht="13.8">
      <c r="A54" s="362"/>
      <c r="B54" s="362"/>
      <c r="C54" s="362"/>
      <c r="D54" s="362"/>
      <c r="E54" s="362"/>
      <c r="F54" s="362"/>
      <c r="G54" s="362"/>
      <c r="H54" s="362"/>
      <c r="I54" s="362"/>
      <c r="J54" s="362"/>
    </row>
    <row r="55" spans="1:10" ht="13.8">
      <c r="A55" s="362"/>
      <c r="B55" s="362"/>
      <c r="C55" s="362"/>
      <c r="D55" s="362"/>
      <c r="E55" s="362"/>
      <c r="F55" s="362"/>
      <c r="G55" s="362"/>
      <c r="H55" s="362"/>
      <c r="I55" s="362"/>
      <c r="J55" s="362"/>
    </row>
    <row r="56" spans="1:10" ht="13.8">
      <c r="A56" s="362"/>
      <c r="B56" s="362"/>
      <c r="C56" s="362"/>
      <c r="D56" s="362"/>
      <c r="E56" s="362"/>
      <c r="F56" s="362"/>
      <c r="G56" s="362"/>
      <c r="H56" s="362"/>
      <c r="I56" s="362"/>
      <c r="J56" s="362"/>
    </row>
    <row r="57" spans="1:10" ht="13.8">
      <c r="A57" s="362"/>
      <c r="B57" s="362"/>
      <c r="C57" s="362"/>
      <c r="D57" s="362"/>
      <c r="E57" s="362"/>
      <c r="F57" s="362"/>
      <c r="G57" s="362"/>
      <c r="H57" s="362"/>
      <c r="I57" s="362"/>
      <c r="J57" s="362"/>
    </row>
    <row r="58" spans="1:10" ht="13.8">
      <c r="A58" s="362"/>
      <c r="B58" s="362"/>
      <c r="C58" s="362"/>
      <c r="D58" s="362"/>
      <c r="E58" s="362"/>
      <c r="F58" s="362"/>
      <c r="G58" s="362"/>
      <c r="H58" s="362"/>
      <c r="I58" s="362"/>
      <c r="J58" s="362"/>
    </row>
    <row r="59" spans="1:10" ht="13.8">
      <c r="A59" s="362"/>
      <c r="B59" s="362"/>
      <c r="C59" s="362"/>
      <c r="D59" s="362"/>
      <c r="E59" s="362"/>
      <c r="F59" s="362"/>
      <c r="G59" s="362"/>
      <c r="H59" s="362"/>
      <c r="I59" s="362"/>
      <c r="J59" s="362"/>
    </row>
    <row r="60" spans="1:10" ht="13.8">
      <c r="A60" s="362"/>
      <c r="B60" s="362"/>
      <c r="C60" s="362"/>
      <c r="D60" s="362"/>
      <c r="E60" s="362"/>
      <c r="F60" s="362"/>
      <c r="G60" s="362"/>
      <c r="H60" s="362"/>
      <c r="I60" s="362"/>
      <c r="J60" s="362"/>
    </row>
    <row r="61" spans="1:10" ht="13.8">
      <c r="A61" s="362"/>
      <c r="B61" s="362"/>
      <c r="C61" s="362"/>
      <c r="D61" s="362"/>
      <c r="E61" s="362"/>
      <c r="F61" s="362"/>
      <c r="G61" s="362"/>
      <c r="H61" s="362"/>
      <c r="I61" s="362"/>
      <c r="J61" s="362"/>
    </row>
    <row r="62" spans="1:10" ht="13.8">
      <c r="A62" s="362"/>
      <c r="B62" s="362"/>
      <c r="C62" s="362"/>
      <c r="D62" s="362"/>
      <c r="E62" s="362"/>
      <c r="F62" s="362"/>
      <c r="G62" s="362"/>
      <c r="H62" s="362"/>
      <c r="I62" s="362"/>
      <c r="J62" s="362"/>
    </row>
    <row r="63" spans="1:10" ht="13.8">
      <c r="A63" s="362"/>
      <c r="B63" s="362"/>
      <c r="C63" s="362"/>
      <c r="D63" s="362"/>
      <c r="E63" s="362"/>
      <c r="F63" s="362"/>
      <c r="G63" s="362"/>
      <c r="H63" s="362"/>
      <c r="I63" s="362"/>
      <c r="J63" s="362"/>
    </row>
    <row r="64" spans="1:10" ht="13.8">
      <c r="A64" s="362"/>
      <c r="B64" s="362"/>
      <c r="C64" s="362"/>
      <c r="D64" s="362"/>
      <c r="E64" s="362"/>
      <c r="F64" s="362"/>
      <c r="G64" s="362"/>
      <c r="H64" s="362"/>
      <c r="I64" s="362"/>
      <c r="J64" s="362"/>
    </row>
    <row r="65" spans="1:10" ht="13.8">
      <c r="A65" s="362"/>
      <c r="B65" s="362"/>
      <c r="C65" s="362"/>
      <c r="D65" s="362"/>
      <c r="E65" s="362"/>
      <c r="F65" s="362"/>
      <c r="G65" s="362"/>
      <c r="H65" s="362"/>
      <c r="I65" s="362"/>
      <c r="J65" s="362"/>
    </row>
    <row r="66" spans="1:10" ht="13.8">
      <c r="A66" s="362"/>
      <c r="B66" s="362"/>
      <c r="C66" s="362"/>
      <c r="D66" s="362"/>
      <c r="E66" s="362"/>
      <c r="F66" s="362"/>
      <c r="G66" s="362"/>
      <c r="H66" s="362"/>
      <c r="I66" s="362"/>
      <c r="J66" s="362"/>
    </row>
    <row r="67" spans="1:10" ht="13.8">
      <c r="A67" s="362"/>
      <c r="B67" s="362"/>
      <c r="C67" s="362"/>
      <c r="D67" s="362"/>
      <c r="E67" s="362"/>
      <c r="F67" s="362"/>
      <c r="G67" s="362"/>
      <c r="H67" s="362"/>
      <c r="I67" s="362"/>
      <c r="J67" s="362"/>
    </row>
    <row r="68" spans="1:10" ht="13.8">
      <c r="A68" s="362"/>
      <c r="B68" s="362"/>
      <c r="C68" s="362"/>
      <c r="D68" s="362"/>
      <c r="E68" s="362"/>
      <c r="F68" s="362"/>
      <c r="G68" s="362"/>
      <c r="H68" s="362"/>
      <c r="I68" s="362"/>
      <c r="J68" s="362"/>
    </row>
    <row r="69" spans="1:10" ht="13.8">
      <c r="A69" s="362"/>
      <c r="B69" s="362"/>
      <c r="C69" s="362"/>
      <c r="D69" s="362"/>
      <c r="E69" s="362"/>
      <c r="F69" s="362"/>
      <c r="G69" s="362"/>
      <c r="H69" s="362"/>
      <c r="I69" s="362"/>
      <c r="J69" s="362"/>
    </row>
    <row r="70" spans="1:10" ht="13.8">
      <c r="A70" s="362"/>
      <c r="B70" s="362"/>
      <c r="C70" s="362"/>
      <c r="D70" s="362"/>
      <c r="E70" s="362"/>
      <c r="F70" s="362"/>
      <c r="G70" s="362"/>
      <c r="H70" s="362"/>
      <c r="I70" s="362"/>
      <c r="J70" s="362"/>
    </row>
    <row r="71" spans="1:10" ht="13.8">
      <c r="A71" s="362"/>
      <c r="B71" s="362"/>
      <c r="C71" s="362"/>
      <c r="D71" s="362"/>
      <c r="E71" s="362"/>
      <c r="F71" s="362"/>
      <c r="G71" s="362"/>
      <c r="H71" s="362"/>
      <c r="I71" s="362"/>
      <c r="J71" s="362"/>
    </row>
    <row r="72" spans="1:10" ht="13.8">
      <c r="A72" s="362"/>
      <c r="B72" s="362"/>
      <c r="C72" s="362"/>
      <c r="D72" s="362"/>
      <c r="E72" s="362"/>
      <c r="F72" s="362"/>
      <c r="G72" s="362"/>
      <c r="H72" s="362"/>
      <c r="I72" s="362"/>
      <c r="J72" s="362"/>
    </row>
    <row r="73" spans="1:10" ht="13.8">
      <c r="A73" s="362"/>
      <c r="B73" s="362"/>
      <c r="C73" s="362"/>
      <c r="D73" s="362"/>
      <c r="E73" s="362"/>
      <c r="F73" s="362"/>
      <c r="G73" s="362"/>
      <c r="H73" s="362"/>
      <c r="I73" s="362"/>
      <c r="J73" s="362"/>
    </row>
    <row r="74" spans="1:10" ht="13.8">
      <c r="A74" s="362"/>
      <c r="B74" s="362"/>
      <c r="C74" s="362"/>
      <c r="D74" s="362"/>
      <c r="E74" s="362"/>
      <c r="F74" s="362"/>
      <c r="G74" s="362"/>
      <c r="H74" s="362"/>
      <c r="I74" s="362"/>
      <c r="J74" s="362"/>
    </row>
    <row r="75" spans="1:10" ht="13.8">
      <c r="A75" s="362"/>
      <c r="B75" s="362"/>
      <c r="C75" s="362"/>
      <c r="D75" s="362"/>
      <c r="E75" s="362"/>
      <c r="F75" s="362"/>
      <c r="G75" s="362"/>
      <c r="H75" s="362"/>
      <c r="I75" s="362"/>
      <c r="J75" s="362"/>
    </row>
    <row r="76" spans="1:10" ht="13.8">
      <c r="A76" s="362"/>
      <c r="B76" s="362"/>
      <c r="C76" s="362"/>
      <c r="D76" s="362"/>
      <c r="E76" s="362"/>
      <c r="F76" s="362"/>
      <c r="G76" s="362"/>
      <c r="H76" s="362"/>
      <c r="I76" s="362"/>
      <c r="J76" s="362"/>
    </row>
    <row r="77" spans="1:10" ht="13.8">
      <c r="A77" s="362"/>
      <c r="B77" s="362"/>
      <c r="C77" s="362"/>
      <c r="D77" s="362"/>
      <c r="E77" s="362"/>
      <c r="F77" s="362"/>
      <c r="G77" s="362"/>
      <c r="H77" s="362"/>
      <c r="I77" s="362"/>
      <c r="J77" s="362"/>
    </row>
    <row r="78" spans="1:10" ht="13.8">
      <c r="A78" s="362"/>
      <c r="B78" s="362"/>
      <c r="C78" s="362"/>
      <c r="D78" s="362"/>
      <c r="E78" s="362"/>
      <c r="F78" s="362"/>
      <c r="G78" s="362"/>
      <c r="H78" s="362"/>
      <c r="I78" s="362"/>
      <c r="J78" s="362"/>
    </row>
    <row r="79" spans="1:10" ht="13.8">
      <c r="A79" s="362"/>
      <c r="B79" s="362"/>
      <c r="C79" s="362"/>
      <c r="D79" s="362"/>
      <c r="E79" s="362"/>
      <c r="F79" s="362"/>
      <c r="G79" s="362"/>
      <c r="H79" s="362"/>
      <c r="I79" s="362"/>
      <c r="J79" s="362"/>
    </row>
    <row r="80" spans="1:10" ht="13.8">
      <c r="A80" s="362"/>
      <c r="B80" s="362"/>
      <c r="C80" s="362"/>
      <c r="D80" s="362"/>
      <c r="E80" s="362"/>
      <c r="F80" s="362"/>
      <c r="G80" s="362"/>
      <c r="H80" s="362"/>
      <c r="I80" s="362"/>
      <c r="J80" s="362"/>
    </row>
    <row r="81" spans="1:10" ht="13.8">
      <c r="A81" s="362"/>
      <c r="B81" s="362"/>
      <c r="C81" s="362"/>
      <c r="D81" s="362"/>
      <c r="E81" s="362"/>
      <c r="F81" s="362"/>
      <c r="G81" s="362"/>
      <c r="H81" s="362"/>
      <c r="I81" s="362"/>
      <c r="J81" s="362"/>
    </row>
    <row r="82" spans="1:10" ht="13.8">
      <c r="A82" s="362"/>
      <c r="B82" s="362"/>
      <c r="C82" s="362"/>
      <c r="D82" s="362"/>
      <c r="E82" s="362"/>
      <c r="F82" s="362"/>
      <c r="G82" s="362"/>
      <c r="H82" s="362"/>
      <c r="I82" s="362"/>
      <c r="J82" s="362"/>
    </row>
    <row r="83" spans="1:10" ht="13.8">
      <c r="A83" s="362"/>
      <c r="B83" s="362"/>
      <c r="C83" s="362"/>
      <c r="D83" s="362"/>
      <c r="E83" s="362"/>
      <c r="F83" s="362"/>
      <c r="G83" s="362"/>
      <c r="H83" s="362"/>
      <c r="I83" s="362"/>
      <c r="J83" s="362"/>
    </row>
    <row r="84" spans="1:10" ht="13.8">
      <c r="A84" s="362"/>
      <c r="B84" s="362"/>
      <c r="C84" s="362"/>
      <c r="D84" s="362"/>
      <c r="E84" s="362"/>
      <c r="F84" s="362"/>
      <c r="G84" s="362"/>
      <c r="H84" s="362"/>
      <c r="I84" s="362"/>
      <c r="J84" s="362"/>
    </row>
    <row r="85" spans="1:10" ht="13.8">
      <c r="A85" s="362"/>
      <c r="B85" s="362"/>
      <c r="C85" s="362"/>
      <c r="D85" s="362"/>
      <c r="E85" s="362"/>
      <c r="F85" s="362"/>
      <c r="G85" s="362"/>
      <c r="H85" s="362"/>
      <c r="I85" s="362"/>
      <c r="J85" s="362"/>
    </row>
    <row r="86" spans="1:10" ht="13.8">
      <c r="A86" s="362"/>
      <c r="B86" s="362"/>
      <c r="C86" s="362"/>
      <c r="D86" s="362"/>
      <c r="E86" s="362"/>
      <c r="F86" s="362"/>
      <c r="G86" s="362"/>
      <c r="H86" s="362"/>
      <c r="I86" s="362"/>
      <c r="J86" s="362"/>
    </row>
    <row r="87" spans="1:10" ht="13.8">
      <c r="A87" s="362"/>
      <c r="B87" s="362"/>
      <c r="C87" s="362"/>
      <c r="D87" s="362"/>
      <c r="E87" s="362"/>
      <c r="F87" s="362"/>
      <c r="G87" s="362"/>
      <c r="H87" s="362"/>
      <c r="I87" s="362"/>
      <c r="J87" s="362"/>
    </row>
    <row r="88" spans="1:10" ht="13.8">
      <c r="A88" s="362"/>
      <c r="B88" s="362"/>
      <c r="C88" s="362"/>
      <c r="D88" s="362"/>
      <c r="E88" s="362"/>
      <c r="F88" s="362"/>
      <c r="G88" s="362"/>
      <c r="H88" s="362"/>
      <c r="I88" s="362"/>
      <c r="J88" s="362"/>
    </row>
    <row r="89" spans="1:10" ht="13.8">
      <c r="A89" s="362"/>
      <c r="B89" s="362"/>
      <c r="C89" s="362"/>
      <c r="D89" s="362"/>
      <c r="E89" s="362"/>
      <c r="F89" s="362"/>
      <c r="G89" s="362"/>
      <c r="H89" s="362"/>
      <c r="I89" s="362"/>
      <c r="J89" s="362"/>
    </row>
    <row r="90" spans="1:10" ht="13.8">
      <c r="A90" s="362"/>
      <c r="B90" s="362"/>
      <c r="C90" s="362"/>
      <c r="D90" s="362"/>
      <c r="E90" s="362"/>
      <c r="F90" s="362"/>
      <c r="G90" s="362"/>
      <c r="H90" s="362"/>
      <c r="I90" s="362"/>
      <c r="J90" s="362"/>
    </row>
    <row r="91" spans="1:10" ht="13.8">
      <c r="A91" s="362"/>
      <c r="B91" s="362"/>
      <c r="C91" s="362"/>
      <c r="D91" s="362"/>
      <c r="E91" s="362"/>
      <c r="F91" s="362"/>
      <c r="G91" s="362"/>
      <c r="H91" s="362"/>
      <c r="I91" s="362"/>
      <c r="J91" s="362"/>
    </row>
    <row r="92" spans="1:10" ht="13.8">
      <c r="A92" s="362"/>
      <c r="B92" s="362"/>
      <c r="C92" s="362"/>
      <c r="D92" s="362"/>
      <c r="E92" s="362"/>
      <c r="F92" s="362"/>
      <c r="G92" s="362"/>
      <c r="H92" s="362"/>
      <c r="I92" s="362"/>
      <c r="J92" s="362"/>
    </row>
    <row r="93" spans="1:10" ht="13.8">
      <c r="A93" s="362"/>
      <c r="B93" s="362"/>
      <c r="C93" s="362"/>
      <c r="D93" s="362"/>
      <c r="E93" s="362"/>
      <c r="F93" s="362"/>
      <c r="G93" s="362"/>
      <c r="H93" s="362"/>
      <c r="I93" s="362"/>
      <c r="J93" s="362"/>
    </row>
    <row r="94" spans="1:10" ht="13.8">
      <c r="A94" s="362"/>
      <c r="B94" s="362"/>
      <c r="C94" s="362"/>
      <c r="D94" s="362"/>
      <c r="E94" s="362"/>
      <c r="F94" s="362"/>
      <c r="G94" s="362"/>
      <c r="H94" s="362"/>
      <c r="I94" s="362"/>
      <c r="J94" s="362"/>
    </row>
    <row r="95" spans="1:10" ht="13.8">
      <c r="A95" s="362"/>
      <c r="B95" s="362"/>
      <c r="C95" s="362"/>
      <c r="D95" s="362"/>
      <c r="E95" s="362"/>
      <c r="F95" s="362"/>
      <c r="G95" s="362"/>
      <c r="H95" s="362"/>
      <c r="I95" s="362"/>
      <c r="J95" s="362"/>
    </row>
    <row r="96" spans="1:10" ht="13.8">
      <c r="A96" s="19"/>
      <c r="B96" s="363"/>
      <c r="C96" s="6"/>
      <c r="D96" s="6"/>
      <c r="E96" s="6"/>
      <c r="F96" s="6"/>
      <c r="G96" s="19"/>
      <c r="H96" s="19"/>
      <c r="I96" s="19"/>
      <c r="J96" s="26"/>
    </row>
    <row r="97" spans="1:10" ht="13.8">
      <c r="A97" s="673" t="s">
        <v>205</v>
      </c>
      <c r="B97" s="674"/>
      <c r="C97" s="674"/>
      <c r="D97" s="674"/>
      <c r="E97" s="674"/>
      <c r="F97" s="674"/>
      <c r="G97" s="674"/>
      <c r="H97" s="674"/>
      <c r="I97" s="674"/>
      <c r="J97" s="674"/>
    </row>
    <row r="98" spans="1:10" ht="13.8">
      <c r="A98" s="675" t="s">
        <v>206</v>
      </c>
      <c r="B98" s="676"/>
      <c r="C98" s="676"/>
      <c r="D98" s="676"/>
      <c r="E98" s="676"/>
      <c r="F98" s="676"/>
      <c r="G98" s="676"/>
      <c r="H98" s="676"/>
      <c r="I98" s="676"/>
      <c r="J98" s="676"/>
    </row>
    <row r="99" spans="1:10" ht="13.8">
      <c r="A99" s="677" t="s">
        <v>207</v>
      </c>
      <c r="B99" s="678"/>
      <c r="C99" s="678"/>
      <c r="D99" s="678"/>
      <c r="E99" s="678"/>
      <c r="F99" s="678"/>
      <c r="G99" s="678"/>
      <c r="H99" s="678"/>
      <c r="I99" s="678"/>
      <c r="J99" s="678"/>
    </row>
    <row r="100" spans="1:10" ht="13.8">
      <c r="A100" s="6"/>
      <c r="B100" s="4"/>
      <c r="C100" s="20"/>
      <c r="D100" s="20"/>
      <c r="E100" s="20"/>
      <c r="F100" s="20"/>
      <c r="G100" s="21"/>
      <c r="H100" s="21"/>
      <c r="I100" s="21"/>
      <c r="J100" s="27"/>
    </row>
    <row r="101" spans="1:10" ht="13.8">
      <c r="A101" s="6"/>
      <c r="B101" s="4"/>
      <c r="C101" s="20"/>
      <c r="D101" s="20"/>
      <c r="E101" s="20"/>
      <c r="F101" s="20"/>
      <c r="G101" s="21"/>
      <c r="H101" s="21"/>
      <c r="I101" s="21"/>
      <c r="J101" s="27"/>
    </row>
    <row r="102" spans="1:10" ht="13.8">
      <c r="A102" s="6"/>
      <c r="B102" s="4"/>
      <c r="C102" s="20"/>
      <c r="D102" s="20"/>
      <c r="E102" s="20"/>
      <c r="F102" s="20"/>
      <c r="G102" s="21"/>
      <c r="H102" s="21"/>
      <c r="I102" s="21"/>
      <c r="J102" s="27"/>
    </row>
    <row r="103" spans="1:10" ht="13.8">
      <c r="A103" s="6"/>
      <c r="B103" s="4"/>
      <c r="C103" s="20"/>
      <c r="D103" s="20"/>
      <c r="E103" s="20"/>
      <c r="F103" s="20"/>
      <c r="G103" s="21"/>
      <c r="H103" s="21"/>
      <c r="I103" s="21"/>
      <c r="J103" s="27"/>
    </row>
    <row r="104" spans="1:10" ht="13.8">
      <c r="A104" s="6"/>
      <c r="B104" s="4"/>
      <c r="C104" s="20"/>
      <c r="D104" s="20"/>
      <c r="E104" s="20"/>
      <c r="F104" s="20"/>
      <c r="G104" s="21"/>
      <c r="H104" s="21"/>
      <c r="I104" s="21"/>
      <c r="J104" s="27"/>
    </row>
    <row r="105" spans="1:10" ht="13.8">
      <c r="A105" s="6"/>
      <c r="B105" s="4"/>
      <c r="C105" s="20"/>
      <c r="D105" s="20"/>
      <c r="E105" s="20"/>
      <c r="F105" s="20"/>
      <c r="G105" s="21"/>
      <c r="H105" s="21"/>
      <c r="I105" s="21"/>
      <c r="J105" s="27"/>
    </row>
    <row r="106" spans="1:10" ht="13.8">
      <c r="A106" s="6"/>
      <c r="B106" s="4"/>
      <c r="C106" s="20"/>
      <c r="D106" s="20"/>
      <c r="E106" s="20"/>
      <c r="F106" s="20"/>
      <c r="G106" s="21"/>
      <c r="H106" s="21"/>
      <c r="I106" s="21"/>
      <c r="J106" s="27"/>
    </row>
    <row r="107" spans="1:10" ht="13.8">
      <c r="A107" s="6"/>
      <c r="B107" s="4"/>
      <c r="C107" s="20"/>
      <c r="D107" s="20"/>
      <c r="E107" s="20"/>
      <c r="F107" s="20"/>
      <c r="G107" s="21"/>
      <c r="H107" s="21"/>
      <c r="I107" s="21"/>
      <c r="J107" s="27"/>
    </row>
    <row r="108" spans="1:10" ht="13.8">
      <c r="A108" s="6"/>
      <c r="B108" s="4"/>
      <c r="C108" s="20"/>
      <c r="D108" s="20"/>
      <c r="E108" s="20"/>
      <c r="F108" s="20"/>
      <c r="G108" s="21"/>
      <c r="H108" s="21"/>
      <c r="I108" s="21"/>
      <c r="J108" s="27"/>
    </row>
    <row r="109" spans="1:10" ht="13.8">
      <c r="A109" s="6"/>
      <c r="B109" s="4"/>
      <c r="C109" s="20"/>
      <c r="D109" s="20"/>
      <c r="E109" s="20"/>
      <c r="F109" s="20"/>
      <c r="G109" s="21"/>
      <c r="H109" s="21"/>
      <c r="I109" s="21"/>
      <c r="J109" s="27"/>
    </row>
    <row r="110" spans="1:10" ht="13.8">
      <c r="A110" s="6"/>
      <c r="B110" s="4"/>
      <c r="C110" s="20"/>
      <c r="D110" s="20"/>
      <c r="E110" s="20"/>
      <c r="F110" s="20"/>
      <c r="G110" s="21"/>
      <c r="H110" s="21"/>
      <c r="I110" s="21"/>
      <c r="J110" s="27"/>
    </row>
    <row r="111" spans="1:10" ht="13.8">
      <c r="A111" s="6"/>
      <c r="B111" s="4"/>
      <c r="C111" s="20"/>
      <c r="D111" s="20"/>
      <c r="E111" s="20"/>
      <c r="F111" s="20"/>
      <c r="G111" s="21"/>
      <c r="H111" s="21"/>
      <c r="I111" s="21"/>
      <c r="J111" s="27"/>
    </row>
    <row r="112" spans="1:10" ht="13.8">
      <c r="A112" s="6"/>
      <c r="B112" s="4"/>
      <c r="C112" s="20"/>
      <c r="D112" s="20"/>
      <c r="E112" s="20"/>
      <c r="F112" s="20"/>
      <c r="G112" s="21"/>
      <c r="H112" s="21"/>
      <c r="I112" s="21"/>
      <c r="J112" s="27"/>
    </row>
    <row r="113" spans="1:10" ht="13.8">
      <c r="A113" s="6"/>
      <c r="B113" s="4"/>
      <c r="C113" s="20"/>
      <c r="D113" s="20"/>
      <c r="E113" s="20"/>
      <c r="F113" s="20"/>
      <c r="G113" s="21"/>
      <c r="H113" s="21"/>
      <c r="I113" s="21"/>
      <c r="J113" s="27"/>
    </row>
    <row r="114" spans="1:10" ht="13.8">
      <c r="A114" s="6"/>
      <c r="B114" s="4"/>
      <c r="C114" s="20"/>
      <c r="D114" s="20"/>
      <c r="E114" s="20"/>
      <c r="F114" s="20"/>
      <c r="G114" s="21"/>
      <c r="H114" s="21"/>
      <c r="I114" s="21"/>
      <c r="J114" s="27"/>
    </row>
    <row r="115" spans="1:10" ht="13.8">
      <c r="A115" s="6"/>
      <c r="B115" s="4"/>
      <c r="C115" s="20"/>
      <c r="D115" s="20"/>
      <c r="E115" s="20"/>
      <c r="F115" s="20"/>
      <c r="G115" s="21"/>
      <c r="H115" s="21"/>
      <c r="I115" s="21"/>
      <c r="J115" s="27"/>
    </row>
    <row r="116" spans="1:10" ht="13.8">
      <c r="A116" s="6"/>
      <c r="B116" s="4"/>
      <c r="C116" s="20"/>
      <c r="D116" s="20"/>
      <c r="E116" s="20"/>
      <c r="F116" s="20"/>
      <c r="G116" s="21"/>
      <c r="H116" s="21"/>
      <c r="I116" s="21"/>
      <c r="J116" s="27"/>
    </row>
    <row r="117" spans="1:10" ht="13.8">
      <c r="A117" s="6"/>
      <c r="B117" s="4"/>
      <c r="C117" s="20"/>
      <c r="D117" s="20"/>
      <c r="E117" s="20"/>
      <c r="F117" s="20"/>
      <c r="G117" s="21"/>
      <c r="H117" s="21"/>
      <c r="I117" s="21"/>
      <c r="J117" s="27"/>
    </row>
    <row r="118" spans="1:10" ht="13.8">
      <c r="A118" s="6"/>
      <c r="B118" s="4"/>
      <c r="C118" s="20"/>
      <c r="D118" s="20"/>
      <c r="E118" s="20"/>
      <c r="F118" s="20"/>
      <c r="G118" s="21"/>
      <c r="H118" s="21"/>
      <c r="I118" s="21"/>
      <c r="J118" s="27"/>
    </row>
    <row r="119" spans="1:10" ht="13.8">
      <c r="A119" s="6"/>
      <c r="B119" s="4"/>
      <c r="C119" s="20"/>
      <c r="D119" s="20"/>
      <c r="E119" s="20"/>
      <c r="F119" s="20"/>
      <c r="G119" s="21"/>
      <c r="H119" s="21"/>
      <c r="I119" s="21"/>
      <c r="J119" s="27"/>
    </row>
    <row r="120" spans="1:10" ht="13.8">
      <c r="A120" s="6"/>
      <c r="B120" s="4"/>
      <c r="C120" s="20"/>
      <c r="D120" s="20"/>
      <c r="E120" s="20"/>
      <c r="F120" s="20"/>
      <c r="G120" s="21"/>
      <c r="H120" s="21"/>
      <c r="I120" s="21"/>
      <c r="J120" s="27"/>
    </row>
    <row r="121" spans="1:10" ht="13.8">
      <c r="A121" s="6"/>
      <c r="B121" s="4"/>
      <c r="C121" s="20"/>
      <c r="D121" s="20"/>
      <c r="E121" s="20"/>
      <c r="F121" s="20"/>
      <c r="G121" s="21"/>
      <c r="H121" s="21"/>
      <c r="I121" s="21"/>
      <c r="J121" s="27"/>
    </row>
    <row r="122" spans="1:10" ht="13.8">
      <c r="A122" s="6"/>
      <c r="B122" s="4"/>
      <c r="C122" s="20"/>
      <c r="D122" s="20"/>
      <c r="E122" s="20"/>
      <c r="F122" s="20"/>
      <c r="G122" s="21"/>
      <c r="H122" s="21"/>
      <c r="I122" s="21"/>
      <c r="J122" s="27"/>
    </row>
    <row r="123" spans="1:10" ht="13.8">
      <c r="A123" s="6"/>
      <c r="B123" s="4"/>
      <c r="C123" s="20"/>
      <c r="D123" s="20"/>
      <c r="E123" s="20"/>
      <c r="F123" s="20"/>
      <c r="G123" s="21"/>
      <c r="H123" s="21"/>
      <c r="I123" s="21"/>
      <c r="J123" s="27"/>
    </row>
    <row r="124" spans="1:10" ht="13.8">
      <c r="A124" s="6"/>
      <c r="B124" s="4"/>
      <c r="C124" s="20"/>
      <c r="D124" s="20"/>
      <c r="E124" s="20"/>
      <c r="F124" s="20"/>
      <c r="G124" s="21"/>
      <c r="H124" s="21"/>
      <c r="I124" s="21"/>
      <c r="J124" s="27"/>
    </row>
    <row r="125" spans="1:10" ht="13.8">
      <c r="A125" s="6"/>
      <c r="B125" s="4"/>
      <c r="C125" s="20"/>
      <c r="D125" s="20"/>
      <c r="E125" s="20"/>
      <c r="F125" s="20"/>
      <c r="G125" s="21"/>
      <c r="H125" s="21"/>
      <c r="I125" s="21"/>
      <c r="J125" s="27"/>
    </row>
    <row r="126" spans="1:10" ht="13.8">
      <c r="A126" s="6"/>
      <c r="B126" s="4"/>
      <c r="C126" s="20"/>
      <c r="D126" s="20"/>
      <c r="E126" s="20"/>
      <c r="F126" s="20"/>
      <c r="G126" s="21"/>
      <c r="H126" s="21"/>
      <c r="I126" s="21"/>
      <c r="J126" s="27"/>
    </row>
    <row r="127" spans="1:10" ht="13.8">
      <c r="A127" s="6"/>
      <c r="B127" s="4"/>
      <c r="C127" s="20"/>
      <c r="D127" s="20"/>
      <c r="E127" s="20"/>
      <c r="F127" s="20"/>
      <c r="G127" s="21"/>
      <c r="H127" s="21"/>
      <c r="I127" s="21"/>
      <c r="J127" s="27"/>
    </row>
    <row r="128" spans="1:10" ht="13.8">
      <c r="A128" s="6"/>
      <c r="B128" s="4"/>
      <c r="C128" s="20"/>
      <c r="D128" s="20"/>
      <c r="E128" s="20"/>
      <c r="F128" s="20"/>
      <c r="G128" s="21"/>
      <c r="H128" s="2"/>
      <c r="I128" s="2"/>
      <c r="J128" s="27"/>
    </row>
    <row r="129" spans="1:10" ht="13.8">
      <c r="A129" s="6"/>
      <c r="B129" s="4"/>
      <c r="C129" s="20"/>
      <c r="D129" s="20"/>
      <c r="E129" s="20"/>
      <c r="F129" s="20"/>
      <c r="G129" s="21"/>
      <c r="H129" s="3"/>
      <c r="I129" s="3"/>
      <c r="J129" s="27"/>
    </row>
    <row r="130" spans="1:10" ht="13.8">
      <c r="A130" s="6"/>
      <c r="B130" s="4"/>
      <c r="C130" s="20"/>
      <c r="D130" s="20"/>
      <c r="E130" s="20"/>
      <c r="F130" s="20"/>
      <c r="G130" s="21"/>
      <c r="H130" s="4"/>
      <c r="I130" s="5"/>
      <c r="J130" s="27"/>
    </row>
    <row r="131" spans="1:10" ht="13.8">
      <c r="A131" s="6"/>
      <c r="B131" s="4"/>
      <c r="C131" s="20"/>
      <c r="D131" s="20"/>
      <c r="E131" s="20"/>
      <c r="F131" s="20"/>
      <c r="G131" s="21"/>
      <c r="H131" s="6"/>
      <c r="I131" s="5"/>
      <c r="J131" s="27"/>
    </row>
    <row r="132" spans="1:10" ht="13.8">
      <c r="A132" s="6"/>
      <c r="B132" s="4"/>
      <c r="C132" s="20"/>
      <c r="D132" s="20"/>
      <c r="E132" s="20"/>
      <c r="F132" s="20"/>
      <c r="G132" s="21"/>
      <c r="H132" s="6"/>
      <c r="I132" s="5"/>
      <c r="J132" s="27"/>
    </row>
    <row r="133" spans="1:10" ht="13.8">
      <c r="A133" s="1"/>
      <c r="B133" s="363"/>
      <c r="C133" s="12"/>
      <c r="D133" s="12"/>
      <c r="E133" s="12"/>
      <c r="F133" s="12"/>
      <c r="G133" s="1"/>
      <c r="H133" s="528" t="s">
        <v>5</v>
      </c>
      <c r="I133" s="528"/>
      <c r="J133" s="2"/>
    </row>
  </sheetData>
  <mergeCells count="30">
    <mergeCell ref="D22:D24"/>
    <mergeCell ref="A97:J97"/>
    <mergeCell ref="A98:J98"/>
    <mergeCell ref="A99:J99"/>
    <mergeCell ref="H133:I133"/>
    <mergeCell ref="A5:B5"/>
    <mergeCell ref="C5:J5"/>
    <mergeCell ref="A6:B6"/>
    <mergeCell ref="C6:J6"/>
    <mergeCell ref="E17:F17"/>
    <mergeCell ref="E18:F18"/>
    <mergeCell ref="E19:F19"/>
    <mergeCell ref="A8:J8"/>
    <mergeCell ref="A9:J9"/>
    <mergeCell ref="E12:F12"/>
    <mergeCell ref="E13:F13"/>
    <mergeCell ref="E14:F14"/>
    <mergeCell ref="E20:F20"/>
    <mergeCell ref="E21:F21"/>
    <mergeCell ref="H23:I23"/>
    <mergeCell ref="A2:B2"/>
    <mergeCell ref="C2:J2"/>
    <mergeCell ref="A3:B3"/>
    <mergeCell ref="C3:J3"/>
    <mergeCell ref="A4:B4"/>
    <mergeCell ref="C4:J4"/>
    <mergeCell ref="E15:F15"/>
    <mergeCell ref="E16:F16"/>
    <mergeCell ref="E10:F10"/>
    <mergeCell ref="E11:F11"/>
  </mergeCells>
  <pageMargins left="0.51181102362204722" right="0.51181102362204722" top="1.3779527559055118" bottom="0.78740157480314965" header="3.937007874015748E-2" footer="3.937007874015748E-2"/>
  <pageSetup paperSize="9" scale="82" orientation="portrait" r:id="rId1"/>
  <headerFooter>
    <oddHeader>&amp;C&amp;G</oddHeader>
    <oddFooter>&amp;C&amp;G</oddFooter>
  </headerFooter>
  <colBreaks count="1" manualBreakCount="1">
    <brk id="10" max="1048575" man="1"/>
  </colBreaks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I57"/>
  <sheetViews>
    <sheetView view="pageBreakPreview" topLeftCell="A39" zoomScaleNormal="100" zoomScaleSheetLayoutView="100" workbookViewId="0">
      <selection activeCell="A55" sqref="A55:XFD55"/>
    </sheetView>
  </sheetViews>
  <sheetFormatPr defaultColWidth="9" defaultRowHeight="13.8"/>
  <cols>
    <col min="1" max="1" width="21.33203125" style="3" customWidth="1"/>
    <col min="2" max="2" width="48.5546875" style="3" customWidth="1"/>
    <col min="3" max="6" width="13.88671875" style="3" customWidth="1"/>
  </cols>
  <sheetData>
    <row r="1" spans="1:6">
      <c r="A1" s="33" t="s">
        <v>8</v>
      </c>
      <c r="B1" s="33" t="s">
        <v>300</v>
      </c>
      <c r="C1" s="34"/>
      <c r="D1" s="34"/>
      <c r="E1" s="34"/>
      <c r="F1" s="34"/>
    </row>
    <row r="2" spans="1:6">
      <c r="A2" s="33" t="s">
        <v>10</v>
      </c>
      <c r="B2" s="33" t="s">
        <v>1031</v>
      </c>
      <c r="C2" s="34"/>
      <c r="D2" s="34"/>
      <c r="E2" s="34"/>
      <c r="F2" s="34"/>
    </row>
    <row r="3" spans="1:6" ht="36.75" customHeight="1">
      <c r="A3" s="120" t="s">
        <v>12</v>
      </c>
      <c r="B3" s="686" t="s">
        <v>301</v>
      </c>
      <c r="C3" s="686"/>
      <c r="D3" s="686"/>
      <c r="E3" s="686"/>
      <c r="F3" s="686"/>
    </row>
    <row r="4" spans="1:6" hidden="1">
      <c r="A4" s="33" t="e">
        <f>#REF!</f>
        <v>#REF!</v>
      </c>
      <c r="B4" s="33" t="e">
        <f>#REF!</f>
        <v>#REF!</v>
      </c>
      <c r="C4" s="34"/>
      <c r="D4" s="34"/>
      <c r="E4" s="34"/>
      <c r="F4" s="34"/>
    </row>
    <row r="5" spans="1:6" hidden="1">
      <c r="A5" s="35" t="e">
        <f>#REF!</f>
        <v>#REF!</v>
      </c>
      <c r="B5" s="35" t="e">
        <f>#REF!</f>
        <v>#REF!</v>
      </c>
      <c r="C5" s="34"/>
      <c r="D5" s="34"/>
      <c r="E5" s="34"/>
      <c r="F5" s="34"/>
    </row>
    <row r="6" spans="1:6">
      <c r="A6" s="36"/>
      <c r="B6" s="36"/>
      <c r="C6" s="37"/>
      <c r="D6" s="37"/>
      <c r="E6" s="37"/>
      <c r="F6" s="37"/>
    </row>
    <row r="7" spans="1:6">
      <c r="A7" s="683" t="s">
        <v>104</v>
      </c>
      <c r="B7" s="684"/>
      <c r="C7" s="684"/>
      <c r="D7" s="684"/>
      <c r="E7" s="684"/>
      <c r="F7" s="685"/>
    </row>
    <row r="8" spans="1:6">
      <c r="A8" s="688" t="s">
        <v>14</v>
      </c>
      <c r="B8" s="688" t="s">
        <v>88</v>
      </c>
      <c r="C8" s="687" t="s">
        <v>105</v>
      </c>
      <c r="D8" s="687"/>
      <c r="E8" s="687" t="s">
        <v>106</v>
      </c>
      <c r="F8" s="687"/>
    </row>
    <row r="9" spans="1:6" ht="27.6">
      <c r="A9" s="688"/>
      <c r="B9" s="688"/>
      <c r="C9" s="38" t="s">
        <v>107</v>
      </c>
      <c r="D9" s="38" t="s">
        <v>108</v>
      </c>
      <c r="E9" s="38" t="s">
        <v>109</v>
      </c>
      <c r="F9" s="38" t="s">
        <v>108</v>
      </c>
    </row>
    <row r="10" spans="1:6">
      <c r="A10" s="682" t="s">
        <v>110</v>
      </c>
      <c r="B10" s="682"/>
      <c r="C10" s="682"/>
      <c r="D10" s="682"/>
      <c r="E10" s="682"/>
      <c r="F10" s="682"/>
    </row>
    <row r="11" spans="1:6">
      <c r="A11" s="39" t="s">
        <v>111</v>
      </c>
      <c r="B11" s="40" t="s">
        <v>112</v>
      </c>
      <c r="C11" s="41">
        <v>0</v>
      </c>
      <c r="D11" s="41">
        <v>0</v>
      </c>
      <c r="E11" s="41">
        <v>0.2</v>
      </c>
      <c r="F11" s="41">
        <v>0.2</v>
      </c>
    </row>
    <row r="12" spans="1:6">
      <c r="A12" s="39" t="s">
        <v>113</v>
      </c>
      <c r="B12" s="40" t="s">
        <v>114</v>
      </c>
      <c r="C12" s="41">
        <v>1.4999999999999999E-2</v>
      </c>
      <c r="D12" s="41">
        <v>1.4999999999999999E-2</v>
      </c>
      <c r="E12" s="41">
        <v>1.4999999999999999E-2</v>
      </c>
      <c r="F12" s="41">
        <v>1.4999999999999999E-2</v>
      </c>
    </row>
    <row r="13" spans="1:6">
      <c r="A13" s="39" t="s">
        <v>115</v>
      </c>
      <c r="B13" s="40" t="s">
        <v>116</v>
      </c>
      <c r="C13" s="41">
        <v>0.01</v>
      </c>
      <c r="D13" s="41">
        <v>0.01</v>
      </c>
      <c r="E13" s="41">
        <v>0.01</v>
      </c>
      <c r="F13" s="41">
        <v>0.01</v>
      </c>
    </row>
    <row r="14" spans="1:6">
      <c r="A14" s="39" t="s">
        <v>117</v>
      </c>
      <c r="B14" s="40" t="s">
        <v>118</v>
      </c>
      <c r="C14" s="41">
        <v>2E-3</v>
      </c>
      <c r="D14" s="41">
        <v>2E-3</v>
      </c>
      <c r="E14" s="41">
        <v>2E-3</v>
      </c>
      <c r="F14" s="41">
        <v>2E-3</v>
      </c>
    </row>
    <row r="15" spans="1:6">
      <c r="A15" s="39" t="s">
        <v>119</v>
      </c>
      <c r="B15" s="40" t="s">
        <v>120</v>
      </c>
      <c r="C15" s="41">
        <v>6.0000000000000001E-3</v>
      </c>
      <c r="D15" s="41">
        <v>6.0000000000000001E-3</v>
      </c>
      <c r="E15" s="41">
        <v>6.0000000000000001E-3</v>
      </c>
      <c r="F15" s="41">
        <v>6.0000000000000001E-3</v>
      </c>
    </row>
    <row r="16" spans="1:6">
      <c r="A16" s="39" t="s">
        <v>121</v>
      </c>
      <c r="B16" s="40" t="s">
        <v>122</v>
      </c>
      <c r="C16" s="41">
        <v>2.5000000000000001E-2</v>
      </c>
      <c r="D16" s="41">
        <v>2.5000000000000001E-2</v>
      </c>
      <c r="E16" s="41">
        <v>2.5000000000000001E-2</v>
      </c>
      <c r="F16" s="41">
        <v>2.5000000000000001E-2</v>
      </c>
    </row>
    <row r="17" spans="1:6">
      <c r="A17" s="39" t="s">
        <v>123</v>
      </c>
      <c r="B17" s="36" t="s">
        <v>124</v>
      </c>
      <c r="C17" s="41">
        <v>0.03</v>
      </c>
      <c r="D17" s="41">
        <v>0.03</v>
      </c>
      <c r="E17" s="42">
        <v>0.03</v>
      </c>
      <c r="F17" s="42">
        <v>0.03</v>
      </c>
    </row>
    <row r="18" spans="1:6">
      <c r="A18" s="39" t="s">
        <v>125</v>
      </c>
      <c r="B18" s="40" t="s">
        <v>126</v>
      </c>
      <c r="C18" s="41">
        <v>0.08</v>
      </c>
      <c r="D18" s="41">
        <v>0.08</v>
      </c>
      <c r="E18" s="41">
        <v>0.08</v>
      </c>
      <c r="F18" s="41">
        <v>0.08</v>
      </c>
    </row>
    <row r="19" spans="1:6">
      <c r="A19" s="39" t="s">
        <v>127</v>
      </c>
      <c r="B19" s="40" t="s">
        <v>128</v>
      </c>
      <c r="C19" s="41">
        <v>0</v>
      </c>
      <c r="D19" s="41">
        <v>0</v>
      </c>
      <c r="E19" s="41">
        <v>0</v>
      </c>
      <c r="F19" s="41">
        <v>0</v>
      </c>
    </row>
    <row r="20" spans="1:6">
      <c r="A20" s="43" t="s">
        <v>129</v>
      </c>
      <c r="B20" s="43" t="s">
        <v>62</v>
      </c>
      <c r="C20" s="44">
        <f>SUM(C11:C19)</f>
        <v>0.16799999999999998</v>
      </c>
      <c r="D20" s="44">
        <f>SUM(D11:D19)</f>
        <v>0.16799999999999998</v>
      </c>
      <c r="E20" s="44">
        <f>SUM(E11:E19)</f>
        <v>0.36800000000000005</v>
      </c>
      <c r="F20" s="44">
        <f>SUM(F11:F19)</f>
        <v>0.36800000000000005</v>
      </c>
    </row>
    <row r="21" spans="1:6">
      <c r="A21" s="682" t="s">
        <v>130</v>
      </c>
      <c r="B21" s="682"/>
      <c r="C21" s="682"/>
      <c r="D21" s="682"/>
      <c r="E21" s="682"/>
      <c r="F21" s="682"/>
    </row>
    <row r="22" spans="1:6">
      <c r="A22" s="39" t="s">
        <v>131</v>
      </c>
      <c r="B22" s="40" t="s">
        <v>132</v>
      </c>
      <c r="C22" s="41">
        <v>0.18140000000000001</v>
      </c>
      <c r="D22" s="45" t="s">
        <v>133</v>
      </c>
      <c r="E22" s="41">
        <v>0.18140000000000001</v>
      </c>
      <c r="F22" s="45" t="s">
        <v>133</v>
      </c>
    </row>
    <row r="23" spans="1:6">
      <c r="A23" s="39" t="s">
        <v>134</v>
      </c>
      <c r="B23" s="36" t="s">
        <v>135</v>
      </c>
      <c r="C23" s="41">
        <v>4.1599999999999998E-2</v>
      </c>
      <c r="D23" s="45" t="s">
        <v>133</v>
      </c>
      <c r="E23" s="41">
        <v>4.1599999999999998E-2</v>
      </c>
      <c r="F23" s="45" t="s">
        <v>133</v>
      </c>
    </row>
    <row r="24" spans="1:6">
      <c r="A24" s="39" t="s">
        <v>136</v>
      </c>
      <c r="B24" s="40" t="s">
        <v>137</v>
      </c>
      <c r="C24" s="41">
        <v>9.2999999999999992E-3</v>
      </c>
      <c r="D24" s="41">
        <v>7.0000000000000001E-3</v>
      </c>
      <c r="E24" s="41">
        <v>9.2999999999999992E-3</v>
      </c>
      <c r="F24" s="41">
        <v>7.0000000000000001E-3</v>
      </c>
    </row>
    <row r="25" spans="1:6">
      <c r="A25" s="39" t="s">
        <v>138</v>
      </c>
      <c r="B25" s="40" t="s">
        <v>139</v>
      </c>
      <c r="C25" s="41">
        <v>0.111</v>
      </c>
      <c r="D25" s="41">
        <v>8.3299999999999999E-2</v>
      </c>
      <c r="E25" s="41">
        <v>0.111</v>
      </c>
      <c r="F25" s="41">
        <v>8.3299999999999999E-2</v>
      </c>
    </row>
    <row r="26" spans="1:6">
      <c r="A26" s="39" t="s">
        <v>140</v>
      </c>
      <c r="B26" s="40" t="s">
        <v>141</v>
      </c>
      <c r="C26" s="41">
        <v>6.9999999999999999E-4</v>
      </c>
      <c r="D26" s="41">
        <v>5.0000000000000001E-4</v>
      </c>
      <c r="E26" s="41">
        <v>6.9999999999999999E-4</v>
      </c>
      <c r="F26" s="41">
        <v>5.0000000000000001E-4</v>
      </c>
    </row>
    <row r="27" spans="1:6">
      <c r="A27" s="39" t="s">
        <v>142</v>
      </c>
      <c r="B27" s="40" t="s">
        <v>143</v>
      </c>
      <c r="C27" s="41">
        <v>7.4000000000000003E-3</v>
      </c>
      <c r="D27" s="41">
        <v>5.5999999999999999E-3</v>
      </c>
      <c r="E27" s="41">
        <v>7.4000000000000003E-3</v>
      </c>
      <c r="F27" s="41">
        <v>5.5999999999999999E-3</v>
      </c>
    </row>
    <row r="28" spans="1:6">
      <c r="A28" s="39" t="s">
        <v>144</v>
      </c>
      <c r="B28" s="40" t="s">
        <v>145</v>
      </c>
      <c r="C28" s="41">
        <v>2.8299999999999999E-2</v>
      </c>
      <c r="D28" s="45" t="s">
        <v>133</v>
      </c>
      <c r="E28" s="41">
        <v>2.8299999999999999E-2</v>
      </c>
      <c r="F28" s="45" t="s">
        <v>133</v>
      </c>
    </row>
    <row r="29" spans="1:6">
      <c r="A29" s="39" t="s">
        <v>146</v>
      </c>
      <c r="B29" s="40" t="s">
        <v>147</v>
      </c>
      <c r="C29" s="41">
        <v>1.1000000000000001E-3</v>
      </c>
      <c r="D29" s="41">
        <v>8.0000000000000004E-4</v>
      </c>
      <c r="E29" s="41">
        <v>1.1000000000000001E-3</v>
      </c>
      <c r="F29" s="41">
        <v>8.0000000000000004E-4</v>
      </c>
    </row>
    <row r="30" spans="1:6">
      <c r="A30" s="39" t="s">
        <v>148</v>
      </c>
      <c r="B30" s="40" t="s">
        <v>149</v>
      </c>
      <c r="C30" s="41">
        <v>0.1086</v>
      </c>
      <c r="D30" s="41">
        <v>8.1500000000000003E-2</v>
      </c>
      <c r="E30" s="41">
        <v>0.1086</v>
      </c>
      <c r="F30" s="41">
        <v>8.1500000000000003E-2</v>
      </c>
    </row>
    <row r="31" spans="1:6">
      <c r="A31" s="39" t="s">
        <v>150</v>
      </c>
      <c r="B31" s="40" t="s">
        <v>151</v>
      </c>
      <c r="C31" s="41">
        <v>2.9999999999999997E-4</v>
      </c>
      <c r="D31" s="41">
        <v>2.0000000000000001E-4</v>
      </c>
      <c r="E31" s="41">
        <v>2.9999999999999997E-4</v>
      </c>
      <c r="F31" s="41">
        <v>2.0000000000000001E-4</v>
      </c>
    </row>
    <row r="32" spans="1:6">
      <c r="A32" s="46" t="s">
        <v>152</v>
      </c>
      <c r="B32" s="46" t="s">
        <v>62</v>
      </c>
      <c r="C32" s="47">
        <f>SUM(C22:C31)</f>
        <v>0.48969999999999997</v>
      </c>
      <c r="D32" s="47">
        <f>SUM(D22:D31)</f>
        <v>0.1789</v>
      </c>
      <c r="E32" s="47">
        <f>SUM(E22:E31)</f>
        <v>0.48969999999999997</v>
      </c>
      <c r="F32" s="47">
        <f>SUM(F22:F31)</f>
        <v>0.1789</v>
      </c>
    </row>
    <row r="33" spans="1:6">
      <c r="A33" s="683" t="s">
        <v>153</v>
      </c>
      <c r="B33" s="684"/>
      <c r="C33" s="684"/>
      <c r="D33" s="684"/>
      <c r="E33" s="684"/>
      <c r="F33" s="685"/>
    </row>
    <row r="34" spans="1:6">
      <c r="A34" s="48" t="s">
        <v>154</v>
      </c>
      <c r="B34" s="49" t="s">
        <v>155</v>
      </c>
      <c r="C34" s="50">
        <v>7.1400000000000005E-2</v>
      </c>
      <c r="D34" s="50">
        <v>5.3600000000000002E-2</v>
      </c>
      <c r="E34" s="50">
        <v>7.1400000000000005E-2</v>
      </c>
      <c r="F34" s="50">
        <v>5.3600000000000002E-2</v>
      </c>
    </row>
    <row r="35" spans="1:6">
      <c r="A35" s="39" t="s">
        <v>156</v>
      </c>
      <c r="B35" s="40" t="s">
        <v>157</v>
      </c>
      <c r="C35" s="41">
        <v>1.6999999999999999E-3</v>
      </c>
      <c r="D35" s="41">
        <v>1.2999999999999999E-3</v>
      </c>
      <c r="E35" s="41">
        <v>1.6999999999999999E-3</v>
      </c>
      <c r="F35" s="41">
        <v>1.2999999999999999E-3</v>
      </c>
    </row>
    <row r="36" spans="1:6">
      <c r="A36" s="39" t="s">
        <v>158</v>
      </c>
      <c r="B36" s="40" t="s">
        <v>159</v>
      </c>
      <c r="C36" s="41">
        <v>3.2000000000000001E-2</v>
      </c>
      <c r="D36" s="41">
        <v>2.41E-2</v>
      </c>
      <c r="E36" s="41">
        <v>3.2000000000000001E-2</v>
      </c>
      <c r="F36" s="41">
        <v>2.41E-2</v>
      </c>
    </row>
    <row r="37" spans="1:6">
      <c r="A37" s="39" t="s">
        <v>160</v>
      </c>
      <c r="B37" s="40" t="s">
        <v>161</v>
      </c>
      <c r="C37" s="41">
        <v>5.3100000000000001E-2</v>
      </c>
      <c r="D37" s="41">
        <v>3.9899999999999998E-2</v>
      </c>
      <c r="E37" s="41">
        <v>5.3100000000000001E-2</v>
      </c>
      <c r="F37" s="41">
        <v>3.9899999999999998E-2</v>
      </c>
    </row>
    <row r="38" spans="1:6">
      <c r="A38" s="39" t="s">
        <v>162</v>
      </c>
      <c r="B38" s="40" t="s">
        <v>163</v>
      </c>
      <c r="C38" s="41">
        <v>6.0000000000000001E-3</v>
      </c>
      <c r="D38" s="41">
        <v>4.4999999999999997E-3</v>
      </c>
      <c r="E38" s="41">
        <v>6.0000000000000001E-3</v>
      </c>
      <c r="F38" s="41">
        <v>4.4999999999999997E-3</v>
      </c>
    </row>
    <row r="39" spans="1:6">
      <c r="A39" s="46" t="s">
        <v>164</v>
      </c>
      <c r="B39" s="46" t="s">
        <v>62</v>
      </c>
      <c r="C39" s="47">
        <f>SUM(C34:C38)</f>
        <v>0.16420000000000001</v>
      </c>
      <c r="D39" s="47">
        <f>SUM(D34:D38)</f>
        <v>0.12340000000000001</v>
      </c>
      <c r="E39" s="47">
        <f>SUM(E34:E38)</f>
        <v>0.16420000000000001</v>
      </c>
      <c r="F39" s="47">
        <f>SUM(F34:F38)</f>
        <v>0.12340000000000001</v>
      </c>
    </row>
    <row r="40" spans="1:6">
      <c r="A40" s="683" t="s">
        <v>165</v>
      </c>
      <c r="B40" s="684"/>
      <c r="C40" s="684"/>
      <c r="D40" s="684"/>
      <c r="E40" s="684"/>
      <c r="F40" s="685"/>
    </row>
    <row r="41" spans="1:6">
      <c r="A41" s="48" t="s">
        <v>166</v>
      </c>
      <c r="B41" s="49" t="s">
        <v>167</v>
      </c>
      <c r="C41" s="50">
        <v>8.2299999999999998E-2</v>
      </c>
      <c r="D41" s="50">
        <v>3.0099999999999998E-2</v>
      </c>
      <c r="E41" s="50">
        <v>0.1802</v>
      </c>
      <c r="F41" s="50">
        <v>6.5799999999999997E-2</v>
      </c>
    </row>
    <row r="42" spans="1:6" ht="41.4">
      <c r="A42" s="39" t="s">
        <v>168</v>
      </c>
      <c r="B42" s="51" t="s">
        <v>169</v>
      </c>
      <c r="C42" s="52">
        <v>6.0000000000000001E-3</v>
      </c>
      <c r="D42" s="52">
        <v>4.4999999999999997E-3</v>
      </c>
      <c r="E42" s="52">
        <v>6.3E-3</v>
      </c>
      <c r="F42" s="52">
        <v>4.7999999999999996E-3</v>
      </c>
    </row>
    <row r="43" spans="1:6">
      <c r="A43" s="43" t="s">
        <v>170</v>
      </c>
      <c r="B43" s="43" t="s">
        <v>62</v>
      </c>
      <c r="C43" s="53">
        <f>SUM(C41:C42)</f>
        <v>8.8300000000000003E-2</v>
      </c>
      <c r="D43" s="53">
        <f>SUM(D41:D42)</f>
        <v>3.4599999999999999E-2</v>
      </c>
      <c r="E43" s="53">
        <f>SUM(E41:E42)</f>
        <v>0.1865</v>
      </c>
      <c r="F43" s="53">
        <f>SUM(F41:F42)</f>
        <v>7.0599999999999996E-2</v>
      </c>
    </row>
    <row r="44" spans="1:6">
      <c r="A44" s="683" t="s">
        <v>171</v>
      </c>
      <c r="B44" s="685"/>
      <c r="C44" s="54">
        <f>C20+C32+C39+C43</f>
        <v>0.91020000000000001</v>
      </c>
      <c r="D44" s="54">
        <f>D20+D32+D39+D43</f>
        <v>0.50490000000000002</v>
      </c>
      <c r="E44" s="54">
        <f>E20+E32+E39+E43</f>
        <v>1.2084000000000001</v>
      </c>
      <c r="F44" s="54">
        <f>F20+F32+F39+F43</f>
        <v>0.74090000000000011</v>
      </c>
    </row>
    <row r="52" spans="1:9" ht="13.2">
      <c r="A52" s="55"/>
      <c r="B52" s="55"/>
      <c r="C52" s="55"/>
      <c r="D52" s="55"/>
      <c r="E52" s="55"/>
      <c r="F52" s="55"/>
      <c r="G52" s="55"/>
      <c r="H52" s="55"/>
      <c r="I52" s="55"/>
    </row>
    <row r="53" spans="1:9" ht="13.2">
      <c r="A53" s="7"/>
      <c r="B53" s="7"/>
      <c r="C53" s="7"/>
      <c r="D53" s="7"/>
      <c r="E53" s="7"/>
      <c r="F53" s="7"/>
      <c r="G53" s="7"/>
      <c r="H53" s="7"/>
      <c r="I53" s="7"/>
    </row>
    <row r="54" spans="1:9" ht="13.2">
      <c r="A54" s="7"/>
      <c r="B54" s="7"/>
      <c r="C54" s="7"/>
      <c r="D54" s="7"/>
      <c r="E54" s="7"/>
      <c r="F54" s="7"/>
      <c r="G54" s="7"/>
      <c r="H54" s="7"/>
      <c r="I54" s="7"/>
    </row>
    <row r="55" spans="1:9" ht="13.2">
      <c r="A55" s="56"/>
      <c r="B55" s="57"/>
      <c r="C55" s="57"/>
      <c r="D55" s="57"/>
      <c r="E55" s="56"/>
      <c r="F55" s="56"/>
      <c r="G55" s="56"/>
      <c r="H55" s="56"/>
      <c r="I55" s="56"/>
    </row>
    <row r="56" spans="1:9" ht="43.2" customHeight="1">
      <c r="A56" s="474" t="s">
        <v>1034</v>
      </c>
      <c r="B56" s="474"/>
      <c r="C56" s="474"/>
      <c r="D56" s="474"/>
      <c r="E56" s="474"/>
      <c r="F56" s="474"/>
      <c r="G56" s="56"/>
      <c r="H56" s="56"/>
      <c r="I56" s="56"/>
    </row>
    <row r="57" spans="1:9" ht="13.2">
      <c r="A57" s="7"/>
      <c r="B57" s="7"/>
      <c r="C57" s="7"/>
      <c r="D57" s="7"/>
      <c r="E57" s="7"/>
      <c r="F57" s="7"/>
      <c r="G57" s="7"/>
      <c r="H57" s="7"/>
      <c r="I57" s="7"/>
    </row>
  </sheetData>
  <mergeCells count="12">
    <mergeCell ref="B3:F3"/>
    <mergeCell ref="A7:F7"/>
    <mergeCell ref="C8:D8"/>
    <mergeCell ref="E8:F8"/>
    <mergeCell ref="A10:F10"/>
    <mergeCell ref="A8:A9"/>
    <mergeCell ref="B8:B9"/>
    <mergeCell ref="A21:F21"/>
    <mergeCell ref="A33:F33"/>
    <mergeCell ref="A40:F40"/>
    <mergeCell ref="A44:B44"/>
    <mergeCell ref="A56:F56"/>
  </mergeCells>
  <printOptions horizontalCentered="1"/>
  <pageMargins left="0.39370078740157483" right="0.39370078740157483" top="1.7716535433070868" bottom="0.78740157480314965" header="3.937007874015748E-2" footer="3.937007874015748E-2"/>
  <pageSetup paperSize="2058" scale="72" fitToHeight="0" orientation="portrait" r:id="rId1"/>
  <headerFooter scaleWithDoc="0">
    <oddHeader>&amp;C&amp;G</oddHeader>
    <oddFooter>&amp;C&amp;G&amp;R]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O68"/>
  <sheetViews>
    <sheetView view="pageBreakPreview" zoomScale="85" zoomScaleNormal="85" zoomScaleSheetLayoutView="85" workbookViewId="0">
      <selection activeCell="C6" sqref="C6"/>
    </sheetView>
  </sheetViews>
  <sheetFormatPr defaultColWidth="9" defaultRowHeight="13.8"/>
  <cols>
    <col min="1" max="2" width="9.109375" style="1"/>
    <col min="3" max="3" width="36" style="12" customWidth="1"/>
    <col min="4" max="5" width="10.33203125" style="12" customWidth="1"/>
    <col min="6" max="6" width="35.33203125" style="1" customWidth="1"/>
    <col min="7" max="7" width="10.33203125" style="1" customWidth="1"/>
    <col min="8" max="8" width="11.5546875" style="1" customWidth="1"/>
    <col min="9" max="9" width="11.6640625" style="2" customWidth="1"/>
    <col min="10" max="10" width="9.109375" style="2"/>
    <col min="11" max="11" width="10.88671875" style="2" customWidth="1"/>
    <col min="12" max="12" width="10.44140625" style="2" customWidth="1"/>
    <col min="13" max="13" width="9.109375" style="2"/>
    <col min="14" max="14" width="11.88671875" style="2" customWidth="1"/>
    <col min="15" max="15" width="14.88671875" style="2" customWidth="1"/>
    <col min="16" max="16" width="14.88671875" customWidth="1"/>
  </cols>
  <sheetData>
    <row r="1" spans="1:15" ht="21" customHeight="1">
      <c r="A1" s="514" t="e">
        <f>#REF!</f>
        <v>#REF!</v>
      </c>
      <c r="B1" s="514"/>
      <c r="C1" s="670"/>
      <c r="D1" s="670"/>
      <c r="E1" s="670"/>
      <c r="F1" s="670"/>
      <c r="G1" s="670"/>
      <c r="H1" s="670"/>
      <c r="I1" s="670"/>
      <c r="J1" s="670"/>
      <c r="K1" s="670"/>
      <c r="L1" s="670"/>
      <c r="M1" s="670"/>
      <c r="N1" s="670"/>
      <c r="O1" s="670"/>
    </row>
    <row r="2" spans="1:15" ht="21" customHeight="1">
      <c r="A2" s="514" t="e">
        <f>#REF!</f>
        <v>#REF!</v>
      </c>
      <c r="B2" s="514"/>
      <c r="C2" s="670" t="e">
        <f>#REF!</f>
        <v>#REF!</v>
      </c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</row>
    <row r="3" spans="1:15" ht="21" customHeight="1">
      <c r="A3" s="518" t="e">
        <f>#REF!</f>
        <v>#REF!</v>
      </c>
      <c r="B3" s="518"/>
      <c r="C3" s="670" t="e">
        <f>#REF!</f>
        <v>#REF!</v>
      </c>
      <c r="D3" s="670"/>
      <c r="E3" s="670"/>
      <c r="F3" s="670"/>
      <c r="G3" s="670"/>
      <c r="H3" s="670"/>
      <c r="I3" s="670"/>
      <c r="J3" s="670"/>
      <c r="K3" s="670"/>
      <c r="L3" s="670"/>
      <c r="M3" s="670"/>
      <c r="N3" s="670"/>
      <c r="O3" s="670"/>
    </row>
    <row r="4" spans="1:15" ht="21" customHeight="1">
      <c r="A4" s="514" t="e">
        <f>#REF!</f>
        <v>#REF!</v>
      </c>
      <c r="B4" s="514"/>
      <c r="C4" s="670" t="e">
        <f>#REF!</f>
        <v>#REF!</v>
      </c>
      <c r="D4" s="670"/>
      <c r="E4" s="670"/>
      <c r="F4" s="670"/>
      <c r="G4" s="670"/>
      <c r="H4" s="670"/>
      <c r="I4" s="670"/>
      <c r="J4" s="670"/>
      <c r="K4" s="670"/>
      <c r="L4" s="670"/>
      <c r="M4" s="670"/>
      <c r="N4" s="670"/>
      <c r="O4" s="670"/>
    </row>
    <row r="5" spans="1:15" ht="28.95" customHeight="1">
      <c r="A5" s="514" t="e">
        <f>#REF!</f>
        <v>#REF!</v>
      </c>
      <c r="B5" s="514"/>
      <c r="C5" s="700" t="s">
        <v>209</v>
      </c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</row>
    <row r="7" spans="1:15" ht="18.75" customHeight="1">
      <c r="A7" s="512" t="s">
        <v>174</v>
      </c>
      <c r="B7" s="512"/>
      <c r="C7" s="512"/>
      <c r="D7" s="512"/>
      <c r="E7" s="512"/>
      <c r="F7" s="512"/>
      <c r="G7" s="512"/>
      <c r="H7" s="512"/>
      <c r="I7" s="512"/>
      <c r="J7" s="512"/>
      <c r="K7" s="512"/>
      <c r="L7" s="512"/>
      <c r="M7" s="512"/>
      <c r="N7" s="512"/>
      <c r="O7" s="512"/>
    </row>
    <row r="8" spans="1:15" ht="18.75" customHeight="1">
      <c r="A8" s="512" t="s">
        <v>175</v>
      </c>
      <c r="B8" s="512"/>
      <c r="C8" s="512"/>
      <c r="D8" s="512"/>
      <c r="E8" s="512"/>
      <c r="F8" s="512"/>
      <c r="G8" s="512"/>
      <c r="H8" s="512"/>
      <c r="I8" s="512"/>
      <c r="J8" s="512"/>
      <c r="K8" s="512"/>
      <c r="L8" s="512"/>
      <c r="M8" s="512"/>
      <c r="N8" s="512"/>
      <c r="O8" s="512"/>
    </row>
    <row r="9" spans="1:15" s="8" customFormat="1" ht="19.5" customHeight="1">
      <c r="A9" s="695" t="s">
        <v>176</v>
      </c>
      <c r="B9" s="696"/>
      <c r="C9" s="697"/>
      <c r="D9" s="695" t="s">
        <v>177</v>
      </c>
      <c r="E9" s="696"/>
      <c r="F9" s="697"/>
      <c r="G9" s="691" t="s">
        <v>178</v>
      </c>
      <c r="H9" s="691" t="s">
        <v>179</v>
      </c>
      <c r="I9" s="693" t="s">
        <v>180</v>
      </c>
      <c r="J9" s="691" t="s">
        <v>181</v>
      </c>
      <c r="K9" s="693" t="s">
        <v>182</v>
      </c>
      <c r="L9" s="693" t="s">
        <v>183</v>
      </c>
      <c r="M9" s="693" t="s">
        <v>184</v>
      </c>
      <c r="N9" s="693" t="s">
        <v>185</v>
      </c>
      <c r="O9" s="693" t="s">
        <v>186</v>
      </c>
    </row>
    <row r="10" spans="1:15" s="8" customFormat="1" ht="25.95" customHeight="1">
      <c r="A10" s="13" t="s">
        <v>13</v>
      </c>
      <c r="B10" s="14" t="s">
        <v>14</v>
      </c>
      <c r="C10" s="13" t="s">
        <v>88</v>
      </c>
      <c r="D10" s="13" t="s">
        <v>13</v>
      </c>
      <c r="E10" s="14" t="s">
        <v>14</v>
      </c>
      <c r="F10" s="13" t="s">
        <v>88</v>
      </c>
      <c r="G10" s="692"/>
      <c r="H10" s="692"/>
      <c r="I10" s="694"/>
      <c r="J10" s="692"/>
      <c r="K10" s="694"/>
      <c r="L10" s="694"/>
      <c r="M10" s="694"/>
      <c r="N10" s="694"/>
      <c r="O10" s="694"/>
    </row>
    <row r="11" spans="1:15" s="9" customFormat="1" ht="27.6">
      <c r="A11" s="15" t="s">
        <v>187</v>
      </c>
      <c r="B11" s="16" t="s">
        <v>188</v>
      </c>
      <c r="C11" s="17" t="s">
        <v>189</v>
      </c>
      <c r="D11" s="15" t="s">
        <v>19</v>
      </c>
      <c r="E11" s="16">
        <v>89876</v>
      </c>
      <c r="F11" s="17" t="s">
        <v>190</v>
      </c>
      <c r="G11" s="18" t="s">
        <v>191</v>
      </c>
      <c r="H11" s="18" t="s">
        <v>192</v>
      </c>
      <c r="I11" s="22">
        <v>1</v>
      </c>
      <c r="J11" s="22">
        <v>44.2</v>
      </c>
      <c r="K11" s="23">
        <v>60</v>
      </c>
      <c r="L11" s="23">
        <v>1</v>
      </c>
      <c r="M11" s="23">
        <v>0.5</v>
      </c>
      <c r="N11" s="24">
        <v>199.78</v>
      </c>
      <c r="O11" s="24">
        <f>ROUND((I11*J11*L11*M11/K11)*N11,2)</f>
        <v>73.59</v>
      </c>
    </row>
    <row r="12" spans="1:15" s="9" customFormat="1" ht="55.2">
      <c r="A12" s="15" t="s">
        <v>19</v>
      </c>
      <c r="B12" s="16">
        <v>89032</v>
      </c>
      <c r="C12" s="17" t="s">
        <v>193</v>
      </c>
      <c r="D12" s="15" t="s">
        <v>19</v>
      </c>
      <c r="E12" s="16">
        <v>89876</v>
      </c>
      <c r="F12" s="17" t="s">
        <v>190</v>
      </c>
      <c r="G12" s="18" t="s">
        <v>191</v>
      </c>
      <c r="H12" s="18" t="s">
        <v>192</v>
      </c>
      <c r="I12" s="22">
        <v>1</v>
      </c>
      <c r="J12" s="22">
        <v>44.2</v>
      </c>
      <c r="K12" s="23">
        <v>60</v>
      </c>
      <c r="L12" s="23">
        <v>1</v>
      </c>
      <c r="M12" s="23">
        <v>0.5</v>
      </c>
      <c r="N12" s="24">
        <v>199.78</v>
      </c>
      <c r="O12" s="24">
        <f t="shared" ref="O12:O21" si="0">ROUND((I12*J12*L12*M12/K12)*N12,2)</f>
        <v>73.59</v>
      </c>
    </row>
    <row r="13" spans="1:15" s="9" customFormat="1" ht="82.8">
      <c r="A13" s="15" t="s">
        <v>19</v>
      </c>
      <c r="B13" s="16">
        <v>5932</v>
      </c>
      <c r="C13" s="17" t="s">
        <v>194</v>
      </c>
      <c r="D13" s="15" t="s">
        <v>19</v>
      </c>
      <c r="E13" s="16">
        <v>89876</v>
      </c>
      <c r="F13" s="17" t="s">
        <v>190</v>
      </c>
      <c r="G13" s="18" t="s">
        <v>191</v>
      </c>
      <c r="H13" s="18" t="s">
        <v>192</v>
      </c>
      <c r="I13" s="22">
        <v>1</v>
      </c>
      <c r="J13" s="22">
        <v>44.2</v>
      </c>
      <c r="K13" s="23">
        <v>60</v>
      </c>
      <c r="L13" s="23">
        <v>2</v>
      </c>
      <c r="M13" s="23">
        <v>1</v>
      </c>
      <c r="N13" s="24">
        <v>199.78</v>
      </c>
      <c r="O13" s="24">
        <f t="shared" ref="O13:O16" si="1">ROUND((I13*J13*L13*M13/K13)*N13,2)</f>
        <v>294.33999999999997</v>
      </c>
    </row>
    <row r="14" spans="1:15" s="9" customFormat="1" ht="82.8">
      <c r="A14" s="15" t="s">
        <v>19</v>
      </c>
      <c r="B14" s="16">
        <v>6879</v>
      </c>
      <c r="C14" s="17" t="s">
        <v>195</v>
      </c>
      <c r="D14" s="15" t="s">
        <v>19</v>
      </c>
      <c r="E14" s="16">
        <v>89876</v>
      </c>
      <c r="F14" s="17" t="s">
        <v>190</v>
      </c>
      <c r="G14" s="18" t="s">
        <v>191</v>
      </c>
      <c r="H14" s="18" t="s">
        <v>192</v>
      </c>
      <c r="I14" s="22">
        <v>1</v>
      </c>
      <c r="J14" s="22">
        <v>44.2</v>
      </c>
      <c r="K14" s="23">
        <v>60</v>
      </c>
      <c r="L14" s="23">
        <v>1</v>
      </c>
      <c r="M14" s="23">
        <v>1</v>
      </c>
      <c r="N14" s="24">
        <v>199.78</v>
      </c>
      <c r="O14" s="24">
        <f t="shared" si="1"/>
        <v>147.16999999999999</v>
      </c>
    </row>
    <row r="15" spans="1:15" s="9" customFormat="1" ht="96.6">
      <c r="A15" s="15" t="s">
        <v>19</v>
      </c>
      <c r="B15" s="16">
        <v>73436</v>
      </c>
      <c r="C15" s="17" t="s">
        <v>196</v>
      </c>
      <c r="D15" s="15" t="s">
        <v>19</v>
      </c>
      <c r="E15" s="16">
        <v>89876</v>
      </c>
      <c r="F15" s="17" t="s">
        <v>190</v>
      </c>
      <c r="G15" s="18" t="s">
        <v>191</v>
      </c>
      <c r="H15" s="18" t="s">
        <v>192</v>
      </c>
      <c r="I15" s="22">
        <v>1</v>
      </c>
      <c r="J15" s="22">
        <v>44.2</v>
      </c>
      <c r="K15" s="23">
        <v>60</v>
      </c>
      <c r="L15" s="23">
        <v>2</v>
      </c>
      <c r="M15" s="23">
        <v>0.5</v>
      </c>
      <c r="N15" s="24">
        <v>199.78</v>
      </c>
      <c r="O15" s="24">
        <f t="shared" si="1"/>
        <v>147.16999999999999</v>
      </c>
    </row>
    <row r="16" spans="1:15" s="9" customFormat="1" ht="27.6">
      <c r="A16" s="15" t="s">
        <v>187</v>
      </c>
      <c r="B16" s="16" t="s">
        <v>197</v>
      </c>
      <c r="C16" s="17" t="s">
        <v>198</v>
      </c>
      <c r="D16" s="15" t="s">
        <v>19</v>
      </c>
      <c r="E16" s="16">
        <v>89876</v>
      </c>
      <c r="F16" s="17" t="s">
        <v>190</v>
      </c>
      <c r="G16" s="18" t="s">
        <v>191</v>
      </c>
      <c r="H16" s="18" t="s">
        <v>192</v>
      </c>
      <c r="I16" s="22">
        <v>1</v>
      </c>
      <c r="J16" s="22">
        <v>44.2</v>
      </c>
      <c r="K16" s="23">
        <v>60</v>
      </c>
      <c r="L16" s="23">
        <v>2</v>
      </c>
      <c r="M16" s="23">
        <v>0.5</v>
      </c>
      <c r="N16" s="24">
        <v>199.78</v>
      </c>
      <c r="O16" s="24">
        <f t="shared" si="1"/>
        <v>147.16999999999999</v>
      </c>
    </row>
    <row r="17" spans="1:15" s="9" customFormat="1" ht="124.2">
      <c r="A17" s="15" t="s">
        <v>19</v>
      </c>
      <c r="B17" s="16">
        <v>5680</v>
      </c>
      <c r="C17" s="17" t="s">
        <v>199</v>
      </c>
      <c r="D17" s="15" t="s">
        <v>19</v>
      </c>
      <c r="E17" s="16">
        <v>89876</v>
      </c>
      <c r="F17" s="17" t="s">
        <v>190</v>
      </c>
      <c r="G17" s="18" t="s">
        <v>191</v>
      </c>
      <c r="H17" s="18" t="s">
        <v>192</v>
      </c>
      <c r="I17" s="22">
        <v>1</v>
      </c>
      <c r="J17" s="22">
        <v>44.2</v>
      </c>
      <c r="K17" s="23">
        <v>60</v>
      </c>
      <c r="L17" s="23">
        <v>1</v>
      </c>
      <c r="M17" s="23">
        <v>0.5</v>
      </c>
      <c r="N17" s="24">
        <v>199.78</v>
      </c>
      <c r="O17" s="24">
        <f t="shared" si="0"/>
        <v>73.59</v>
      </c>
    </row>
    <row r="18" spans="1:15" s="9" customFormat="1" ht="110.4">
      <c r="A18" s="15" t="s">
        <v>19</v>
      </c>
      <c r="B18" s="16">
        <v>89876</v>
      </c>
      <c r="C18" s="17" t="s">
        <v>200</v>
      </c>
      <c r="D18" s="15" t="s">
        <v>19</v>
      </c>
      <c r="E18" s="16" t="s">
        <v>173</v>
      </c>
      <c r="F18" s="17" t="s">
        <v>201</v>
      </c>
      <c r="G18" s="18" t="s">
        <v>191</v>
      </c>
      <c r="H18" s="18" t="s">
        <v>192</v>
      </c>
      <c r="I18" s="22">
        <v>1</v>
      </c>
      <c r="J18" s="22">
        <v>44.2</v>
      </c>
      <c r="K18" s="23">
        <v>60</v>
      </c>
      <c r="L18" s="23">
        <v>3</v>
      </c>
      <c r="M18" s="23">
        <v>1</v>
      </c>
      <c r="N18" s="24">
        <v>199.78</v>
      </c>
      <c r="O18" s="24">
        <f t="shared" si="0"/>
        <v>441.51</v>
      </c>
    </row>
    <row r="19" spans="1:15" s="9" customFormat="1" ht="110.4">
      <c r="A19" s="15" t="s">
        <v>19</v>
      </c>
      <c r="B19" s="16">
        <v>5901</v>
      </c>
      <c r="C19" s="17" t="s">
        <v>202</v>
      </c>
      <c r="D19" s="15" t="s">
        <v>19</v>
      </c>
      <c r="E19" s="16" t="s">
        <v>173</v>
      </c>
      <c r="F19" s="17" t="s">
        <v>201</v>
      </c>
      <c r="G19" s="18" t="s">
        <v>191</v>
      </c>
      <c r="H19" s="18" t="s">
        <v>192</v>
      </c>
      <c r="I19" s="22">
        <v>1</v>
      </c>
      <c r="J19" s="22">
        <v>44.2</v>
      </c>
      <c r="K19" s="23">
        <v>60</v>
      </c>
      <c r="L19" s="23">
        <v>1</v>
      </c>
      <c r="M19" s="23">
        <v>1</v>
      </c>
      <c r="N19" s="24">
        <v>184.79</v>
      </c>
      <c r="O19" s="24">
        <f t="shared" si="0"/>
        <v>136.13</v>
      </c>
    </row>
    <row r="20" spans="1:15" s="9" customFormat="1" ht="69">
      <c r="A20" s="15" t="s">
        <v>19</v>
      </c>
      <c r="B20" s="16">
        <v>5689</v>
      </c>
      <c r="C20" s="17" t="s">
        <v>203</v>
      </c>
      <c r="D20" s="15" t="s">
        <v>19</v>
      </c>
      <c r="E20" s="16" t="s">
        <v>173</v>
      </c>
      <c r="F20" s="17" t="s">
        <v>201</v>
      </c>
      <c r="G20" s="18" t="s">
        <v>191</v>
      </c>
      <c r="H20" s="18" t="s">
        <v>192</v>
      </c>
      <c r="I20" s="22">
        <v>1</v>
      </c>
      <c r="J20" s="22">
        <v>44.2</v>
      </c>
      <c r="K20" s="23">
        <v>60</v>
      </c>
      <c r="L20" s="23">
        <v>1</v>
      </c>
      <c r="M20" s="23">
        <v>1</v>
      </c>
      <c r="N20" s="24">
        <v>3.59</v>
      </c>
      <c r="O20" s="24">
        <f t="shared" si="0"/>
        <v>2.64</v>
      </c>
    </row>
    <row r="21" spans="1:15" s="9" customFormat="1" ht="124.2">
      <c r="A21" s="15" t="s">
        <v>19</v>
      </c>
      <c r="B21" s="16">
        <v>73467</v>
      </c>
      <c r="C21" s="17" t="s">
        <v>204</v>
      </c>
      <c r="D21" s="15" t="s">
        <v>19</v>
      </c>
      <c r="E21" s="16" t="s">
        <v>173</v>
      </c>
      <c r="F21" s="17" t="s">
        <v>201</v>
      </c>
      <c r="G21" s="18" t="s">
        <v>191</v>
      </c>
      <c r="H21" s="18" t="s">
        <v>192</v>
      </c>
      <c r="I21" s="22">
        <v>1</v>
      </c>
      <c r="J21" s="22">
        <v>44.2</v>
      </c>
      <c r="K21" s="23">
        <v>60</v>
      </c>
      <c r="L21" s="23">
        <v>1</v>
      </c>
      <c r="M21" s="23">
        <v>1</v>
      </c>
      <c r="N21" s="24">
        <v>104.51</v>
      </c>
      <c r="O21" s="24">
        <f t="shared" si="0"/>
        <v>76.989999999999995</v>
      </c>
    </row>
    <row r="22" spans="1:15" s="9" customFormat="1" ht="20.25" customHeight="1">
      <c r="A22" s="698" t="s">
        <v>63</v>
      </c>
      <c r="B22" s="698"/>
      <c r="C22" s="698"/>
      <c r="D22" s="698"/>
      <c r="E22" s="698"/>
      <c r="F22" s="698"/>
      <c r="G22" s="698"/>
      <c r="H22" s="698"/>
      <c r="I22" s="698"/>
      <c r="J22" s="698"/>
      <c r="K22" s="698"/>
      <c r="L22" s="698"/>
      <c r="M22" s="698"/>
      <c r="N22" s="698"/>
      <c r="O22" s="25">
        <f>ROUND(SUM(O11:O21),2)</f>
        <v>1613.89</v>
      </c>
    </row>
    <row r="23" spans="1:15" s="9" customFormat="1" ht="20.25" customHeight="1">
      <c r="A23" s="19"/>
      <c r="B23" s="19"/>
      <c r="C23" s="6"/>
      <c r="D23" s="6"/>
      <c r="E23" s="6"/>
      <c r="F23" s="19"/>
      <c r="G23" s="19"/>
      <c r="H23" s="19"/>
      <c r="I23" s="26"/>
      <c r="J23" s="26"/>
      <c r="K23" s="26"/>
      <c r="L23" s="26"/>
      <c r="M23" s="26"/>
      <c r="N23" s="26"/>
      <c r="O23" s="26"/>
    </row>
    <row r="24" spans="1:15" s="10" customFormat="1" ht="18" customHeight="1">
      <c r="A24" s="673" t="s">
        <v>205</v>
      </c>
      <c r="B24" s="674"/>
      <c r="C24" s="674"/>
      <c r="D24" s="674"/>
      <c r="E24" s="674"/>
      <c r="F24" s="674"/>
      <c r="G24" s="674"/>
      <c r="H24" s="674"/>
      <c r="I24" s="674"/>
      <c r="J24" s="674"/>
      <c r="K24" s="674"/>
      <c r="L24" s="674"/>
      <c r="M24" s="674"/>
      <c r="N24" s="674"/>
      <c r="O24" s="699"/>
    </row>
    <row r="25" spans="1:15" s="9" customFormat="1" ht="93" customHeight="1">
      <c r="A25" s="675" t="s">
        <v>206</v>
      </c>
      <c r="B25" s="676"/>
      <c r="C25" s="676"/>
      <c r="D25" s="676"/>
      <c r="E25" s="676"/>
      <c r="F25" s="676"/>
      <c r="G25" s="676"/>
      <c r="H25" s="676"/>
      <c r="I25" s="676"/>
      <c r="J25" s="676"/>
      <c r="K25" s="676"/>
      <c r="L25" s="676"/>
      <c r="M25" s="676"/>
      <c r="N25" s="676"/>
      <c r="O25" s="689"/>
    </row>
    <row r="26" spans="1:15" s="9" customFormat="1" ht="49.5" customHeight="1">
      <c r="A26" s="677" t="s">
        <v>207</v>
      </c>
      <c r="B26" s="678"/>
      <c r="C26" s="678"/>
      <c r="D26" s="678"/>
      <c r="E26" s="678"/>
      <c r="F26" s="678"/>
      <c r="G26" s="678"/>
      <c r="H26" s="678"/>
      <c r="I26" s="678"/>
      <c r="J26" s="678"/>
      <c r="K26" s="678"/>
      <c r="L26" s="678"/>
      <c r="M26" s="678"/>
      <c r="N26" s="678"/>
      <c r="O26" s="690"/>
    </row>
    <row r="27" spans="1:15" s="9" customFormat="1" ht="22.5" customHeight="1">
      <c r="A27" s="6"/>
      <c r="B27" s="6"/>
      <c r="C27" s="20"/>
      <c r="D27" s="20"/>
      <c r="E27" s="20"/>
      <c r="F27" s="21"/>
      <c r="G27" s="21"/>
      <c r="H27" s="21"/>
      <c r="I27" s="27"/>
      <c r="J27" s="27"/>
      <c r="K27" s="27"/>
      <c r="L27" s="27"/>
      <c r="M27" s="27"/>
      <c r="N27" s="27"/>
      <c r="O27" s="27"/>
    </row>
    <row r="28" spans="1:15" s="11" customFormat="1">
      <c r="A28" s="6"/>
      <c r="B28" s="6"/>
      <c r="C28" s="20"/>
      <c r="D28" s="20"/>
      <c r="E28" s="20"/>
      <c r="F28" s="21"/>
      <c r="G28" s="21"/>
      <c r="H28" s="21"/>
      <c r="I28" s="27"/>
      <c r="J28" s="27"/>
      <c r="K28" s="27"/>
      <c r="L28" s="27"/>
      <c r="M28" s="27"/>
      <c r="N28" s="27"/>
      <c r="O28" s="27"/>
    </row>
    <row r="29" spans="1:15" s="11" customFormat="1">
      <c r="A29" s="6"/>
      <c r="B29" s="6"/>
      <c r="C29" s="20"/>
      <c r="D29" s="20"/>
      <c r="E29" s="20"/>
      <c r="F29" s="21"/>
      <c r="G29" s="21"/>
      <c r="H29" s="21"/>
      <c r="I29" s="27"/>
      <c r="J29" s="27"/>
      <c r="K29" s="27"/>
      <c r="L29" s="27"/>
      <c r="M29" s="27"/>
      <c r="N29" s="27"/>
      <c r="O29" s="27"/>
    </row>
    <row r="30" spans="1:15" s="11" customFormat="1">
      <c r="A30" s="6"/>
      <c r="B30" s="6"/>
      <c r="C30" s="20"/>
      <c r="D30" s="20"/>
      <c r="E30" s="20"/>
      <c r="F30" s="21"/>
      <c r="G30" s="21"/>
      <c r="H30" s="21"/>
      <c r="I30" s="27"/>
      <c r="J30" s="27"/>
      <c r="K30" s="27"/>
      <c r="L30" s="27"/>
      <c r="M30" s="27"/>
      <c r="N30" s="27"/>
      <c r="O30" s="27"/>
    </row>
    <row r="31" spans="1:15" s="11" customFormat="1">
      <c r="A31" s="6"/>
      <c r="B31" s="6"/>
      <c r="C31" s="20"/>
      <c r="D31" s="20"/>
      <c r="E31" s="20"/>
      <c r="F31" s="21"/>
      <c r="G31" s="21"/>
      <c r="H31" s="21"/>
      <c r="I31" s="27"/>
      <c r="J31" s="27"/>
      <c r="K31" s="27"/>
      <c r="L31" s="27"/>
      <c r="M31" s="27"/>
      <c r="N31" s="27"/>
      <c r="O31" s="27"/>
    </row>
    <row r="32" spans="1:15" s="11" customFormat="1">
      <c r="A32" s="6"/>
      <c r="B32" s="6"/>
      <c r="C32" s="20"/>
      <c r="D32" s="20"/>
      <c r="E32" s="20"/>
      <c r="F32" s="21"/>
      <c r="G32" s="21"/>
      <c r="H32" s="21"/>
      <c r="I32" s="27"/>
      <c r="J32" s="27"/>
      <c r="K32" s="27"/>
      <c r="L32" s="27"/>
      <c r="M32" s="27"/>
      <c r="N32" s="27"/>
      <c r="O32" s="27"/>
    </row>
    <row r="33" spans="1:15" s="11" customFormat="1">
      <c r="A33" s="6"/>
      <c r="B33" s="6"/>
      <c r="C33" s="20"/>
      <c r="D33" s="20"/>
      <c r="E33" s="20"/>
      <c r="F33" s="21"/>
      <c r="G33" s="21"/>
      <c r="H33" s="21"/>
      <c r="I33" s="27"/>
      <c r="J33" s="27"/>
      <c r="K33" s="27"/>
      <c r="L33" s="27"/>
      <c r="M33" s="27"/>
      <c r="N33" s="27"/>
      <c r="O33" s="27"/>
    </row>
    <row r="34" spans="1:15" s="11" customFormat="1">
      <c r="A34" s="6"/>
      <c r="B34" s="6"/>
      <c r="C34" s="20"/>
      <c r="D34" s="20"/>
      <c r="E34" s="20"/>
      <c r="F34" s="21"/>
      <c r="G34" s="21"/>
      <c r="H34" s="21"/>
      <c r="I34" s="27"/>
      <c r="J34" s="27"/>
      <c r="K34" s="27"/>
      <c r="L34" s="27"/>
      <c r="M34" s="27"/>
      <c r="N34" s="27"/>
      <c r="O34" s="27"/>
    </row>
    <row r="35" spans="1:15" s="11" customFormat="1">
      <c r="A35" s="6"/>
      <c r="B35" s="6"/>
      <c r="C35" s="20"/>
      <c r="D35" s="20"/>
      <c r="E35" s="20"/>
      <c r="F35" s="21"/>
      <c r="G35" s="21"/>
      <c r="H35" s="21"/>
      <c r="I35" s="27"/>
      <c r="J35" s="27"/>
      <c r="K35" s="27"/>
      <c r="L35" s="27"/>
      <c r="M35" s="27"/>
      <c r="N35" s="27"/>
      <c r="O35" s="27"/>
    </row>
    <row r="36" spans="1:15" s="9" customFormat="1">
      <c r="A36" s="6"/>
      <c r="B36" s="6"/>
      <c r="C36" s="20"/>
      <c r="D36" s="20"/>
      <c r="E36" s="20"/>
      <c r="F36" s="21"/>
      <c r="G36" s="21"/>
      <c r="H36" s="21"/>
      <c r="I36" s="27"/>
      <c r="J36" s="27"/>
      <c r="K36" s="27"/>
      <c r="L36" s="27"/>
      <c r="M36" s="27"/>
      <c r="N36" s="27"/>
      <c r="O36" s="27"/>
    </row>
    <row r="37" spans="1:15" s="9" customFormat="1">
      <c r="A37" s="6"/>
      <c r="B37" s="6"/>
      <c r="C37" s="20"/>
      <c r="D37" s="20"/>
      <c r="E37" s="20"/>
      <c r="F37" s="21"/>
      <c r="G37" s="21"/>
      <c r="H37" s="21"/>
      <c r="I37" s="27"/>
      <c r="J37" s="27"/>
      <c r="K37" s="27"/>
      <c r="L37" s="27"/>
      <c r="M37" s="27"/>
      <c r="N37" s="27"/>
      <c r="O37" s="27"/>
    </row>
    <row r="38" spans="1:15" s="9" customFormat="1">
      <c r="A38" s="6"/>
      <c r="B38" s="6"/>
      <c r="C38" s="20"/>
      <c r="D38" s="20"/>
      <c r="E38" s="20"/>
      <c r="F38" s="21"/>
      <c r="G38" s="21"/>
      <c r="H38" s="21"/>
      <c r="I38" s="27"/>
      <c r="J38" s="27"/>
      <c r="K38" s="27"/>
      <c r="L38" s="27"/>
      <c r="M38" s="27"/>
      <c r="N38" s="27"/>
      <c r="O38" s="27"/>
    </row>
    <row r="39" spans="1:15" s="9" customFormat="1">
      <c r="A39" s="6"/>
      <c r="B39" s="6"/>
      <c r="C39" s="20"/>
      <c r="D39" s="20"/>
      <c r="E39" s="20"/>
      <c r="F39" s="21"/>
      <c r="G39" s="21"/>
      <c r="H39" s="21"/>
      <c r="I39" s="27"/>
      <c r="J39" s="27"/>
      <c r="K39" s="27"/>
      <c r="L39" s="27"/>
      <c r="M39" s="27"/>
      <c r="N39" s="27"/>
      <c r="O39" s="27"/>
    </row>
    <row r="40" spans="1:15" s="9" customFormat="1">
      <c r="A40" s="6"/>
      <c r="B40" s="6"/>
      <c r="C40" s="20"/>
      <c r="D40" s="20"/>
      <c r="E40" s="20"/>
      <c r="F40" s="21"/>
      <c r="G40" s="21"/>
      <c r="H40" s="21"/>
      <c r="I40" s="27"/>
      <c r="J40" s="27"/>
      <c r="K40" s="27"/>
      <c r="L40" s="27"/>
      <c r="M40" s="27"/>
      <c r="N40" s="27"/>
      <c r="O40" s="27"/>
    </row>
    <row r="41" spans="1:15" s="9" customFormat="1">
      <c r="A41" s="6"/>
      <c r="B41" s="6"/>
      <c r="C41" s="20"/>
      <c r="D41" s="20"/>
      <c r="E41" s="20"/>
      <c r="F41" s="21"/>
      <c r="G41" s="21"/>
      <c r="H41" s="21"/>
      <c r="I41" s="27"/>
      <c r="J41" s="27"/>
      <c r="K41" s="27"/>
      <c r="L41" s="27"/>
      <c r="M41" s="27"/>
      <c r="N41" s="27"/>
      <c r="O41" s="27"/>
    </row>
    <row r="42" spans="1:15" s="9" customFormat="1">
      <c r="A42" s="6"/>
      <c r="B42" s="6"/>
      <c r="C42" s="20"/>
      <c r="D42" s="20"/>
      <c r="E42" s="20"/>
      <c r="F42" s="21"/>
      <c r="G42" s="21"/>
      <c r="H42" s="21"/>
      <c r="I42" s="27"/>
      <c r="J42" s="27"/>
      <c r="K42" s="27"/>
      <c r="L42" s="27"/>
      <c r="M42" s="27"/>
      <c r="N42" s="27"/>
      <c r="O42" s="27"/>
    </row>
    <row r="43" spans="1:15" s="9" customFormat="1">
      <c r="A43" s="6"/>
      <c r="B43" s="6"/>
      <c r="C43" s="20"/>
      <c r="D43" s="20"/>
      <c r="E43" s="20"/>
      <c r="F43" s="21"/>
      <c r="G43" s="21"/>
      <c r="H43" s="21"/>
      <c r="I43" s="27"/>
      <c r="J43" s="27"/>
      <c r="K43" s="27"/>
      <c r="L43" s="27"/>
      <c r="M43" s="27"/>
      <c r="N43" s="27"/>
      <c r="O43" s="27"/>
    </row>
    <row r="44" spans="1:15" s="9" customFormat="1">
      <c r="A44" s="6"/>
      <c r="B44" s="6"/>
      <c r="C44" s="20"/>
      <c r="D44" s="20"/>
      <c r="E44" s="20"/>
      <c r="F44" s="21"/>
      <c r="G44" s="21"/>
      <c r="H44" s="21"/>
      <c r="I44" s="27"/>
      <c r="J44" s="27"/>
      <c r="K44" s="27"/>
      <c r="L44" s="27"/>
      <c r="M44" s="27"/>
      <c r="N44" s="27"/>
      <c r="O44" s="27"/>
    </row>
    <row r="45" spans="1:15" s="9" customFormat="1">
      <c r="A45" s="6"/>
      <c r="B45" s="6"/>
      <c r="C45" s="20"/>
      <c r="D45" s="20"/>
      <c r="E45" s="20"/>
      <c r="F45" s="21"/>
      <c r="G45" s="21"/>
      <c r="H45" s="21"/>
      <c r="I45" s="27"/>
      <c r="J45" s="27"/>
      <c r="K45" s="27"/>
      <c r="L45" s="27"/>
      <c r="M45" s="27"/>
      <c r="N45" s="27"/>
      <c r="O45" s="27"/>
    </row>
    <row r="46" spans="1:15" s="9" customFormat="1">
      <c r="A46" s="6"/>
      <c r="B46" s="6"/>
      <c r="C46" s="20"/>
      <c r="D46" s="20"/>
      <c r="E46" s="20"/>
      <c r="F46" s="21"/>
      <c r="G46" s="21"/>
      <c r="H46" s="21"/>
      <c r="I46" s="27"/>
      <c r="J46" s="27"/>
      <c r="K46" s="27"/>
      <c r="L46" s="27"/>
      <c r="M46" s="27"/>
      <c r="N46" s="27"/>
      <c r="O46" s="27"/>
    </row>
    <row r="47" spans="1:15" s="9" customFormat="1">
      <c r="A47" s="6"/>
      <c r="B47" s="6"/>
      <c r="C47" s="20"/>
      <c r="D47" s="20"/>
      <c r="E47" s="20"/>
      <c r="F47" s="21"/>
      <c r="G47" s="21"/>
      <c r="H47" s="21"/>
      <c r="I47" s="27"/>
      <c r="J47" s="27"/>
      <c r="K47" s="27"/>
      <c r="L47" s="27"/>
      <c r="M47" s="27"/>
      <c r="N47" s="27"/>
      <c r="O47" s="27"/>
    </row>
    <row r="48" spans="1:15" s="9" customFormat="1">
      <c r="A48" s="6"/>
      <c r="B48" s="6"/>
      <c r="C48" s="20"/>
      <c r="D48" s="20"/>
      <c r="E48" s="20"/>
      <c r="F48" s="21"/>
      <c r="G48" s="21"/>
      <c r="H48" s="21"/>
      <c r="I48" s="27"/>
      <c r="J48" s="27"/>
      <c r="K48" s="27"/>
      <c r="L48" s="27"/>
      <c r="M48" s="27"/>
      <c r="N48" s="27"/>
      <c r="O48" s="27"/>
    </row>
    <row r="49" spans="1:15" s="9" customFormat="1">
      <c r="A49" s="6"/>
      <c r="B49" s="6"/>
      <c r="C49" s="20"/>
      <c r="D49" s="20"/>
      <c r="E49" s="20"/>
      <c r="F49" s="21"/>
      <c r="G49" s="21"/>
      <c r="H49" s="21"/>
      <c r="I49" s="27"/>
      <c r="J49" s="27"/>
      <c r="K49" s="27"/>
      <c r="L49" s="27"/>
      <c r="M49" s="27"/>
      <c r="N49" s="27"/>
      <c r="O49" s="27"/>
    </row>
    <row r="50" spans="1:15" s="9" customFormat="1">
      <c r="A50" s="6"/>
      <c r="B50" s="6"/>
      <c r="C50" s="20"/>
      <c r="D50" s="20"/>
      <c r="E50" s="20"/>
      <c r="F50" s="21"/>
      <c r="G50" s="21"/>
      <c r="H50" s="21"/>
      <c r="I50" s="27"/>
      <c r="J50" s="27"/>
      <c r="K50" s="27"/>
      <c r="L50" s="27"/>
      <c r="M50" s="27"/>
      <c r="N50" s="27"/>
      <c r="O50" s="27"/>
    </row>
    <row r="51" spans="1:15" s="9" customFormat="1">
      <c r="A51" s="6"/>
      <c r="B51" s="6"/>
      <c r="C51" s="20"/>
      <c r="D51" s="20"/>
      <c r="E51" s="20"/>
      <c r="F51" s="21"/>
      <c r="G51" s="21"/>
      <c r="H51" s="21"/>
      <c r="I51" s="27"/>
      <c r="J51" s="27"/>
      <c r="K51" s="27"/>
      <c r="L51" s="27"/>
      <c r="M51" s="27"/>
      <c r="N51" s="27"/>
      <c r="O51" s="27"/>
    </row>
    <row r="52" spans="1:15" s="9" customFormat="1">
      <c r="A52" s="6"/>
      <c r="B52" s="6"/>
      <c r="C52" s="20"/>
      <c r="D52" s="20"/>
      <c r="E52" s="20"/>
      <c r="F52" s="21"/>
      <c r="G52" s="21"/>
      <c r="H52" s="21"/>
      <c r="I52" s="27"/>
      <c r="J52" s="27"/>
      <c r="K52" s="27"/>
      <c r="L52" s="27"/>
      <c r="M52" s="27"/>
      <c r="N52" s="27"/>
      <c r="O52" s="27"/>
    </row>
    <row r="53" spans="1:15" s="9" customFormat="1">
      <c r="A53" s="6"/>
      <c r="B53" s="6"/>
      <c r="C53" s="20"/>
      <c r="D53" s="20"/>
      <c r="E53" s="20"/>
      <c r="F53" s="21"/>
      <c r="G53" s="21"/>
      <c r="H53" s="21"/>
      <c r="I53" s="27"/>
      <c r="J53" s="27"/>
      <c r="K53" s="27"/>
      <c r="L53" s="27"/>
      <c r="M53" s="27"/>
      <c r="N53" s="27"/>
      <c r="O53" s="27"/>
    </row>
    <row r="54" spans="1:15" s="9" customFormat="1">
      <c r="A54" s="6"/>
      <c r="B54" s="6"/>
      <c r="C54" s="20"/>
      <c r="D54" s="20"/>
      <c r="E54" s="20"/>
      <c r="F54" s="21"/>
      <c r="G54" s="21"/>
      <c r="H54" s="21"/>
      <c r="I54" s="27"/>
      <c r="J54" s="27"/>
      <c r="K54" s="27"/>
      <c r="L54" s="27"/>
      <c r="M54" s="27"/>
      <c r="N54" s="27"/>
      <c r="O54" s="27"/>
    </row>
    <row r="55" spans="1:15" s="9" customFormat="1">
      <c r="A55" s="6"/>
      <c r="B55" s="6"/>
      <c r="C55" s="20"/>
      <c r="D55" s="20"/>
      <c r="E55" s="20"/>
      <c r="F55" s="21"/>
      <c r="G55" s="2"/>
      <c r="H55" s="2"/>
      <c r="I55" s="27"/>
      <c r="J55" s="27"/>
      <c r="K55" s="27"/>
      <c r="L55" s="27"/>
      <c r="M55" s="27"/>
      <c r="N55" s="27"/>
      <c r="O55" s="27"/>
    </row>
    <row r="56" spans="1:15" s="9" customFormat="1">
      <c r="A56" s="6"/>
      <c r="B56" s="6"/>
      <c r="C56" s="20"/>
      <c r="D56" s="20"/>
      <c r="E56" s="20"/>
      <c r="F56" s="21"/>
      <c r="G56" s="3"/>
      <c r="H56" s="3"/>
      <c r="I56" s="27"/>
      <c r="J56" s="27"/>
      <c r="K56" s="27"/>
      <c r="L56" s="27"/>
      <c r="M56" s="27"/>
      <c r="N56" s="27"/>
      <c r="O56" s="27"/>
    </row>
    <row r="57" spans="1:15" s="9" customFormat="1">
      <c r="A57" s="6"/>
      <c r="B57" s="6"/>
      <c r="C57" s="20"/>
      <c r="D57" s="20"/>
      <c r="E57" s="20"/>
      <c r="F57" s="21"/>
      <c r="G57" s="4"/>
      <c r="H57" s="5"/>
      <c r="I57" s="27"/>
      <c r="J57" s="27"/>
      <c r="K57" s="27"/>
      <c r="L57" s="27"/>
      <c r="M57" s="27"/>
      <c r="N57" s="27"/>
      <c r="O57" s="27"/>
    </row>
    <row r="58" spans="1:15" s="9" customFormat="1">
      <c r="A58" s="6"/>
      <c r="B58" s="6"/>
      <c r="C58" s="20"/>
      <c r="D58" s="20"/>
      <c r="E58" s="20"/>
      <c r="F58" s="21"/>
      <c r="G58" s="4"/>
      <c r="H58" s="5"/>
      <c r="I58" s="27"/>
      <c r="J58" s="27"/>
      <c r="K58" s="27"/>
      <c r="L58" s="27"/>
      <c r="M58" s="27"/>
      <c r="N58" s="27"/>
      <c r="O58" s="27"/>
    </row>
    <row r="59" spans="1:15" s="9" customFormat="1">
      <c r="A59" s="6"/>
      <c r="B59" s="6"/>
      <c r="C59" s="20"/>
      <c r="D59" s="20"/>
      <c r="E59" s="20"/>
      <c r="F59" s="21"/>
      <c r="G59" s="4"/>
      <c r="H59" s="5"/>
      <c r="I59" s="27"/>
      <c r="J59" s="27"/>
      <c r="K59" s="27"/>
      <c r="L59" s="27"/>
      <c r="M59" s="27"/>
      <c r="N59" s="27"/>
      <c r="O59" s="27"/>
    </row>
    <row r="60" spans="1:15" s="9" customFormat="1">
      <c r="A60" s="6"/>
      <c r="B60" s="6"/>
      <c r="C60" s="20"/>
      <c r="D60" s="20"/>
      <c r="E60" s="20"/>
      <c r="F60" s="21"/>
      <c r="G60" s="4"/>
      <c r="H60" s="5"/>
      <c r="I60" s="27"/>
      <c r="J60" s="27"/>
      <c r="K60" s="27"/>
      <c r="L60" s="27"/>
      <c r="M60" s="27"/>
      <c r="N60" s="27"/>
      <c r="O60" s="27"/>
    </row>
    <row r="61" spans="1:15" s="9" customFormat="1">
      <c r="A61" s="6"/>
      <c r="B61" s="6"/>
      <c r="C61" s="20"/>
      <c r="D61" s="20"/>
      <c r="E61" s="20"/>
      <c r="F61" s="21"/>
      <c r="G61" s="4"/>
      <c r="H61" s="5"/>
      <c r="I61" s="27"/>
      <c r="J61" s="27"/>
      <c r="K61" s="27"/>
      <c r="L61" s="27"/>
      <c r="M61" s="27"/>
      <c r="N61" s="27"/>
      <c r="O61" s="27"/>
    </row>
    <row r="62" spans="1:15" s="9" customFormat="1">
      <c r="A62" s="6"/>
      <c r="B62" s="6"/>
      <c r="C62" s="20"/>
      <c r="D62" s="20"/>
      <c r="E62" s="20"/>
      <c r="F62" s="21"/>
      <c r="G62" s="4"/>
      <c r="H62" s="5"/>
      <c r="I62" s="27"/>
      <c r="J62" s="27"/>
      <c r="K62" s="27"/>
      <c r="L62" s="27"/>
      <c r="M62" s="27"/>
      <c r="N62" s="27"/>
      <c r="O62" s="27"/>
    </row>
    <row r="63" spans="1:15" s="9" customFormat="1">
      <c r="A63" s="6"/>
      <c r="B63" s="6"/>
      <c r="C63" s="20"/>
      <c r="D63" s="20"/>
      <c r="E63" s="20"/>
      <c r="F63" s="21"/>
      <c r="G63" s="4"/>
      <c r="H63" s="5"/>
      <c r="I63" s="27"/>
      <c r="J63" s="27"/>
      <c r="K63" s="27"/>
      <c r="L63" s="27"/>
      <c r="M63" s="27"/>
      <c r="N63" s="27"/>
      <c r="O63" s="27"/>
    </row>
    <row r="64" spans="1:15" s="9" customFormat="1">
      <c r="A64" s="6"/>
      <c r="B64" s="6"/>
      <c r="C64" s="20"/>
      <c r="D64" s="20"/>
      <c r="E64" s="20"/>
      <c r="F64" s="21"/>
      <c r="G64" s="4"/>
      <c r="H64" s="5"/>
      <c r="I64" s="27"/>
      <c r="J64" s="27"/>
      <c r="K64" s="27"/>
      <c r="L64" s="27"/>
      <c r="M64" s="27"/>
      <c r="N64" s="27"/>
      <c r="O64" s="27"/>
    </row>
    <row r="65" spans="1:15" s="9" customFormat="1">
      <c r="A65" s="6"/>
      <c r="B65" s="6"/>
      <c r="C65" s="20"/>
      <c r="D65" s="20"/>
      <c r="E65" s="20"/>
      <c r="F65" s="21"/>
      <c r="G65" s="4"/>
      <c r="H65" s="5"/>
      <c r="I65" s="27"/>
      <c r="J65" s="27"/>
      <c r="K65" s="27"/>
      <c r="L65" s="27"/>
      <c r="M65" s="27"/>
      <c r="N65" s="27"/>
      <c r="O65" s="27"/>
    </row>
    <row r="66" spans="1:15" s="9" customFormat="1">
      <c r="A66" s="6"/>
      <c r="B66" s="6"/>
      <c r="C66" s="20"/>
      <c r="D66" s="20"/>
      <c r="E66" s="20"/>
      <c r="F66" s="21"/>
      <c r="G66" s="6"/>
      <c r="H66" s="28"/>
      <c r="I66" s="27"/>
      <c r="J66" s="27"/>
      <c r="K66" s="27"/>
      <c r="L66" s="27"/>
      <c r="M66" s="27"/>
      <c r="N66" s="27"/>
      <c r="O66" s="27"/>
    </row>
    <row r="67" spans="1:15" s="9" customFormat="1">
      <c r="A67" s="6"/>
      <c r="B67" s="6"/>
      <c r="C67" s="20"/>
      <c r="D67" s="20"/>
      <c r="E67" s="20"/>
      <c r="F67" s="29"/>
      <c r="G67" s="30"/>
      <c r="H67" s="31"/>
      <c r="I67" s="32"/>
      <c r="J67" s="27"/>
      <c r="K67" s="27"/>
      <c r="L67" s="27"/>
      <c r="M67" s="27"/>
      <c r="N67" s="27"/>
      <c r="O67" s="27"/>
    </row>
    <row r="68" spans="1:15" ht="14.25" customHeight="1">
      <c r="B68" s="474" t="s">
        <v>5</v>
      </c>
      <c r="C68" s="474"/>
      <c r="D68" s="474"/>
      <c r="E68" s="474"/>
      <c r="F68" s="474"/>
      <c r="G68" s="474"/>
      <c r="H68" s="474"/>
      <c r="I68" s="474"/>
      <c r="J68" s="474"/>
      <c r="K68" s="474"/>
      <c r="L68" s="474"/>
      <c r="M68" s="474"/>
      <c r="N68" s="474"/>
      <c r="O68" s="474"/>
    </row>
  </sheetData>
  <mergeCells count="28">
    <mergeCell ref="A1:B1"/>
    <mergeCell ref="C1:O1"/>
    <mergeCell ref="A2:B2"/>
    <mergeCell ref="C2:O2"/>
    <mergeCell ref="A3:B3"/>
    <mergeCell ref="C3:O3"/>
    <mergeCell ref="A4:B4"/>
    <mergeCell ref="C4:O4"/>
    <mergeCell ref="A5:B5"/>
    <mergeCell ref="C5:O5"/>
    <mergeCell ref="A7:O7"/>
    <mergeCell ref="A8:O8"/>
    <mergeCell ref="A9:C9"/>
    <mergeCell ref="D9:F9"/>
    <mergeCell ref="A22:N22"/>
    <mergeCell ref="A24:O24"/>
    <mergeCell ref="A25:O25"/>
    <mergeCell ref="A26:O26"/>
    <mergeCell ref="B68:O68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printOptions horizontalCentered="1"/>
  <pageMargins left="0.51181102362204722" right="0.51181102362204722" top="1.3779527559055118" bottom="0.78740157480314965" header="0.31496062992125984" footer="0.31496062992125984"/>
  <pageSetup paperSize="2058" scale="3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12</vt:i4>
      </vt:variant>
    </vt:vector>
  </HeadingPairs>
  <TitlesOfParts>
    <vt:vector size="23" baseType="lpstr">
      <vt:lpstr>RESUMO DSONERADO</vt:lpstr>
      <vt:lpstr>MEMÓRIA DE CÁLCULO</vt:lpstr>
      <vt:lpstr>MEM. CALCULO DRENAGEM</vt:lpstr>
      <vt:lpstr>PLANILHA DESONERA RESUMO</vt:lpstr>
      <vt:lpstr>CRONOGRAMA FF NÃO DESONERADO</vt:lpstr>
      <vt:lpstr>BDI</vt:lpstr>
      <vt:lpstr>BDI DIFER.</vt:lpstr>
      <vt:lpstr>COMPOSIÇÕES ANALÍTICAS</vt:lpstr>
      <vt:lpstr>MOB. E DESMOB COMPOS.</vt:lpstr>
      <vt:lpstr>ENC.SOC. </vt:lpstr>
      <vt:lpstr>3A.MOB NÃO DESONERADA</vt:lpstr>
      <vt:lpstr>'3A.MOB NÃO DESONERADA'!Area_de_impressao</vt:lpstr>
      <vt:lpstr>BDI!Area_de_impressao</vt:lpstr>
      <vt:lpstr>'BDI DIFER.'!Area_de_impressao</vt:lpstr>
      <vt:lpstr>'CRONOGRAMA FF NÃO DESONERADO'!Area_de_impressao</vt:lpstr>
      <vt:lpstr>'ENC.SOC. '!Area_de_impressao</vt:lpstr>
      <vt:lpstr>'MEMÓRIA DE CÁLCULO'!Area_de_impressao</vt:lpstr>
      <vt:lpstr>'MOB. E DESMOB COMPOS.'!Area_de_impressao</vt:lpstr>
      <vt:lpstr>'PLANILHA DESONERA RESUMO'!Area_de_impressao</vt:lpstr>
      <vt:lpstr>'RESUMO DSONERADO'!Area_de_impressao</vt:lpstr>
      <vt:lpstr>'MEMÓRIA DE CÁLCULO'!Titulos_de_impressao</vt:lpstr>
      <vt:lpstr>'PLANILHA DESONERA RESUMO'!Titulos_de_impressao</vt:lpstr>
      <vt:lpstr>'RESUMO DSONERADO'!Titulos_de_impressao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Maycon Leonan Matos</cp:lastModifiedBy>
  <cp:lastPrinted>2025-06-13T13:25:54Z</cp:lastPrinted>
  <dcterms:created xsi:type="dcterms:W3CDTF">2009-07-02T17:29:00Z</dcterms:created>
  <dcterms:modified xsi:type="dcterms:W3CDTF">2025-06-13T13:31:15Z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1033-11.2.0.9669</vt:lpwstr>
  </property>
</Properties>
</file>