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/>
  <xr:revisionPtr revIDLastSave="44" documentId="8_{D2DDAC81-AD26-4CE2-91AB-FD01D20964DE}" xr6:coauthVersionLast="47" xr6:coauthVersionMax="47" xr10:uidLastSave="{144B807F-D5C9-4ADF-88DC-378EA5B31C14}"/>
  <bookViews>
    <workbookView xWindow="-120" yWindow="-120" windowWidth="29040" windowHeight="15720" xr2:uid="{00000000-000D-0000-FFFF-FFFF00000000}"/>
  </bookViews>
  <sheets>
    <sheet name="Pesquisa de Preços" sheetId="12" r:id="rId1"/>
    <sheet name="Saneamento 1" sheetId="15" r:id="rId2"/>
    <sheet name="Valores Aceitáveis" sheetId="16" r:id="rId3"/>
    <sheet name="Custo Total Estimando" sheetId="5" r:id="rId4"/>
  </sheets>
  <definedNames>
    <definedName name="WeekStart" localSheetId="3">'Custo Total Estimando'!#REF!</definedName>
    <definedName name="WeekStart" localSheetId="0">'Pesquisa de Preços'!$C$5</definedName>
    <definedName name="WeekStart" localSheetId="1">'Saneamento 1'!$C$5</definedName>
    <definedName name="WeekStart" localSheetId="2">'Valores Aceitáveis'!$C$5</definedName>
    <definedName name="WeekStart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2" i="16" l="1"/>
  <c r="K22" i="16"/>
  <c r="J22" i="16"/>
  <c r="H11" i="5" s="1"/>
  <c r="L19" i="16"/>
  <c r="K19" i="16"/>
  <c r="H10" i="5" s="1"/>
  <c r="J19" i="16"/>
  <c r="L16" i="16"/>
  <c r="K16" i="16"/>
  <c r="J16" i="16"/>
  <c r="H9" i="5" s="1"/>
  <c r="L12" i="16"/>
  <c r="K12" i="16"/>
  <c r="J12" i="16"/>
  <c r="H8" i="5" s="1"/>
  <c r="L9" i="16"/>
  <c r="K9" i="16"/>
  <c r="J9" i="16"/>
  <c r="H7" i="5" s="1"/>
  <c r="L6" i="16"/>
  <c r="K6" i="16"/>
  <c r="J6" i="16"/>
  <c r="H6" i="5" s="1"/>
  <c r="J18" i="15"/>
  <c r="K18" i="15"/>
  <c r="L18" i="15"/>
  <c r="L24" i="15"/>
  <c r="K24" i="15"/>
  <c r="J24" i="15"/>
  <c r="L21" i="15"/>
  <c r="K21" i="15"/>
  <c r="J21" i="15"/>
  <c r="L14" i="15"/>
  <c r="K14" i="15"/>
  <c r="J14" i="15"/>
  <c r="L11" i="15"/>
  <c r="K11" i="15"/>
  <c r="J11" i="15"/>
  <c r="L6" i="15"/>
  <c r="K6" i="15"/>
  <c r="J6" i="15"/>
  <c r="K31" i="12"/>
  <c r="K27" i="12"/>
  <c r="K21" i="12"/>
  <c r="K17" i="12"/>
  <c r="K12" i="12"/>
  <c r="K6" i="12"/>
  <c r="L21" i="12"/>
  <c r="L27" i="12"/>
  <c r="J27" i="12"/>
  <c r="J21" i="12"/>
  <c r="L31" i="12"/>
  <c r="J31" i="12"/>
  <c r="L17" i="12"/>
  <c r="J17" i="12"/>
  <c r="L6" i="12"/>
  <c r="J12" i="12"/>
  <c r="L12" i="12"/>
  <c r="J6" i="12"/>
  <c r="M12" i="16" l="1"/>
  <c r="M19" i="16"/>
  <c r="M9" i="16"/>
  <c r="M22" i="16"/>
  <c r="M16" i="16"/>
  <c r="M6" i="16"/>
  <c r="M18" i="15"/>
  <c r="N18" i="15"/>
  <c r="O18" i="15"/>
  <c r="P18" i="15" s="1"/>
  <c r="M24" i="15"/>
  <c r="M14" i="15"/>
  <c r="M21" i="15"/>
  <c r="M11" i="15"/>
  <c r="M6" i="15"/>
  <c r="O24" i="15"/>
  <c r="N24" i="15"/>
  <c r="O21" i="15"/>
  <c r="N21" i="15"/>
  <c r="O14" i="15"/>
  <c r="N14" i="15"/>
  <c r="O11" i="15"/>
  <c r="N11" i="15"/>
  <c r="N6" i="15"/>
  <c r="O6" i="15"/>
  <c r="M17" i="12"/>
  <c r="M12" i="12"/>
  <c r="M31" i="12"/>
  <c r="M6" i="12"/>
  <c r="M21" i="12"/>
  <c r="M27" i="12"/>
  <c r="I11" i="5"/>
  <c r="I9" i="5"/>
  <c r="O27" i="12"/>
  <c r="N27" i="12"/>
  <c r="N21" i="12"/>
  <c r="O21" i="12"/>
  <c r="I7" i="5"/>
  <c r="I8" i="5"/>
  <c r="N31" i="12"/>
  <c r="O31" i="12"/>
  <c r="O17" i="12"/>
  <c r="N17" i="12"/>
  <c r="N12" i="12"/>
  <c r="I10" i="5"/>
  <c r="O12" i="12"/>
  <c r="N6" i="12"/>
  <c r="I6" i="5"/>
  <c r="P6" i="15" l="1"/>
  <c r="P24" i="15"/>
  <c r="P21" i="15"/>
  <c r="P14" i="15"/>
  <c r="P11" i="15"/>
  <c r="P21" i="12"/>
  <c r="P27" i="12"/>
  <c r="I12" i="5"/>
  <c r="P31" i="12"/>
  <c r="P17" i="12"/>
  <c r="P12" i="12"/>
  <c r="O6" i="12" l="1"/>
  <c r="P6" i="12" l="1"/>
</calcChain>
</file>

<file path=xl/sharedStrings.xml><?xml version="1.0" encoding="utf-8"?>
<sst xmlns="http://schemas.openxmlformats.org/spreadsheetml/2006/main" count="286" uniqueCount="72">
  <si>
    <t>MINISTÉRIO DAS CIDADES
Secretaria Executiva
Subsecretaria de Planejamento, Orçamento e Administração
Coordenação-Geral de Tecnologia da Informação</t>
  </si>
  <si>
    <t>PLANILHA COM OS VALORES OBTIDOS NA PESQUISA DE PREÇOS</t>
  </si>
  <si>
    <t>Item</t>
  </si>
  <si>
    <t>CATMAT(SER)</t>
  </si>
  <si>
    <t>Descrição</t>
  </si>
  <si>
    <t>Parâmetro</t>
  </si>
  <si>
    <t>Fonte de consulta(Painel de Preços  Portal Nacional de Contratações Públicas (PNCP).)...</t>
  </si>
  <si>
    <t>Data do Resultado</t>
  </si>
  <si>
    <t>Valor Unitário</t>
  </si>
  <si>
    <t>Média</t>
  </si>
  <si>
    <t>Desvio Padrão</t>
  </si>
  <si>
    <t>Limite Superior (Média + Desvio)</t>
  </si>
  <si>
    <t>Limite Inferior (Média - Desvio)</t>
  </si>
  <si>
    <t>Válidos dentro do Intervalo</t>
  </si>
  <si>
    <t>Análise de Exequibilidade do Preços</t>
  </si>
  <si>
    <t>ACEITÁVEL</t>
  </si>
  <si>
    <t>EXCESSIVAMENTE ELEVADO</t>
  </si>
  <si>
    <t>Mediana</t>
  </si>
  <si>
    <t>Menor Preço</t>
  </si>
  <si>
    <t>Unidade de Medida</t>
  </si>
  <si>
    <t>Quantidade</t>
  </si>
  <si>
    <t xml:space="preserve">Valor </t>
  </si>
  <si>
    <t>Valor Total</t>
  </si>
  <si>
    <t>Unidade</t>
  </si>
  <si>
    <t>VALOR GLOBAL ESTIMADO</t>
  </si>
  <si>
    <t xml:space="preserve"> Switch de Acesso</t>
  </si>
  <si>
    <t>Switch de Núcleo</t>
  </si>
  <si>
    <t>Ponto de Acesso</t>
  </si>
  <si>
    <t>Solução de Gerenciamento</t>
  </si>
  <si>
    <t>42000 - MINISTERIO DA CULTURA (Edital 14/2023) - Contrato 17/2025 - Item 2</t>
  </si>
  <si>
    <t>42000 - MINISTERIO DA CULTURA (Edital 14/2023) - Contrato 17/2025 - Item 5</t>
  </si>
  <si>
    <t>42000 - MINISTERIO DA CULTURA (Edital 14/2023) - Contrato 17/2025 - Item 9</t>
  </si>
  <si>
    <t>154003 - MEC-FUCAPES (Edital 90020/2025) - Contrato 34/2025 - Item 3</t>
  </si>
  <si>
    <t>154003 - MEC-FUCAPES (Edital 90020/2025) - Contrato 34/2025 - Item 2</t>
  </si>
  <si>
    <t>154003 - MEC-FUCAPES (Edital 90020/2025) - Contrato 34/2025 - Item 12</t>
  </si>
  <si>
    <t>154003 - MEC-FUCAPES (Edital 90020/2025) - Contrato 34/2025 - Item 7</t>
  </si>
  <si>
    <t>070018 - TRE de SP (Edital 90097/2024) - ARP 43/2025 - Itens 3 e 8</t>
  </si>
  <si>
    <t>Switch de Acesso</t>
  </si>
  <si>
    <t xml:space="preserve"> Transceiver SFP+ 10G</t>
  </si>
  <si>
    <t>Transceiver SFP+ 10G</t>
  </si>
  <si>
    <t>530001 - MDR (Edital 90011/2025) - ARP 10/2025 - Item 10</t>
  </si>
  <si>
    <t>530001 - MDR (Edital 90011/2025) - ARP 10/2025 - Itens 6 e 16</t>
  </si>
  <si>
    <t>530001 - MDR (Edital 90011/2025) - ARP 10/2025 - Itens 3 e 8</t>
  </si>
  <si>
    <t>530001 - MDR (Edital 90011/2025) - ARP 10/2025 - Itens 4 e 14</t>
  </si>
  <si>
    <t>II</t>
  </si>
  <si>
    <t>070018 - TRE de SP (Edital 90097/2024) - ARP 43/2025 - Item 7</t>
  </si>
  <si>
    <t>Plataforma de Controle de Acesso (NAC)</t>
  </si>
  <si>
    <t>530001 - MDR (Edital 90011/2025) - ARP 10/2025 - Item 17</t>
  </si>
  <si>
    <t>154003 - MEC-FUCAPES (Edital 90020/2025) - Contrato 34/2025 - Itens 5 e 16</t>
  </si>
  <si>
    <t>925538 - SEAD/RN (Edital 90021/2025) - ARP 13/2025 - Item 19</t>
  </si>
  <si>
    <t>530001 - MDR (Edital 90011/2025) - ARP 10/2025 - Itens 5 e 15</t>
  </si>
  <si>
    <t>102301 - UNESP (Edital 90019/2025) - ARP 3/2025 - Item 7</t>
  </si>
  <si>
    <t>154003 - MEC-FUCAPES (Edital 90020/2025) - Contrato 34/2025 - Itens 4, 14 e 15</t>
  </si>
  <si>
    <t>925538 - SEAD/RN (Edital 90021/2025) - ARP 13/2025 - Item 18</t>
  </si>
  <si>
    <t>102301 - UNESP (Edital 90019/2025) - ARP 3/2025 - Item 5</t>
  </si>
  <si>
    <t>102301 - UNESP (Edital 90019/2025) - ARP 3/2025 - Item 12</t>
  </si>
  <si>
    <r>
      <rPr>
        <b/>
        <sz val="18"/>
        <color rgb="FF000000"/>
        <rFont val="Arial"/>
        <family val="2"/>
      </rPr>
      <t xml:space="preserve">Custo Total Estimado - </t>
    </r>
    <r>
      <rPr>
        <b/>
        <sz val="18"/>
        <color rgb="FFEE0000"/>
        <rFont val="Arial"/>
        <family val="2"/>
      </rPr>
      <t>Solução de conectividade LAN/WLAN</t>
    </r>
  </si>
  <si>
    <t>CV</t>
  </si>
  <si>
    <t>INEXEQUÍVEL</t>
  </si>
  <si>
    <t>255000 - FUNASA (Edital 90002/2026) - ARP 07/2026 - Item 8</t>
  </si>
  <si>
    <t>Critério Escolhido</t>
  </si>
  <si>
    <t>12000 - JUSTICA FEDERAL - 90006 - JUSTICA FEDERAL DE 1a INSTANCIA - CE (Edital 90025/2024) - ARP 35/2024 - Itens 6 e 10</t>
  </si>
  <si>
    <t>070018 - TRE de SP (Edital 90097/2024) - ARP 73/2025 - Itens 5 e 8</t>
  </si>
  <si>
    <t>070018 - TRE de SP (Edital 90097/2024) - ARP 73/2025 - Itens 3 e 8</t>
  </si>
  <si>
    <t>070018 - TRE de SP (Edital 90097/2024) - ARP 73/2025 - Item 7</t>
  </si>
  <si>
    <t>12000 - JUSTICA FEDERAL - 90006 - JUSTICA FEDERAL DE 1a INSTANCIA - CE (Edital 90025/2024) - ARP 35/2024 - Itens 1 e 8</t>
  </si>
  <si>
    <t>080007 - TRT da 5a Região (Edital 90018/2024) - Contrato 2/2026 e Contrato 188/2025 - Itens 2, 18 e 20</t>
  </si>
  <si>
    <t>21/01/2026 e 17/11/2025</t>
  </si>
  <si>
    <t>080007 - TRT da 5a Região (Edital 90018/2024) - Contrato 2/2026 e Contrato 188/2025 - Itens 3, 18 e 21</t>
  </si>
  <si>
    <t xml:space="preserve"> Solução de Gerenciamento</t>
  </si>
  <si>
    <t>080007 - TRT da 5a Região (Edital 90018/2024) - Contrato 2/2026 - Itens 2 e 20</t>
  </si>
  <si>
    <t>080007 - TRT da 5a Região (Edital 90018/2024) - Contrato 2/2026 - Itens 3 e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</si>
</sst>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mmm\ dd"/>
    <numFmt numFmtId="165" formatCode="&quot;R$&quot;\ #,##0.00"/>
    <numFmt numFmtId="166" formatCode="0.000"/>
  </numFmts>
  <fonts count="36" x14ac:knownFonts="1">
    <font>
      <sz val="11"/>
      <color theme="1"/>
      <name val="Trebuchet MS"/>
      <family val="2"/>
      <scheme val="minor"/>
    </font>
    <font>
      <sz val="11"/>
      <color theme="1" tint="0.14999847407452621"/>
      <name val="Trebuchet MS"/>
      <family val="2"/>
      <scheme val="minor"/>
    </font>
    <font>
      <sz val="36"/>
      <color theme="1" tint="0.249977111117893"/>
      <name val="Trebuchet MS"/>
      <family val="2"/>
      <scheme val="minor"/>
    </font>
    <font>
      <sz val="11"/>
      <color theme="1" tint="0.14999847407452621"/>
      <name val="Tw Cen MT Condensed"/>
      <family val="2"/>
    </font>
    <font>
      <sz val="48"/>
      <color theme="1" tint="9.9978637043366805E-2"/>
      <name val="Arial"/>
      <family val="2"/>
    </font>
    <font>
      <b/>
      <sz val="14"/>
      <color theme="1" tint="0.249977111117893"/>
      <name val="Trebuchet MS"/>
      <family val="2"/>
    </font>
    <font>
      <sz val="16"/>
      <color theme="1" tint="0.14999847407452621"/>
      <name val="Trebuchet MS"/>
      <family val="2"/>
      <scheme val="minor"/>
    </font>
    <font>
      <sz val="28"/>
      <color theme="1" tint="0.14999847407452621"/>
      <name val="Trebuchet MS"/>
      <family val="2"/>
      <scheme val="minor"/>
    </font>
    <font>
      <sz val="32"/>
      <color theme="1" tint="0.249977111117893"/>
      <name val="Trebuchet MS"/>
      <family val="2"/>
    </font>
    <font>
      <sz val="32"/>
      <color theme="1" tint="0.249977111117893"/>
      <name val="Trebuchet MS"/>
      <family val="2"/>
      <scheme val="major"/>
    </font>
    <font>
      <sz val="11"/>
      <color theme="1"/>
      <name val="Trebuchet MS"/>
      <family val="2"/>
      <scheme val="minor"/>
    </font>
    <font>
      <sz val="11"/>
      <color rgb="FF006100"/>
      <name val="Trebuchet MS"/>
      <family val="2"/>
      <scheme val="minor"/>
    </font>
    <font>
      <sz val="11"/>
      <color theme="0"/>
      <name val="Trebuchet MS"/>
      <family val="2"/>
      <scheme val="minor"/>
    </font>
    <font>
      <b/>
      <sz val="18"/>
      <name val="Trebuchet MS"/>
      <family val="2"/>
      <scheme val="major"/>
    </font>
    <font>
      <sz val="18"/>
      <color rgb="FFFF0000"/>
      <name val="Trebuchet MS"/>
      <family val="2"/>
      <scheme val="minor"/>
    </font>
    <font>
      <b/>
      <sz val="18"/>
      <name val="Calibri"/>
      <family val="2"/>
    </font>
    <font>
      <b/>
      <sz val="12"/>
      <color theme="0"/>
      <name val="Arial"/>
      <family val="2"/>
    </font>
    <font>
      <b/>
      <sz val="16"/>
      <name val="Arial"/>
      <family val="2"/>
    </font>
    <font>
      <b/>
      <sz val="11"/>
      <name val="Arial"/>
      <family val="2"/>
    </font>
    <font>
      <sz val="10.5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0.5"/>
      <name val="Arial"/>
      <family val="2"/>
    </font>
    <font>
      <b/>
      <sz val="11"/>
      <color theme="1" tint="0.14999847407452621"/>
      <name val="Arial"/>
      <family val="2"/>
    </font>
    <font>
      <sz val="11"/>
      <color theme="1" tint="0.14999847407452621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8"/>
      <name val="Arial"/>
      <family val="2"/>
    </font>
    <font>
      <b/>
      <sz val="18"/>
      <color rgb="FF000000"/>
      <name val="Arial"/>
      <family val="2"/>
    </font>
    <font>
      <b/>
      <sz val="18"/>
      <color rgb="FFEE0000"/>
      <name val="Arial"/>
      <family val="2"/>
    </font>
    <font>
      <sz val="18"/>
      <color rgb="FFFF0000"/>
      <name val="Arial"/>
      <family val="2"/>
    </font>
    <font>
      <sz val="14"/>
      <color theme="1" tint="0.249977111117893"/>
      <name val="Arial"/>
      <family val="2"/>
    </font>
    <font>
      <b/>
      <sz val="12"/>
      <color theme="1" tint="0.249977111117893"/>
      <name val="Arial"/>
      <family val="2"/>
    </font>
    <font>
      <sz val="32"/>
      <color theme="1" tint="0.249977111117893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theme="7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</borders>
  <cellStyleXfs count="6">
    <xf numFmtId="0" fontId="0" fillId="0" borderId="0">
      <alignment vertical="top"/>
    </xf>
    <xf numFmtId="0" fontId="11" fillId="4" borderId="0" applyNumberFormat="0" applyBorder="0" applyAlignment="0" applyProtection="0"/>
    <xf numFmtId="0" fontId="12" fillId="5" borderId="0" applyNumberFormat="0" applyBorder="0" applyAlignment="0" applyProtection="0"/>
    <xf numFmtId="0" fontId="10" fillId="8" borderId="0" applyNumberFormat="0" applyBorder="0" applyAlignment="0" applyProtection="0"/>
    <xf numFmtId="9" fontId="10" fillId="0" borderId="0" applyFont="0" applyFill="0" applyBorder="0" applyAlignment="0" applyProtection="0"/>
    <xf numFmtId="44" fontId="10" fillId="0" borderId="0" applyFont="0" applyFill="0" applyBorder="0" applyAlignment="0" applyProtection="0"/>
  </cellStyleXfs>
  <cellXfs count="126">
    <xf numFmtId="0" fontId="0" fillId="0" borderId="0" xfId="0">
      <alignment vertical="top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indent="5"/>
    </xf>
    <xf numFmtId="0" fontId="9" fillId="0" borderId="0" xfId="0" applyFont="1" applyAlignment="1">
      <alignment vertical="center" wrapText="1"/>
    </xf>
    <xf numFmtId="0" fontId="13" fillId="3" borderId="0" xfId="0" applyFont="1" applyFill="1" applyAlignment="1">
      <alignment vertical="center" wrapText="1"/>
    </xf>
    <xf numFmtId="0" fontId="15" fillId="3" borderId="0" xfId="0" applyFont="1" applyFill="1" applyAlignment="1">
      <alignment vertical="center" wrapText="1"/>
    </xf>
    <xf numFmtId="0" fontId="14" fillId="3" borderId="0" xfId="0" applyFont="1" applyFill="1" applyAlignment="1">
      <alignment vertical="center" wrapText="1"/>
    </xf>
    <xf numFmtId="165" fontId="2" fillId="0" borderId="0" xfId="0" applyNumberFormat="1" applyFont="1" applyAlignment="1">
      <alignment horizontal="left" vertical="center" indent="5"/>
    </xf>
    <xf numFmtId="165" fontId="1" fillId="0" borderId="0" xfId="0" applyNumberFormat="1" applyFont="1" applyAlignment="1">
      <alignment horizontal="center" vertical="center" wrapText="1"/>
    </xf>
    <xf numFmtId="0" fontId="16" fillId="14" borderId="1" xfId="2" applyFont="1" applyFill="1" applyBorder="1" applyAlignment="1">
      <alignment horizontal="center" vertical="center" wrapText="1"/>
    </xf>
    <xf numFmtId="164" fontId="16" fillId="14" borderId="1" xfId="2" applyNumberFormat="1" applyFont="1" applyFill="1" applyBorder="1" applyAlignment="1">
      <alignment horizontal="center" vertical="center" wrapText="1"/>
    </xf>
    <xf numFmtId="164" fontId="16" fillId="14" borderId="1" xfId="2" applyNumberFormat="1" applyFont="1" applyFill="1" applyBorder="1" applyAlignment="1">
      <alignment horizontal="center" vertical="center"/>
    </xf>
    <xf numFmtId="165" fontId="16" fillId="10" borderId="1" xfId="2" applyNumberFormat="1" applyFont="1" applyFill="1" applyBorder="1" applyAlignment="1">
      <alignment horizontal="center" vertical="center" wrapText="1"/>
    </xf>
    <xf numFmtId="0" fontId="16" fillId="5" borderId="1" xfId="2" applyFont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12" borderId="1" xfId="2" applyFont="1" applyFill="1" applyBorder="1" applyAlignment="1">
      <alignment horizontal="center" vertical="center" wrapText="1"/>
    </xf>
    <xf numFmtId="0" fontId="17" fillId="15" borderId="1" xfId="0" applyFont="1" applyFill="1" applyBorder="1" applyAlignment="1">
      <alignment horizontal="center" vertical="center" wrapText="1"/>
    </xf>
    <xf numFmtId="0" fontId="18" fillId="15" borderId="1" xfId="0" applyFont="1" applyFill="1" applyBorder="1" applyAlignment="1">
      <alignment horizontal="center" vertical="center" wrapText="1"/>
    </xf>
    <xf numFmtId="165" fontId="18" fillId="3" borderId="1" xfId="1" applyNumberFormat="1" applyFont="1" applyFill="1" applyBorder="1" applyAlignment="1">
      <alignment horizontal="center" vertical="center"/>
    </xf>
    <xf numFmtId="2" fontId="21" fillId="7" borderId="1" xfId="0" applyNumberFormat="1" applyFont="1" applyFill="1" applyBorder="1" applyAlignment="1">
      <alignment horizontal="center" vertical="center"/>
    </xf>
    <xf numFmtId="14" fontId="20" fillId="15" borderId="1" xfId="1" applyNumberFormat="1" applyFont="1" applyFill="1" applyBorder="1" applyAlignment="1">
      <alignment horizontal="center" vertical="center"/>
    </xf>
    <xf numFmtId="14" fontId="19" fillId="15" borderId="1" xfId="0" applyNumberFormat="1" applyFont="1" applyFill="1" applyBorder="1" applyAlignment="1">
      <alignment horizontal="center" vertical="center"/>
    </xf>
    <xf numFmtId="14" fontId="19" fillId="15" borderId="9" xfId="0" applyNumberFormat="1" applyFont="1" applyFill="1" applyBorder="1" applyAlignment="1">
      <alignment horizontal="center" vertical="center"/>
    </xf>
    <xf numFmtId="0" fontId="17" fillId="15" borderId="10" xfId="0" applyFont="1" applyFill="1" applyBorder="1" applyAlignment="1">
      <alignment horizontal="center" vertical="center" wrapText="1"/>
    </xf>
    <xf numFmtId="0" fontId="22" fillId="15" borderId="10" xfId="0" applyFont="1" applyFill="1" applyBorder="1" applyAlignment="1">
      <alignment horizontal="center" vertical="center" wrapText="1"/>
    </xf>
    <xf numFmtId="14" fontId="19" fillId="15" borderId="10" xfId="0" applyNumberFormat="1" applyFont="1" applyFill="1" applyBorder="1" applyAlignment="1">
      <alignment horizontal="center" vertical="center"/>
    </xf>
    <xf numFmtId="165" fontId="18" fillId="3" borderId="10" xfId="1" applyNumberFormat="1" applyFont="1" applyFill="1" applyBorder="1" applyAlignment="1">
      <alignment horizontal="center" vertical="center"/>
    </xf>
    <xf numFmtId="14" fontId="24" fillId="15" borderId="1" xfId="0" applyNumberFormat="1" applyFont="1" applyFill="1" applyBorder="1" applyAlignment="1">
      <alignment horizontal="center" vertical="center" wrapText="1"/>
    </xf>
    <xf numFmtId="0" fontId="16" fillId="10" borderId="1" xfId="2" applyFont="1" applyFill="1" applyBorder="1" applyAlignment="1">
      <alignment horizontal="center" vertical="center" wrapText="1"/>
    </xf>
    <xf numFmtId="14" fontId="24" fillId="15" borderId="4" xfId="0" applyNumberFormat="1" applyFont="1" applyFill="1" applyBorder="1" applyAlignment="1">
      <alignment horizontal="center" vertical="center" wrapText="1"/>
    </xf>
    <xf numFmtId="2" fontId="21" fillId="6" borderId="10" xfId="0" applyNumberFormat="1" applyFont="1" applyFill="1" applyBorder="1" applyAlignment="1">
      <alignment horizontal="center" vertical="center" wrapText="1"/>
    </xf>
    <xf numFmtId="165" fontId="23" fillId="0" borderId="1" xfId="0" applyNumberFormat="1" applyFont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 wrapText="1"/>
    </xf>
    <xf numFmtId="0" fontId="26" fillId="3" borderId="1" xfId="0" applyFont="1" applyFill="1" applyBorder="1" applyAlignment="1">
      <alignment horizontal="center" vertical="center" wrapText="1"/>
    </xf>
    <xf numFmtId="0" fontId="24" fillId="13" borderId="1" xfId="0" applyFont="1" applyFill="1" applyBorder="1" applyAlignment="1">
      <alignment horizontal="center" vertical="center" wrapText="1"/>
    </xf>
    <xf numFmtId="165" fontId="24" fillId="13" borderId="1" xfId="0" applyNumberFormat="1" applyFont="1" applyFill="1" applyBorder="1" applyAlignment="1">
      <alignment horizontal="center" vertical="center" wrapText="1"/>
    </xf>
    <xf numFmtId="165" fontId="24" fillId="11" borderId="1" xfId="0" applyNumberFormat="1" applyFont="1" applyFill="1" applyBorder="1" applyAlignment="1">
      <alignment horizontal="center" vertical="center" wrapText="1"/>
    </xf>
    <xf numFmtId="165" fontId="21" fillId="8" borderId="1" xfId="3" applyNumberFormat="1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165" fontId="21" fillId="0" borderId="1" xfId="0" applyNumberFormat="1" applyFont="1" applyBorder="1" applyAlignment="1">
      <alignment horizontal="center" vertical="center" wrapText="1"/>
    </xf>
    <xf numFmtId="165" fontId="21" fillId="0" borderId="4" xfId="0" applyNumberFormat="1" applyFont="1" applyBorder="1" applyAlignment="1">
      <alignment horizontal="center" vertical="center" wrapText="1"/>
    </xf>
    <xf numFmtId="2" fontId="21" fillId="7" borderId="4" xfId="0" applyNumberFormat="1" applyFont="1" applyFill="1" applyBorder="1" applyAlignment="1">
      <alignment horizontal="center" vertical="center"/>
    </xf>
    <xf numFmtId="2" fontId="21" fillId="7" borderId="10" xfId="0" applyNumberFormat="1" applyFont="1" applyFill="1" applyBorder="1" applyAlignment="1">
      <alignment horizontal="center" vertical="center"/>
    </xf>
    <xf numFmtId="14" fontId="24" fillId="15" borderId="10" xfId="0" applyNumberFormat="1" applyFont="1" applyFill="1" applyBorder="1" applyAlignment="1">
      <alignment horizontal="center" vertical="center" wrapText="1"/>
    </xf>
    <xf numFmtId="165" fontId="23" fillId="0" borderId="10" xfId="0" applyNumberFormat="1" applyFont="1" applyBorder="1" applyAlignment="1">
      <alignment horizontal="center" vertical="center" wrapText="1"/>
    </xf>
    <xf numFmtId="165" fontId="21" fillId="0" borderId="10" xfId="0" applyNumberFormat="1" applyFont="1" applyBorder="1" applyAlignment="1">
      <alignment horizontal="center" vertical="center" wrapText="1"/>
    </xf>
    <xf numFmtId="165" fontId="21" fillId="0" borderId="11" xfId="0" applyNumberFormat="1" applyFont="1" applyBorder="1" applyAlignment="1">
      <alignment horizontal="center" vertical="center" wrapText="1"/>
    </xf>
    <xf numFmtId="165" fontId="23" fillId="0" borderId="0" xfId="0" applyNumberFormat="1" applyFont="1" applyAlignment="1">
      <alignment horizontal="center" vertical="center" wrapText="1"/>
    </xf>
    <xf numFmtId="165" fontId="18" fillId="3" borderId="0" xfId="1" applyNumberFormat="1" applyFont="1" applyFill="1" applyBorder="1" applyAlignment="1">
      <alignment horizontal="center" vertical="center"/>
    </xf>
    <xf numFmtId="0" fontId="18" fillId="15" borderId="4" xfId="0" applyFont="1" applyFill="1" applyBorder="1" applyAlignment="1">
      <alignment horizontal="center" vertical="center" wrapText="1"/>
    </xf>
    <xf numFmtId="0" fontId="18" fillId="15" borderId="10" xfId="0" applyFont="1" applyFill="1" applyBorder="1" applyAlignment="1">
      <alignment horizontal="center" vertical="center" wrapText="1"/>
    </xf>
    <xf numFmtId="14" fontId="20" fillId="15" borderId="4" xfId="1" applyNumberFormat="1" applyFont="1" applyFill="1" applyBorder="1" applyAlignment="1">
      <alignment horizontal="center" vertical="center"/>
    </xf>
    <xf numFmtId="0" fontId="17" fillId="15" borderId="4" xfId="0" applyFont="1" applyFill="1" applyBorder="1" applyAlignment="1">
      <alignment horizontal="center" vertical="center" wrapText="1"/>
    </xf>
    <xf numFmtId="0" fontId="33" fillId="0" borderId="0" xfId="0" applyFont="1" applyAlignment="1">
      <alignment horizontal="center" wrapText="1"/>
    </xf>
    <xf numFmtId="0" fontId="34" fillId="0" borderId="0" xfId="0" applyFont="1" applyAlignment="1">
      <alignment horizontal="center" vertical="center" wrapText="1"/>
    </xf>
    <xf numFmtId="165" fontId="34" fillId="0" borderId="0" xfId="0" applyNumberFormat="1" applyFont="1" applyAlignment="1">
      <alignment horizontal="center" vertical="center" wrapText="1"/>
    </xf>
    <xf numFmtId="0" fontId="25" fillId="0" borderId="0" xfId="0" applyFont="1">
      <alignment vertical="top"/>
    </xf>
    <xf numFmtId="0" fontId="24" fillId="0" borderId="0" xfId="0" applyFont="1" applyAlignment="1">
      <alignment horizontal="center" vertical="center" wrapText="1"/>
    </xf>
    <xf numFmtId="2" fontId="21" fillId="6" borderId="1" xfId="0" applyNumberFormat="1" applyFont="1" applyFill="1" applyBorder="1" applyAlignment="1">
      <alignment horizontal="center" vertical="center" wrapText="1"/>
    </xf>
    <xf numFmtId="166" fontId="20" fillId="9" borderId="13" xfId="0" applyNumberFormat="1" applyFont="1" applyFill="1" applyBorder="1" applyAlignment="1">
      <alignment horizontal="center" vertical="center"/>
    </xf>
    <xf numFmtId="166" fontId="20" fillId="9" borderId="3" xfId="0" applyNumberFormat="1" applyFont="1" applyFill="1" applyBorder="1" applyAlignment="1">
      <alignment horizontal="center" vertical="center"/>
    </xf>
    <xf numFmtId="166" fontId="20" fillId="9" borderId="11" xfId="0" applyNumberFormat="1" applyFont="1" applyFill="1" applyBorder="1" applyAlignment="1">
      <alignment horizontal="center" vertical="center"/>
    </xf>
    <xf numFmtId="10" fontId="20" fillId="11" borderId="13" xfId="4" applyNumberFormat="1" applyFont="1" applyFill="1" applyBorder="1" applyAlignment="1">
      <alignment horizontal="center" vertical="center"/>
    </xf>
    <xf numFmtId="10" fontId="20" fillId="11" borderId="3" xfId="4" applyNumberFormat="1" applyFont="1" applyFill="1" applyBorder="1" applyAlignment="1">
      <alignment horizontal="center" vertical="center"/>
    </xf>
    <xf numFmtId="10" fontId="20" fillId="11" borderId="11" xfId="4" applyNumberFormat="1" applyFont="1" applyFill="1" applyBorder="1" applyAlignment="1">
      <alignment horizontal="center" vertical="center"/>
    </xf>
    <xf numFmtId="10" fontId="20" fillId="9" borderId="13" xfId="4" applyNumberFormat="1" applyFont="1" applyFill="1" applyBorder="1" applyAlignment="1">
      <alignment horizontal="center" vertical="center"/>
    </xf>
    <xf numFmtId="10" fontId="20" fillId="9" borderId="3" xfId="4" applyNumberFormat="1" applyFont="1" applyFill="1" applyBorder="1" applyAlignment="1">
      <alignment horizontal="center" vertical="center"/>
    </xf>
    <xf numFmtId="10" fontId="20" fillId="9" borderId="11" xfId="4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166" fontId="20" fillId="9" borderId="2" xfId="0" applyNumberFormat="1" applyFont="1" applyFill="1" applyBorder="1" applyAlignment="1">
      <alignment horizontal="center" vertical="center"/>
    </xf>
    <xf numFmtId="1" fontId="20" fillId="9" borderId="2" xfId="0" applyNumberFormat="1" applyFont="1" applyFill="1" applyBorder="1" applyAlignment="1">
      <alignment horizontal="center" vertical="center"/>
    </xf>
    <xf numFmtId="1" fontId="20" fillId="9" borderId="3" xfId="0" applyNumberFormat="1" applyFont="1" applyFill="1" applyBorder="1" applyAlignment="1">
      <alignment horizontal="center" vertical="center"/>
    </xf>
    <xf numFmtId="1" fontId="20" fillId="9" borderId="11" xfId="0" applyNumberFormat="1" applyFont="1" applyFill="1" applyBorder="1" applyAlignment="1">
      <alignment horizontal="center" vertical="center"/>
    </xf>
    <xf numFmtId="10" fontId="20" fillId="9" borderId="2" xfId="4" applyNumberFormat="1" applyFont="1" applyFill="1" applyBorder="1" applyAlignment="1">
      <alignment horizontal="center" vertical="center"/>
    </xf>
    <xf numFmtId="0" fontId="17" fillId="3" borderId="12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7" fillId="3" borderId="10" xfId="0" applyFont="1" applyFill="1" applyBorder="1" applyAlignment="1">
      <alignment horizontal="center" vertical="center" wrapText="1"/>
    </xf>
    <xf numFmtId="1" fontId="20" fillId="9" borderId="12" xfId="0" applyNumberFormat="1" applyFont="1" applyFill="1" applyBorder="1" applyAlignment="1">
      <alignment horizontal="center" vertical="center"/>
    </xf>
    <xf numFmtId="1" fontId="20" fillId="9" borderId="4" xfId="0" applyNumberFormat="1" applyFont="1" applyFill="1" applyBorder="1" applyAlignment="1">
      <alignment horizontal="center" vertical="center"/>
    </xf>
    <xf numFmtId="1" fontId="20" fillId="9" borderId="1" xfId="0" applyNumberFormat="1" applyFont="1" applyFill="1" applyBorder="1" applyAlignment="1">
      <alignment horizontal="center" vertical="center"/>
    </xf>
    <xf numFmtId="1" fontId="20" fillId="9" borderId="10" xfId="0" applyNumberFormat="1" applyFont="1" applyFill="1" applyBorder="1" applyAlignment="1">
      <alignment horizontal="center" vertical="center"/>
    </xf>
    <xf numFmtId="166" fontId="20" fillId="9" borderId="12" xfId="0" applyNumberFormat="1" applyFont="1" applyFill="1" applyBorder="1" applyAlignment="1">
      <alignment horizontal="center" vertical="center"/>
    </xf>
    <xf numFmtId="166" fontId="20" fillId="9" borderId="4" xfId="0" applyNumberFormat="1" applyFont="1" applyFill="1" applyBorder="1" applyAlignment="1">
      <alignment horizontal="center" vertical="center"/>
    </xf>
    <xf numFmtId="166" fontId="20" fillId="9" borderId="1" xfId="0" applyNumberFormat="1" applyFont="1" applyFill="1" applyBorder="1" applyAlignment="1">
      <alignment horizontal="center" vertical="center"/>
    </xf>
    <xf numFmtId="166" fontId="20" fillId="9" borderId="10" xfId="0" applyNumberFormat="1" applyFont="1" applyFill="1" applyBorder="1" applyAlignment="1">
      <alignment horizontal="center" vertical="center"/>
    </xf>
    <xf numFmtId="166" fontId="20" fillId="11" borderId="12" xfId="0" applyNumberFormat="1" applyFont="1" applyFill="1" applyBorder="1" applyAlignment="1">
      <alignment horizontal="center" vertical="center"/>
    </xf>
    <xf numFmtId="166" fontId="20" fillId="11" borderId="4" xfId="0" applyNumberFormat="1" applyFont="1" applyFill="1" applyBorder="1" applyAlignment="1">
      <alignment horizontal="center" vertical="center"/>
    </xf>
    <xf numFmtId="166" fontId="20" fillId="11" borderId="1" xfId="0" applyNumberFormat="1" applyFont="1" applyFill="1" applyBorder="1" applyAlignment="1">
      <alignment horizontal="center" vertical="center"/>
    </xf>
    <xf numFmtId="1" fontId="20" fillId="9" borderId="13" xfId="0" applyNumberFormat="1" applyFont="1" applyFill="1" applyBorder="1" applyAlignment="1">
      <alignment horizontal="center" vertical="center"/>
    </xf>
    <xf numFmtId="0" fontId="17" fillId="3" borderId="13" xfId="0" applyFont="1" applyFill="1" applyBorder="1" applyAlignment="1">
      <alignment horizontal="center" vertical="center" wrapText="1"/>
    </xf>
    <xf numFmtId="166" fontId="20" fillId="11" borderId="10" xfId="0" applyNumberFormat="1" applyFont="1" applyFill="1" applyBorder="1" applyAlignment="1">
      <alignment horizontal="center" vertical="center"/>
    </xf>
    <xf numFmtId="166" fontId="20" fillId="16" borderId="13" xfId="0" applyNumberFormat="1" applyFont="1" applyFill="1" applyBorder="1" applyAlignment="1">
      <alignment horizontal="center" vertical="center"/>
    </xf>
    <xf numFmtId="166" fontId="20" fillId="16" borderId="3" xfId="0" applyNumberFormat="1" applyFont="1" applyFill="1" applyBorder="1" applyAlignment="1">
      <alignment horizontal="center" vertical="center"/>
    </xf>
    <xf numFmtId="166" fontId="20" fillId="16" borderId="11" xfId="0" applyNumberFormat="1" applyFont="1" applyFill="1" applyBorder="1" applyAlignment="1">
      <alignment horizontal="center" vertical="center"/>
    </xf>
    <xf numFmtId="10" fontId="20" fillId="16" borderId="13" xfId="4" applyNumberFormat="1" applyFont="1" applyFill="1" applyBorder="1" applyAlignment="1">
      <alignment horizontal="center" vertical="center"/>
    </xf>
    <xf numFmtId="10" fontId="20" fillId="16" borderId="3" xfId="4" applyNumberFormat="1" applyFont="1" applyFill="1" applyBorder="1" applyAlignment="1">
      <alignment horizontal="center" vertical="center"/>
    </xf>
    <xf numFmtId="10" fontId="20" fillId="16" borderId="11" xfId="4" applyNumberFormat="1" applyFont="1" applyFill="1" applyBorder="1" applyAlignment="1">
      <alignment horizontal="center" vertical="center"/>
    </xf>
    <xf numFmtId="44" fontId="20" fillId="9" borderId="12" xfId="5" applyFont="1" applyFill="1" applyBorder="1" applyAlignment="1">
      <alignment horizontal="center" vertical="center"/>
    </xf>
    <xf numFmtId="44" fontId="20" fillId="9" borderId="1" xfId="5" applyFont="1" applyFill="1" applyBorder="1" applyAlignment="1">
      <alignment horizontal="center" vertical="center"/>
    </xf>
    <xf numFmtId="44" fontId="20" fillId="9" borderId="10" xfId="5" applyFont="1" applyFill="1" applyBorder="1" applyAlignment="1">
      <alignment horizontal="center" vertical="center"/>
    </xf>
    <xf numFmtId="166" fontId="20" fillId="11" borderId="2" xfId="0" applyNumberFormat="1" applyFont="1" applyFill="1" applyBorder="1" applyAlignment="1">
      <alignment horizontal="center" vertical="center"/>
    </xf>
    <xf numFmtId="166" fontId="20" fillId="11" borderId="3" xfId="0" applyNumberFormat="1" applyFont="1" applyFill="1" applyBorder="1" applyAlignment="1">
      <alignment horizontal="center" vertical="center"/>
    </xf>
    <xf numFmtId="166" fontId="20" fillId="11" borderId="11" xfId="0" applyNumberFormat="1" applyFont="1" applyFill="1" applyBorder="1" applyAlignment="1">
      <alignment horizontal="center" vertical="center"/>
    </xf>
    <xf numFmtId="10" fontId="20" fillId="11" borderId="2" xfId="4" applyNumberFormat="1" applyFont="1" applyFill="1" applyBorder="1" applyAlignment="1">
      <alignment horizontal="center" vertical="center"/>
    </xf>
    <xf numFmtId="44" fontId="20" fillId="9" borderId="2" xfId="5" applyFont="1" applyFill="1" applyBorder="1" applyAlignment="1">
      <alignment horizontal="center" vertical="center"/>
    </xf>
    <xf numFmtId="44" fontId="20" fillId="9" borderId="3" xfId="5" applyFont="1" applyFill="1" applyBorder="1" applyAlignment="1">
      <alignment horizontal="center" vertical="center"/>
    </xf>
    <xf numFmtId="44" fontId="20" fillId="9" borderId="11" xfId="5" applyFont="1" applyFill="1" applyBorder="1" applyAlignment="1">
      <alignment horizontal="center" vertical="center"/>
    </xf>
    <xf numFmtId="44" fontId="20" fillId="9" borderId="4" xfId="5" applyFont="1" applyFill="1" applyBorder="1" applyAlignment="1">
      <alignment horizontal="center" vertical="center"/>
    </xf>
    <xf numFmtId="0" fontId="21" fillId="8" borderId="5" xfId="3" applyFont="1" applyBorder="1" applyAlignment="1">
      <alignment horizontal="center" vertical="center" wrapText="1"/>
    </xf>
    <xf numFmtId="0" fontId="21" fillId="8" borderId="7" xfId="3" applyFont="1" applyBorder="1" applyAlignment="1">
      <alignment horizontal="center" vertical="center" wrapText="1"/>
    </xf>
    <xf numFmtId="0" fontId="21" fillId="8" borderId="6" xfId="3" applyFont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0" fontId="29" fillId="3" borderId="8" xfId="0" applyFont="1" applyFill="1" applyBorder="1" applyAlignment="1">
      <alignment horizontal="center" vertical="center" wrapText="1"/>
    </xf>
  </cellXfs>
  <cellStyles count="6">
    <cellStyle name="40% - Ênfase6" xfId="3" builtinId="51"/>
    <cellStyle name="Bom" xfId="1" builtinId="26"/>
    <cellStyle name="Ênfase4" xfId="2" builtinId="41"/>
    <cellStyle name="Moeda" xfId="5" builtinId="4"/>
    <cellStyle name="Normal" xfId="0" builtinId="0" customBuiltin="1"/>
    <cellStyle name="Porcentagem" xfId="4" builtinId="5"/>
  </cellStyles>
  <dxfs count="0"/>
  <tableStyles count="0" defaultTableStyle="TableStyleMedium2" defaultPivotStyle="PivotStyleLight16"/>
  <colors>
    <mruColors>
      <color rgb="FFF74747"/>
      <color rgb="FFFFD1D1"/>
      <color rgb="FFF9F9F9"/>
      <color rgb="FFF7F7F7"/>
      <color rgb="FFFBFBFB"/>
      <color rgb="FFFDFDFD"/>
      <color rgb="FFF5FAF4"/>
      <color rgb="FFEDF4FD"/>
      <color rgb="FFE4EFFC"/>
      <color rgb="FFFDEFE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Diamond">
      <a:dk1>
        <a:srgbClr val="262626"/>
      </a:dk1>
      <a:lt1>
        <a:sysClr val="window" lastClr="FFFFFF"/>
      </a:lt1>
      <a:dk2>
        <a:srgbClr val="44546A"/>
      </a:dk2>
      <a:lt2>
        <a:srgbClr val="E7E6E6"/>
      </a:lt2>
      <a:accent1>
        <a:srgbClr val="A04B9D"/>
      </a:accent1>
      <a:accent2>
        <a:srgbClr val="E77A17"/>
      </a:accent2>
      <a:accent3>
        <a:srgbClr val="FFB600"/>
      </a:accent3>
      <a:accent4>
        <a:srgbClr val="2F85E3"/>
      </a:accent4>
      <a:accent5>
        <a:srgbClr val="EC3C70"/>
      </a:accent5>
      <a:accent6>
        <a:srgbClr val="69BE51"/>
      </a:accent6>
      <a:hlink>
        <a:srgbClr val="0563C1"/>
      </a:hlink>
      <a:folHlink>
        <a:srgbClr val="954F72"/>
      </a:folHlink>
    </a:clrScheme>
    <a:fontScheme name="Custom 26">
      <a:majorFont>
        <a:latin typeface="Trebuchet MS"/>
        <a:ea typeface=""/>
        <a:cs typeface=""/>
      </a:majorFont>
      <a:minorFont>
        <a:latin typeface="Trebuchet MS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A5589-5658-468A-A839-B23A0AF7BD88}">
  <sheetPr>
    <pageSetUpPr fitToPage="1"/>
  </sheetPr>
  <dimension ref="A1:Q50"/>
  <sheetViews>
    <sheetView showGridLines="0" tabSelected="1" topLeftCell="B13" zoomScale="70" zoomScaleNormal="70" zoomScalePageLayoutView="70" workbookViewId="0">
      <selection activeCell="H29" sqref="H29"/>
    </sheetView>
  </sheetViews>
  <sheetFormatPr defaultColWidth="9.125" defaultRowHeight="18" customHeight="1" x14ac:dyDescent="0.3"/>
  <cols>
    <col min="1" max="1" width="25" style="1" customWidth="1"/>
    <col min="2" max="2" width="25" style="6" customWidth="1"/>
    <col min="3" max="3" width="15.75" style="2" customWidth="1"/>
    <col min="4" max="4" width="23.75" style="1" customWidth="1"/>
    <col min="5" max="5" width="25.875" style="1" customWidth="1"/>
    <col min="6" max="6" width="17.25" style="1" customWidth="1"/>
    <col min="7" max="7" width="42.5" style="1" customWidth="1"/>
    <col min="8" max="8" width="33.75" style="1" customWidth="1"/>
    <col min="9" max="9" width="18" style="15" customWidth="1"/>
    <col min="10" max="11" width="19.625" customWidth="1"/>
    <col min="12" max="13" width="13.5" customWidth="1"/>
    <col min="14" max="14" width="15.125" style="1" customWidth="1"/>
    <col min="15" max="15" width="12.75" style="1" customWidth="1"/>
    <col min="16" max="16" width="11.75" style="1" customWidth="1"/>
    <col min="17" max="17" width="28.125" style="1" customWidth="1"/>
    <col min="18" max="16384" width="9.125" style="1"/>
  </cols>
  <sheetData>
    <row r="1" spans="1:17" ht="24" customHeight="1" x14ac:dyDescent="0.3">
      <c r="B1" s="9"/>
      <c r="C1" s="9"/>
      <c r="D1" s="9"/>
      <c r="E1" s="9"/>
      <c r="F1" s="9"/>
      <c r="G1" s="9"/>
      <c r="H1" s="9"/>
      <c r="I1" s="14"/>
      <c r="J1" s="9"/>
      <c r="K1" s="9"/>
    </row>
    <row r="2" spans="1:17" ht="147" customHeight="1" x14ac:dyDescent="0.3">
      <c r="B2" s="10"/>
      <c r="C2" s="75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</row>
    <row r="3" spans="1:17" ht="24" customHeight="1" x14ac:dyDescent="0.3">
      <c r="B3" s="8"/>
      <c r="C3" s="77" t="s">
        <v>1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</row>
    <row r="4" spans="1:17" ht="28.15" customHeight="1" x14ac:dyDescent="0.3">
      <c r="B4" s="4"/>
      <c r="C4" s="60"/>
      <c r="D4" s="61"/>
      <c r="E4" s="61"/>
      <c r="F4" s="61"/>
      <c r="G4" s="61"/>
      <c r="H4" s="61"/>
      <c r="I4" s="62"/>
      <c r="J4" s="61"/>
      <c r="K4" s="61"/>
      <c r="L4" s="63"/>
      <c r="M4" s="63"/>
      <c r="N4" s="64"/>
      <c r="O4" s="64"/>
      <c r="P4" s="64"/>
      <c r="Q4" s="64"/>
    </row>
    <row r="5" spans="1:17" ht="78" customHeight="1" x14ac:dyDescent="0.3">
      <c r="B5" s="1"/>
      <c r="C5" s="16" t="s">
        <v>2</v>
      </c>
      <c r="D5" s="16" t="s">
        <v>3</v>
      </c>
      <c r="E5" s="16" t="s">
        <v>4</v>
      </c>
      <c r="F5" s="16" t="s">
        <v>5</v>
      </c>
      <c r="G5" s="17" t="s">
        <v>6</v>
      </c>
      <c r="H5" s="18" t="s">
        <v>7</v>
      </c>
      <c r="I5" s="19" t="s">
        <v>8</v>
      </c>
      <c r="J5" s="20" t="s">
        <v>9</v>
      </c>
      <c r="K5" s="20" t="s">
        <v>17</v>
      </c>
      <c r="L5" s="20" t="s">
        <v>10</v>
      </c>
      <c r="M5" s="20" t="s">
        <v>57</v>
      </c>
      <c r="N5" s="20" t="s">
        <v>11</v>
      </c>
      <c r="O5" s="20" t="s">
        <v>12</v>
      </c>
      <c r="P5" s="21" t="s">
        <v>13</v>
      </c>
      <c r="Q5" s="22" t="s">
        <v>14</v>
      </c>
    </row>
    <row r="6" spans="1:17" ht="45" customHeight="1" x14ac:dyDescent="0.3">
      <c r="A6" s="55"/>
      <c r="B6" s="1"/>
      <c r="C6" s="78">
        <v>1</v>
      </c>
      <c r="D6" s="78">
        <v>393273</v>
      </c>
      <c r="E6" s="78" t="s">
        <v>26</v>
      </c>
      <c r="F6" s="23" t="s">
        <v>44</v>
      </c>
      <c r="G6" s="24" t="s">
        <v>29</v>
      </c>
      <c r="H6" s="29">
        <v>45831</v>
      </c>
      <c r="I6" s="46">
        <v>147635.82</v>
      </c>
      <c r="J6" s="81">
        <f>AVERAGEIF(I6:I11, "&gt;0")</f>
        <v>124600.65166666667</v>
      </c>
      <c r="K6" s="81">
        <f>MEDIAN(I6:I11)</f>
        <v>103677.295</v>
      </c>
      <c r="L6" s="81">
        <f>_xlfn.STDEV.S(I6:I11)</f>
        <v>64210.29317616058</v>
      </c>
      <c r="M6" s="85">
        <f>L6/J6</f>
        <v>0.51532871070318964</v>
      </c>
      <c r="N6" s="81">
        <f>J6+L6</f>
        <v>188810.94484282724</v>
      </c>
      <c r="O6" s="81">
        <f>J6-L6</f>
        <v>60390.358490506092</v>
      </c>
      <c r="P6" s="82">
        <f>COUNTIFS((I6:I11),"&gt;="&amp;O6,(I6:I11),"&lt;="&amp;N6)</f>
        <v>5</v>
      </c>
      <c r="Q6" s="26" t="s">
        <v>15</v>
      </c>
    </row>
    <row r="7" spans="1:17" ht="45" customHeight="1" x14ac:dyDescent="0.3">
      <c r="A7" s="55"/>
      <c r="B7" s="1"/>
      <c r="C7" s="79"/>
      <c r="D7" s="79"/>
      <c r="E7" s="79"/>
      <c r="F7" s="23" t="s">
        <v>44</v>
      </c>
      <c r="G7" s="24" t="s">
        <v>42</v>
      </c>
      <c r="H7" s="29">
        <v>46015</v>
      </c>
      <c r="I7" s="46">
        <v>84500</v>
      </c>
      <c r="J7" s="67"/>
      <c r="K7" s="67"/>
      <c r="L7" s="67"/>
      <c r="M7" s="73"/>
      <c r="N7" s="67"/>
      <c r="O7" s="67"/>
      <c r="P7" s="83"/>
      <c r="Q7" s="26" t="s">
        <v>15</v>
      </c>
    </row>
    <row r="8" spans="1:17" ht="45" customHeight="1" x14ac:dyDescent="0.3">
      <c r="B8" s="1"/>
      <c r="C8" s="79"/>
      <c r="D8" s="79"/>
      <c r="E8" s="79"/>
      <c r="F8" s="23" t="s">
        <v>44</v>
      </c>
      <c r="G8" s="24" t="s">
        <v>32</v>
      </c>
      <c r="H8" s="27">
        <v>45818</v>
      </c>
      <c r="I8" s="46">
        <v>120000</v>
      </c>
      <c r="J8" s="67"/>
      <c r="K8" s="67"/>
      <c r="L8" s="67"/>
      <c r="M8" s="73"/>
      <c r="N8" s="67"/>
      <c r="O8" s="67"/>
      <c r="P8" s="83"/>
      <c r="Q8" s="26" t="s">
        <v>15</v>
      </c>
    </row>
    <row r="9" spans="1:17" ht="60" customHeight="1" x14ac:dyDescent="0.3">
      <c r="B9" s="1"/>
      <c r="C9" s="79"/>
      <c r="D9" s="79"/>
      <c r="E9" s="79"/>
      <c r="F9" s="23" t="s">
        <v>44</v>
      </c>
      <c r="G9" s="24" t="s">
        <v>70</v>
      </c>
      <c r="H9" s="34">
        <v>46043</v>
      </c>
      <c r="I9" s="47">
        <v>66500</v>
      </c>
      <c r="J9" s="67"/>
      <c r="K9" s="67"/>
      <c r="L9" s="67"/>
      <c r="M9" s="73"/>
      <c r="N9" s="67"/>
      <c r="O9" s="67"/>
      <c r="P9" s="83"/>
      <c r="Q9" s="26" t="s">
        <v>15</v>
      </c>
    </row>
    <row r="10" spans="1:17" ht="45" customHeight="1" x14ac:dyDescent="0.3">
      <c r="B10" s="1"/>
      <c r="C10" s="79"/>
      <c r="D10" s="79"/>
      <c r="E10" s="79"/>
      <c r="F10" s="23" t="s">
        <v>44</v>
      </c>
      <c r="G10" s="24" t="s">
        <v>63</v>
      </c>
      <c r="H10" s="28">
        <v>45791</v>
      </c>
      <c r="I10" s="25">
        <v>87354.59</v>
      </c>
      <c r="J10" s="67"/>
      <c r="K10" s="67"/>
      <c r="L10" s="67"/>
      <c r="M10" s="73"/>
      <c r="N10" s="67"/>
      <c r="O10" s="67"/>
      <c r="P10" s="83"/>
      <c r="Q10" s="26" t="s">
        <v>15</v>
      </c>
    </row>
    <row r="11" spans="1:17" ht="69.75" customHeight="1" thickBot="1" x14ac:dyDescent="0.35">
      <c r="A11" s="54"/>
      <c r="B11" s="1"/>
      <c r="C11" s="80"/>
      <c r="D11" s="80"/>
      <c r="E11" s="80"/>
      <c r="F11" s="30" t="s">
        <v>44</v>
      </c>
      <c r="G11" s="31" t="s">
        <v>65</v>
      </c>
      <c r="H11" s="32">
        <v>45973</v>
      </c>
      <c r="I11" s="33">
        <v>241613.5</v>
      </c>
      <c r="J11" s="68"/>
      <c r="K11" s="68"/>
      <c r="L11" s="68"/>
      <c r="M11" s="74"/>
      <c r="N11" s="68"/>
      <c r="O11" s="68"/>
      <c r="P11" s="84"/>
      <c r="Q11" s="37" t="s">
        <v>16</v>
      </c>
    </row>
    <row r="12" spans="1:17" ht="45" customHeight="1" x14ac:dyDescent="0.3">
      <c r="B12" s="1"/>
      <c r="C12" s="86">
        <v>2</v>
      </c>
      <c r="D12" s="86">
        <v>393274</v>
      </c>
      <c r="E12" s="86" t="s">
        <v>25</v>
      </c>
      <c r="F12" s="23" t="s">
        <v>44</v>
      </c>
      <c r="G12" s="56" t="s">
        <v>30</v>
      </c>
      <c r="H12" s="36">
        <v>45831</v>
      </c>
      <c r="I12" s="46">
        <v>40152.78</v>
      </c>
      <c r="J12" s="94">
        <f>AVERAGEIF(I12:I16, "&gt;0")</f>
        <v>37496.631999999998</v>
      </c>
      <c r="K12" s="66">
        <f>MEDIAN(I12:I16)</f>
        <v>40152.78</v>
      </c>
      <c r="L12" s="94">
        <f>_xlfn.STDEV.S(I12:I16)</f>
        <v>10225.697652919334</v>
      </c>
      <c r="M12" s="72">
        <f>L12/J12</f>
        <v>0.27270976371742761</v>
      </c>
      <c r="N12" s="94">
        <f>J12+L12</f>
        <v>47722.329652919332</v>
      </c>
      <c r="O12" s="94">
        <f>J12-L12</f>
        <v>27270.934347080663</v>
      </c>
      <c r="P12" s="90">
        <f>COUNTIFS((I12:I16),"&gt;="&amp;O12,(I12:I16),"&lt;="&amp;N12)</f>
        <v>3</v>
      </c>
      <c r="Q12" s="48" t="s">
        <v>15</v>
      </c>
    </row>
    <row r="13" spans="1:17" ht="45" customHeight="1" x14ac:dyDescent="0.3">
      <c r="B13" s="1"/>
      <c r="C13" s="87"/>
      <c r="D13" s="87"/>
      <c r="E13" s="87"/>
      <c r="F13" s="23" t="s">
        <v>44</v>
      </c>
      <c r="G13" s="24" t="s">
        <v>43</v>
      </c>
      <c r="H13" s="27">
        <v>45818</v>
      </c>
      <c r="I13" s="47">
        <v>25200</v>
      </c>
      <c r="J13" s="95"/>
      <c r="K13" s="67"/>
      <c r="L13" s="95"/>
      <c r="M13" s="73"/>
      <c r="N13" s="95"/>
      <c r="O13" s="95"/>
      <c r="P13" s="91"/>
      <c r="Q13" s="65" t="s">
        <v>58</v>
      </c>
    </row>
    <row r="14" spans="1:17" ht="45" customHeight="1" x14ac:dyDescent="0.3">
      <c r="B14" s="1"/>
      <c r="C14" s="88"/>
      <c r="D14" s="88"/>
      <c r="E14" s="88"/>
      <c r="F14" s="23" t="s">
        <v>44</v>
      </c>
      <c r="G14" s="24" t="s">
        <v>33</v>
      </c>
      <c r="H14" s="34">
        <v>45818</v>
      </c>
      <c r="I14" s="47">
        <v>29000</v>
      </c>
      <c r="J14" s="96"/>
      <c r="K14" s="67"/>
      <c r="L14" s="96"/>
      <c r="M14" s="73"/>
      <c r="N14" s="96"/>
      <c r="O14" s="96"/>
      <c r="P14" s="92"/>
      <c r="Q14" s="26" t="s">
        <v>15</v>
      </c>
    </row>
    <row r="15" spans="1:17" ht="60" customHeight="1" x14ac:dyDescent="0.3">
      <c r="B15" s="1"/>
      <c r="C15" s="88"/>
      <c r="D15" s="88"/>
      <c r="E15" s="88"/>
      <c r="F15" s="23" t="s">
        <v>44</v>
      </c>
      <c r="G15" s="24" t="s">
        <v>71</v>
      </c>
      <c r="H15" s="34">
        <v>46043</v>
      </c>
      <c r="I15" s="38">
        <v>43150</v>
      </c>
      <c r="J15" s="96"/>
      <c r="K15" s="67"/>
      <c r="L15" s="96"/>
      <c r="M15" s="73"/>
      <c r="N15" s="96"/>
      <c r="O15" s="96"/>
      <c r="P15" s="92"/>
      <c r="Q15" s="26" t="s">
        <v>15</v>
      </c>
    </row>
    <row r="16" spans="1:17" ht="45" customHeight="1" thickBot="1" x14ac:dyDescent="0.35">
      <c r="B16" s="1"/>
      <c r="C16" s="89"/>
      <c r="D16" s="89"/>
      <c r="E16" s="89"/>
      <c r="F16" s="30" t="s">
        <v>44</v>
      </c>
      <c r="G16" s="57" t="s">
        <v>62</v>
      </c>
      <c r="H16" s="50">
        <v>45791</v>
      </c>
      <c r="I16" s="51">
        <v>49980.38</v>
      </c>
      <c r="J16" s="97"/>
      <c r="K16" s="68"/>
      <c r="L16" s="97"/>
      <c r="M16" s="74"/>
      <c r="N16" s="97"/>
      <c r="O16" s="97"/>
      <c r="P16" s="93"/>
      <c r="Q16" s="37" t="s">
        <v>16</v>
      </c>
    </row>
    <row r="17" spans="2:17" ht="45" customHeight="1" x14ac:dyDescent="0.3">
      <c r="B17" s="1"/>
      <c r="C17" s="86">
        <v>3</v>
      </c>
      <c r="D17" s="86">
        <v>404260</v>
      </c>
      <c r="E17" s="86" t="s">
        <v>27</v>
      </c>
      <c r="F17" s="23" t="s">
        <v>44</v>
      </c>
      <c r="G17" s="56" t="s">
        <v>31</v>
      </c>
      <c r="H17" s="36">
        <v>45831</v>
      </c>
      <c r="I17" s="47">
        <v>8128.96</v>
      </c>
      <c r="J17" s="98">
        <f>AVERAGEIF(I17:I20, "&gt;0")</f>
        <v>7743.49</v>
      </c>
      <c r="K17" s="66">
        <f>MEDIAN(I17:I20)</f>
        <v>8004.48</v>
      </c>
      <c r="L17" s="94">
        <f>_xlfn.STDEV.S(I17:I20)</f>
        <v>641.62973777717002</v>
      </c>
      <c r="M17" s="69">
        <f>L17/J17</f>
        <v>8.2860536757608003E-2</v>
      </c>
      <c r="N17" s="94">
        <f>J17+L17</f>
        <v>8385.1197377771696</v>
      </c>
      <c r="O17" s="94">
        <f>J17-L17</f>
        <v>7101.86026222283</v>
      </c>
      <c r="P17" s="90">
        <f>COUNTIFS((I17:I20),"&gt;="&amp;O17,(I17:I20),"&lt;="&amp;N17)</f>
        <v>3</v>
      </c>
      <c r="Q17" s="48" t="s">
        <v>15</v>
      </c>
    </row>
    <row r="18" spans="2:17" ht="45" customHeight="1" x14ac:dyDescent="0.3">
      <c r="B18" s="1"/>
      <c r="C18" s="87"/>
      <c r="D18" s="87"/>
      <c r="E18" s="87"/>
      <c r="F18" s="23" t="s">
        <v>44</v>
      </c>
      <c r="G18" s="24" t="s">
        <v>41</v>
      </c>
      <c r="H18" s="27">
        <v>45818</v>
      </c>
      <c r="I18" s="47">
        <v>7880</v>
      </c>
      <c r="J18" s="99"/>
      <c r="K18" s="67"/>
      <c r="L18" s="95"/>
      <c r="M18" s="70"/>
      <c r="N18" s="95"/>
      <c r="O18" s="95"/>
      <c r="P18" s="91"/>
      <c r="Q18" s="26" t="s">
        <v>15</v>
      </c>
    </row>
    <row r="19" spans="2:17" ht="45" customHeight="1" x14ac:dyDescent="0.3">
      <c r="B19" s="1"/>
      <c r="C19" s="87"/>
      <c r="D19" s="87"/>
      <c r="E19" s="87"/>
      <c r="F19" s="23" t="s">
        <v>44</v>
      </c>
      <c r="G19" s="24" t="s">
        <v>54</v>
      </c>
      <c r="H19" s="34">
        <v>45847</v>
      </c>
      <c r="I19" s="47">
        <v>8165</v>
      </c>
      <c r="J19" s="99"/>
      <c r="K19" s="67"/>
      <c r="L19" s="95"/>
      <c r="M19" s="70"/>
      <c r="N19" s="95"/>
      <c r="O19" s="95"/>
      <c r="P19" s="91"/>
      <c r="Q19" s="26" t="s">
        <v>15</v>
      </c>
    </row>
    <row r="20" spans="2:17" ht="60" customHeight="1" thickBot="1" x14ac:dyDescent="0.35">
      <c r="B20" s="1"/>
      <c r="C20" s="88"/>
      <c r="D20" s="88"/>
      <c r="E20" s="88"/>
      <c r="F20" s="30" t="s">
        <v>44</v>
      </c>
      <c r="G20" s="57" t="s">
        <v>34</v>
      </c>
      <c r="H20" s="50">
        <v>45818</v>
      </c>
      <c r="I20" s="52">
        <v>6800</v>
      </c>
      <c r="J20" s="100"/>
      <c r="K20" s="68"/>
      <c r="L20" s="96"/>
      <c r="M20" s="71"/>
      <c r="N20" s="96"/>
      <c r="O20" s="96"/>
      <c r="P20" s="92"/>
      <c r="Q20" s="49" t="s">
        <v>15</v>
      </c>
    </row>
    <row r="21" spans="2:17" ht="45" customHeight="1" x14ac:dyDescent="0.3">
      <c r="B21" s="1"/>
      <c r="C21" s="86">
        <v>4</v>
      </c>
      <c r="D21" s="86">
        <v>618351</v>
      </c>
      <c r="E21" s="86" t="s">
        <v>38</v>
      </c>
      <c r="F21" s="23" t="s">
        <v>44</v>
      </c>
      <c r="G21" s="56" t="s">
        <v>40</v>
      </c>
      <c r="H21" s="58">
        <v>45818</v>
      </c>
      <c r="I21" s="47">
        <v>1200</v>
      </c>
      <c r="J21" s="94">
        <f>AVERAGEIF(I21:I26, "&gt;0")</f>
        <v>872.5</v>
      </c>
      <c r="K21" s="66">
        <f>MEDIAN(I21:I26)</f>
        <v>845</v>
      </c>
      <c r="L21" s="94">
        <f>_xlfn.STDEV.S(I21:I26)</f>
        <v>294.01887694500164</v>
      </c>
      <c r="M21" s="72">
        <f>L21/J21</f>
        <v>0.33698438618338294</v>
      </c>
      <c r="N21" s="94">
        <f>J21+L21</f>
        <v>1166.5188769450017</v>
      </c>
      <c r="O21" s="94">
        <f>J21-L21</f>
        <v>578.48112305499831</v>
      </c>
      <c r="P21" s="90">
        <f>COUNTIFS((I21:I26),"&gt;="&amp;O21,(I21:I26),"&lt;="&amp;N21)</f>
        <v>3</v>
      </c>
      <c r="Q21" s="65" t="s">
        <v>16</v>
      </c>
    </row>
    <row r="22" spans="2:17" ht="45" customHeight="1" x14ac:dyDescent="0.3">
      <c r="B22" s="1"/>
      <c r="C22" s="87"/>
      <c r="D22" s="87"/>
      <c r="E22" s="87"/>
      <c r="F22" s="23" t="s">
        <v>44</v>
      </c>
      <c r="G22" s="24" t="s">
        <v>59</v>
      </c>
      <c r="H22" s="29">
        <v>46079</v>
      </c>
      <c r="I22" s="47">
        <v>738</v>
      </c>
      <c r="J22" s="95"/>
      <c r="K22" s="67"/>
      <c r="L22" s="95"/>
      <c r="M22" s="73"/>
      <c r="N22" s="95"/>
      <c r="O22" s="95"/>
      <c r="P22" s="91"/>
      <c r="Q22" s="48" t="s">
        <v>15</v>
      </c>
    </row>
    <row r="23" spans="2:17" ht="45" customHeight="1" x14ac:dyDescent="0.3">
      <c r="B23" s="1"/>
      <c r="C23" s="87"/>
      <c r="D23" s="87"/>
      <c r="E23" s="87"/>
      <c r="F23" s="23" t="s">
        <v>44</v>
      </c>
      <c r="G23" s="24" t="s">
        <v>55</v>
      </c>
      <c r="H23" s="34">
        <v>45847</v>
      </c>
      <c r="I23" s="47">
        <v>1210</v>
      </c>
      <c r="J23" s="95"/>
      <c r="K23" s="67"/>
      <c r="L23" s="95"/>
      <c r="M23" s="73"/>
      <c r="N23" s="95"/>
      <c r="O23" s="95"/>
      <c r="P23" s="91"/>
      <c r="Q23" s="65" t="s">
        <v>16</v>
      </c>
    </row>
    <row r="24" spans="2:17" ht="45" customHeight="1" x14ac:dyDescent="0.3">
      <c r="B24" s="1"/>
      <c r="C24" s="88"/>
      <c r="D24" s="88"/>
      <c r="E24" s="88"/>
      <c r="F24" s="23" t="s">
        <v>44</v>
      </c>
      <c r="G24" s="24" t="s">
        <v>35</v>
      </c>
      <c r="H24" s="34">
        <v>45818</v>
      </c>
      <c r="I24" s="47">
        <v>585</v>
      </c>
      <c r="J24" s="96"/>
      <c r="K24" s="67"/>
      <c r="L24" s="96"/>
      <c r="M24" s="73"/>
      <c r="N24" s="96"/>
      <c r="O24" s="96"/>
      <c r="P24" s="92"/>
      <c r="Q24" s="48" t="s">
        <v>15</v>
      </c>
    </row>
    <row r="25" spans="2:17" ht="45" customHeight="1" x14ac:dyDescent="0.3">
      <c r="B25" s="1"/>
      <c r="C25" s="88"/>
      <c r="D25" s="88"/>
      <c r="E25" s="88"/>
      <c r="F25" s="23" t="s">
        <v>44</v>
      </c>
      <c r="G25" s="24" t="s">
        <v>35</v>
      </c>
      <c r="H25" s="34">
        <v>46043</v>
      </c>
      <c r="I25" s="46">
        <v>550</v>
      </c>
      <c r="J25" s="96"/>
      <c r="K25" s="67"/>
      <c r="L25" s="96"/>
      <c r="M25" s="73"/>
      <c r="N25" s="96"/>
      <c r="O25" s="96"/>
      <c r="P25" s="92"/>
      <c r="Q25" s="65" t="s">
        <v>58</v>
      </c>
    </row>
    <row r="26" spans="2:17" ht="45" customHeight="1" thickBot="1" x14ac:dyDescent="0.35">
      <c r="B26" s="1"/>
      <c r="C26" s="89"/>
      <c r="D26" s="89"/>
      <c r="E26" s="89"/>
      <c r="F26" s="30" t="s">
        <v>44</v>
      </c>
      <c r="G26" s="57" t="s">
        <v>64</v>
      </c>
      <c r="H26" s="50">
        <v>45791</v>
      </c>
      <c r="I26" s="51">
        <v>952</v>
      </c>
      <c r="J26" s="97"/>
      <c r="K26" s="68"/>
      <c r="L26" s="97"/>
      <c r="M26" s="74"/>
      <c r="N26" s="97"/>
      <c r="O26" s="97"/>
      <c r="P26" s="93"/>
      <c r="Q26" s="49" t="s">
        <v>15</v>
      </c>
    </row>
    <row r="27" spans="2:17" ht="45" customHeight="1" x14ac:dyDescent="0.3">
      <c r="B27" s="1"/>
      <c r="C27" s="102">
        <v>5</v>
      </c>
      <c r="D27" s="102">
        <v>27014</v>
      </c>
      <c r="E27" s="102" t="s">
        <v>69</v>
      </c>
      <c r="F27" s="59" t="s">
        <v>44</v>
      </c>
      <c r="G27" s="56" t="s">
        <v>50</v>
      </c>
      <c r="H27" s="58">
        <v>45818</v>
      </c>
      <c r="I27" s="47">
        <v>560000</v>
      </c>
      <c r="J27" s="66">
        <f>AVERAGEIF(I27:I30, "&gt;0")</f>
        <v>544408.75</v>
      </c>
      <c r="K27" s="66">
        <f>MEDIAN(I27:I30)</f>
        <v>472425</v>
      </c>
      <c r="L27" s="66">
        <f>_xlfn.STDEV.S(I27:I30)</f>
        <v>248855.73492738721</v>
      </c>
      <c r="M27" s="72">
        <f>L27/J27</f>
        <v>0.45711193092944818</v>
      </c>
      <c r="N27" s="66">
        <f>J27+L27</f>
        <v>793264.48492738721</v>
      </c>
      <c r="O27" s="66">
        <f>J27-L27</f>
        <v>295553.01507261279</v>
      </c>
      <c r="P27" s="101">
        <f>COUNTIFS((I27:I30),"&gt;="&amp;O27,(I27:I30),"&lt;="&amp;N27)</f>
        <v>3</v>
      </c>
      <c r="Q27" s="26" t="s">
        <v>15</v>
      </c>
    </row>
    <row r="28" spans="2:17" ht="45" customHeight="1" x14ac:dyDescent="0.3">
      <c r="B28" s="1"/>
      <c r="C28" s="79"/>
      <c r="D28" s="79"/>
      <c r="E28" s="79"/>
      <c r="F28" s="23" t="s">
        <v>44</v>
      </c>
      <c r="G28" s="24" t="s">
        <v>52</v>
      </c>
      <c r="H28" s="34">
        <v>45818</v>
      </c>
      <c r="I28" s="47">
        <v>890000</v>
      </c>
      <c r="J28" s="67"/>
      <c r="K28" s="67"/>
      <c r="L28" s="67"/>
      <c r="M28" s="73"/>
      <c r="N28" s="67"/>
      <c r="O28" s="67"/>
      <c r="P28" s="83"/>
      <c r="Q28" s="65" t="s">
        <v>16</v>
      </c>
    </row>
    <row r="29" spans="2:17" ht="45" customHeight="1" x14ac:dyDescent="0.3">
      <c r="B29" s="1"/>
      <c r="C29" s="79"/>
      <c r="D29" s="79"/>
      <c r="E29" s="79"/>
      <c r="F29" s="23" t="s">
        <v>44</v>
      </c>
      <c r="G29" s="24" t="s">
        <v>51</v>
      </c>
      <c r="H29" s="34">
        <v>45847</v>
      </c>
      <c r="I29" s="47">
        <v>342785</v>
      </c>
      <c r="J29" s="67"/>
      <c r="K29" s="67"/>
      <c r="L29" s="67"/>
      <c r="M29" s="73"/>
      <c r="N29" s="67"/>
      <c r="O29" s="67"/>
      <c r="P29" s="83"/>
      <c r="Q29" s="26" t="s">
        <v>15</v>
      </c>
    </row>
    <row r="30" spans="2:17" ht="53.25" customHeight="1" thickBot="1" x14ac:dyDescent="0.35">
      <c r="B30" s="1"/>
      <c r="C30" s="80"/>
      <c r="D30" s="80"/>
      <c r="E30" s="80"/>
      <c r="F30" s="30" t="s">
        <v>44</v>
      </c>
      <c r="G30" s="57" t="s">
        <v>53</v>
      </c>
      <c r="H30" s="50">
        <v>45796</v>
      </c>
      <c r="I30" s="52">
        <v>384850</v>
      </c>
      <c r="J30" s="68"/>
      <c r="K30" s="68"/>
      <c r="L30" s="68"/>
      <c r="M30" s="74"/>
      <c r="N30" s="68"/>
      <c r="O30" s="68"/>
      <c r="P30" s="84"/>
      <c r="Q30" s="49" t="s">
        <v>15</v>
      </c>
    </row>
    <row r="31" spans="2:17" ht="45" customHeight="1" x14ac:dyDescent="0.3">
      <c r="B31" s="1"/>
      <c r="C31" s="87">
        <v>6</v>
      </c>
      <c r="D31" s="87">
        <v>27022</v>
      </c>
      <c r="E31" s="87" t="s">
        <v>46</v>
      </c>
      <c r="F31" s="59" t="s">
        <v>44</v>
      </c>
      <c r="G31" s="56" t="s">
        <v>47</v>
      </c>
      <c r="H31" s="58">
        <v>45818</v>
      </c>
      <c r="I31" s="47">
        <v>450000</v>
      </c>
      <c r="J31" s="95">
        <f>AVERAGEIF(I31:I34, "&gt;0")</f>
        <v>612221.25</v>
      </c>
      <c r="K31" s="66">
        <f>MEDIAN(I31:I34)</f>
        <v>557500</v>
      </c>
      <c r="L31" s="95">
        <f>_xlfn.STDEV.S(I31:I34)</f>
        <v>216316.03609745781</v>
      </c>
      <c r="M31" s="72">
        <f>L31/J31</f>
        <v>0.3533298396575712</v>
      </c>
      <c r="N31" s="95">
        <f>J31+L31</f>
        <v>828537.28609745787</v>
      </c>
      <c r="O31" s="95">
        <f>J31-L31</f>
        <v>395905.21390254219</v>
      </c>
      <c r="P31" s="91">
        <f>COUNTIFS((I31:I34),"&gt;="&amp;O31,(I31:I34),"&lt;="&amp;N31)</f>
        <v>3</v>
      </c>
      <c r="Q31" s="26" t="s">
        <v>15</v>
      </c>
    </row>
    <row r="32" spans="2:17" ht="45" customHeight="1" x14ac:dyDescent="0.3">
      <c r="B32" s="1"/>
      <c r="C32" s="87"/>
      <c r="D32" s="87"/>
      <c r="E32" s="87"/>
      <c r="F32" s="23" t="s">
        <v>44</v>
      </c>
      <c r="G32" s="24" t="s">
        <v>48</v>
      </c>
      <c r="H32" s="34">
        <v>45818</v>
      </c>
      <c r="I32" s="47">
        <v>665000</v>
      </c>
      <c r="J32" s="95"/>
      <c r="K32" s="67"/>
      <c r="L32" s="95"/>
      <c r="M32" s="73"/>
      <c r="N32" s="95"/>
      <c r="O32" s="95"/>
      <c r="P32" s="91"/>
      <c r="Q32" s="26" t="s">
        <v>15</v>
      </c>
    </row>
    <row r="33" spans="2:17" ht="60" customHeight="1" x14ac:dyDescent="0.3">
      <c r="B33" s="1"/>
      <c r="C33" s="88"/>
      <c r="D33" s="88"/>
      <c r="E33" s="88"/>
      <c r="F33" s="23" t="s">
        <v>44</v>
      </c>
      <c r="G33" s="24" t="s">
        <v>49</v>
      </c>
      <c r="H33" s="34">
        <v>45796</v>
      </c>
      <c r="I33" s="46">
        <v>437500</v>
      </c>
      <c r="J33" s="96"/>
      <c r="K33" s="67"/>
      <c r="L33" s="96"/>
      <c r="M33" s="73"/>
      <c r="N33" s="96"/>
      <c r="O33" s="96"/>
      <c r="P33" s="92"/>
      <c r="Q33" s="26" t="s">
        <v>15</v>
      </c>
    </row>
    <row r="34" spans="2:17" ht="60" customHeight="1" thickBot="1" x14ac:dyDescent="0.35">
      <c r="B34" s="1"/>
      <c r="C34" s="89"/>
      <c r="D34" s="89"/>
      <c r="E34" s="89"/>
      <c r="F34" s="30" t="s">
        <v>44</v>
      </c>
      <c r="G34" s="57" t="s">
        <v>61</v>
      </c>
      <c r="H34" s="50">
        <v>45973</v>
      </c>
      <c r="I34" s="53">
        <v>896385</v>
      </c>
      <c r="J34" s="97"/>
      <c r="K34" s="68"/>
      <c r="L34" s="97"/>
      <c r="M34" s="74"/>
      <c r="N34" s="97"/>
      <c r="O34" s="97"/>
      <c r="P34" s="93"/>
      <c r="Q34" s="37" t="s">
        <v>16</v>
      </c>
    </row>
    <row r="35" spans="2:17" ht="30" customHeight="1" x14ac:dyDescent="0.3">
      <c r="B35" s="1"/>
      <c r="C35" s="1"/>
      <c r="J35" s="1"/>
      <c r="K35" s="1"/>
      <c r="L35" s="1"/>
      <c r="M35" s="1"/>
    </row>
    <row r="36" spans="2:17" ht="30" customHeight="1" x14ac:dyDescent="0.3">
      <c r="B36" s="1"/>
      <c r="C36" s="1"/>
      <c r="J36" s="1"/>
      <c r="K36" s="1"/>
      <c r="L36" s="1"/>
      <c r="M36" s="1"/>
    </row>
    <row r="37" spans="2:17" ht="30" customHeight="1" x14ac:dyDescent="0.3">
      <c r="B37" s="1"/>
      <c r="C37" s="1"/>
      <c r="J37" s="1"/>
      <c r="K37" s="1"/>
      <c r="L37" s="1"/>
      <c r="M37" s="1"/>
    </row>
    <row r="38" spans="2:17" ht="30" customHeight="1" x14ac:dyDescent="0.3">
      <c r="B38" s="1"/>
      <c r="C38" s="1"/>
      <c r="J38" s="1"/>
      <c r="K38" s="1"/>
      <c r="L38" s="1"/>
      <c r="M38" s="1"/>
    </row>
    <row r="39" spans="2:17" ht="30" customHeight="1" x14ac:dyDescent="0.3">
      <c r="B39" s="1"/>
      <c r="C39" s="1"/>
      <c r="J39" s="1"/>
      <c r="K39" s="1"/>
      <c r="L39" s="1"/>
      <c r="M39" s="1"/>
    </row>
    <row r="40" spans="2:17" ht="30" customHeight="1" x14ac:dyDescent="0.3">
      <c r="B40" s="1"/>
      <c r="C40" s="1"/>
      <c r="J40" s="1"/>
      <c r="K40" s="1"/>
      <c r="L40" s="1"/>
      <c r="M40" s="1"/>
    </row>
    <row r="41" spans="2:17" ht="30" customHeight="1" x14ac:dyDescent="0.3">
      <c r="B41" s="1"/>
      <c r="C41" s="1"/>
      <c r="J41" s="1"/>
      <c r="K41" s="1"/>
      <c r="L41" s="1"/>
      <c r="M41" s="1"/>
    </row>
    <row r="42" spans="2:17" ht="30" customHeight="1" x14ac:dyDescent="0.3">
      <c r="B42" s="1"/>
      <c r="C42" s="1"/>
    </row>
    <row r="43" spans="2:17" ht="18" customHeight="1" x14ac:dyDescent="0.3">
      <c r="C43" s="1"/>
    </row>
    <row r="44" spans="2:17" ht="18" customHeight="1" x14ac:dyDescent="0.3">
      <c r="C44" s="1"/>
    </row>
    <row r="45" spans="2:17" ht="18" customHeight="1" x14ac:dyDescent="0.3">
      <c r="C45" s="1"/>
    </row>
    <row r="46" spans="2:17" ht="18" customHeight="1" x14ac:dyDescent="0.3">
      <c r="C46" s="1"/>
    </row>
    <row r="47" spans="2:17" ht="18" customHeight="1" x14ac:dyDescent="0.3">
      <c r="C47" s="1"/>
    </row>
    <row r="48" spans="2:17" ht="18" customHeight="1" x14ac:dyDescent="0.3">
      <c r="C48" s="1"/>
    </row>
    <row r="49" spans="3:3" ht="18" customHeight="1" x14ac:dyDescent="0.3">
      <c r="C49" s="1"/>
    </row>
    <row r="50" spans="3:3" ht="18" customHeight="1" x14ac:dyDescent="0.3">
      <c r="C50" s="1"/>
    </row>
  </sheetData>
  <mergeCells count="62">
    <mergeCell ref="N27:N30"/>
    <mergeCell ref="O27:O30"/>
    <mergeCell ref="P27:P30"/>
    <mergeCell ref="C27:C30"/>
    <mergeCell ref="D27:D30"/>
    <mergeCell ref="E27:E30"/>
    <mergeCell ref="J27:J30"/>
    <mergeCell ref="L27:L30"/>
    <mergeCell ref="N31:N34"/>
    <mergeCell ref="O31:O34"/>
    <mergeCell ref="P31:P34"/>
    <mergeCell ref="C31:C34"/>
    <mergeCell ref="D31:D34"/>
    <mergeCell ref="E31:E34"/>
    <mergeCell ref="J31:J34"/>
    <mergeCell ref="L31:L34"/>
    <mergeCell ref="N17:N20"/>
    <mergeCell ref="O17:O20"/>
    <mergeCell ref="P17:P20"/>
    <mergeCell ref="C21:C26"/>
    <mergeCell ref="D21:D26"/>
    <mergeCell ref="E21:E26"/>
    <mergeCell ref="J21:J26"/>
    <mergeCell ref="L21:L26"/>
    <mergeCell ref="N21:N26"/>
    <mergeCell ref="O21:O26"/>
    <mergeCell ref="P21:P26"/>
    <mergeCell ref="C17:C20"/>
    <mergeCell ref="D17:D20"/>
    <mergeCell ref="E17:E20"/>
    <mergeCell ref="J17:J20"/>
    <mergeCell ref="L17:L20"/>
    <mergeCell ref="C12:C16"/>
    <mergeCell ref="D12:D16"/>
    <mergeCell ref="E12:E16"/>
    <mergeCell ref="P12:P16"/>
    <mergeCell ref="O12:O16"/>
    <mergeCell ref="N12:N16"/>
    <mergeCell ref="L12:L16"/>
    <mergeCell ref="J12:J16"/>
    <mergeCell ref="M12:M16"/>
    <mergeCell ref="K12:K16"/>
    <mergeCell ref="C2:Q2"/>
    <mergeCell ref="C3:Q3"/>
    <mergeCell ref="C6:C11"/>
    <mergeCell ref="D6:D11"/>
    <mergeCell ref="E6:E11"/>
    <mergeCell ref="J6:J11"/>
    <mergeCell ref="L6:L11"/>
    <mergeCell ref="N6:N11"/>
    <mergeCell ref="O6:O11"/>
    <mergeCell ref="P6:P11"/>
    <mergeCell ref="M6:M11"/>
    <mergeCell ref="K6:K11"/>
    <mergeCell ref="K17:K20"/>
    <mergeCell ref="K21:K26"/>
    <mergeCell ref="K27:K30"/>
    <mergeCell ref="K31:K34"/>
    <mergeCell ref="M17:M20"/>
    <mergeCell ref="M21:M26"/>
    <mergeCell ref="M27:M30"/>
    <mergeCell ref="M31:M34"/>
  </mergeCells>
  <dataValidations disablePrompts="1" count="3">
    <dataValidation allowBlank="1" showInputMessage="1" showErrorMessage="1" prompt="Enter Week Date (i-e Monday Date) in this cell. Dates for Grid below will be auto-calculated." sqref="G5:H5" xr:uid="{98329063-8463-4CCF-B520-095AF95A12F3}"/>
    <dataValidation allowBlank="1" showInputMessage="1" showErrorMessage="1" prompt="Enter Period time in this cell." sqref="D4:I4" xr:uid="{3D447647-A44F-45C1-82BF-9AC6D7AF1216}"/>
    <dataValidation allowBlank="1" showInputMessage="1" showErrorMessage="1" promptTitle="Weekly Lesson Planner" prompt="This ready-to-print colorful weekly lesson planner template is designed to help plan a week of lessons for teachers._x000a__x000a_Enter Monday's date in cell C5 and class times in cells D4:H4." sqref="A1" xr:uid="{D8C4C8A0-8226-B34F-BA89-716C435444E0}"/>
  </dataValidations>
  <printOptions horizontalCentered="1"/>
  <pageMargins left="0.25" right="0.25" top="0.5" bottom="0.5" header="0.3" footer="0.3"/>
  <pageSetup scale="5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CF8EC4-859C-4330-A665-3FCA1D004B48}">
  <sheetPr>
    <pageSetUpPr fitToPage="1"/>
  </sheetPr>
  <dimension ref="A1:Q42"/>
  <sheetViews>
    <sheetView showGridLines="0" topLeftCell="C2" zoomScale="70" zoomScaleNormal="70" zoomScalePageLayoutView="70" workbookViewId="0">
      <selection activeCell="I13" sqref="I13"/>
    </sheetView>
  </sheetViews>
  <sheetFormatPr defaultColWidth="9.125" defaultRowHeight="18" customHeight="1" x14ac:dyDescent="0.3"/>
  <cols>
    <col min="1" max="1" width="25" style="1" customWidth="1"/>
    <col min="2" max="2" width="25" style="6" customWidth="1"/>
    <col min="3" max="3" width="15.75" style="2" customWidth="1"/>
    <col min="4" max="4" width="23.75" style="1" customWidth="1"/>
    <col min="5" max="5" width="25.875" style="1" customWidth="1"/>
    <col min="6" max="6" width="17.25" style="1" customWidth="1"/>
    <col min="7" max="7" width="42.5" style="1" customWidth="1"/>
    <col min="8" max="8" width="33.75" style="1" customWidth="1"/>
    <col min="9" max="9" width="18" style="15" customWidth="1"/>
    <col min="10" max="11" width="19.625" customWidth="1"/>
    <col min="12" max="13" width="13.5" customWidth="1"/>
    <col min="14" max="14" width="15.125" style="1" customWidth="1"/>
    <col min="15" max="15" width="12.75" style="1" customWidth="1"/>
    <col min="16" max="16" width="11.75" style="1" customWidth="1"/>
    <col min="17" max="17" width="28.125" style="1" customWidth="1"/>
    <col min="18" max="16384" width="9.125" style="1"/>
  </cols>
  <sheetData>
    <row r="1" spans="1:17" ht="24" customHeight="1" x14ac:dyDescent="0.3">
      <c r="B1" s="9"/>
      <c r="C1" s="9"/>
      <c r="D1" s="9"/>
      <c r="E1" s="9"/>
      <c r="F1" s="9"/>
      <c r="G1" s="9"/>
      <c r="H1" s="9"/>
      <c r="I1" s="14"/>
      <c r="J1" s="9"/>
      <c r="K1" s="9"/>
    </row>
    <row r="2" spans="1:17" ht="147" customHeight="1" x14ac:dyDescent="0.3">
      <c r="B2" s="10"/>
      <c r="C2" s="75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  <c r="P2" s="76"/>
      <c r="Q2" s="76"/>
    </row>
    <row r="3" spans="1:17" ht="24" customHeight="1" x14ac:dyDescent="0.3">
      <c r="B3" s="8"/>
      <c r="C3" s="77" t="s">
        <v>1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</row>
    <row r="4" spans="1:17" ht="28.15" customHeight="1" x14ac:dyDescent="0.3">
      <c r="B4" s="4"/>
      <c r="C4" s="60"/>
      <c r="D4" s="61"/>
      <c r="E4" s="61"/>
      <c r="F4" s="61"/>
      <c r="G4" s="61"/>
      <c r="H4" s="61"/>
      <c r="I4" s="62"/>
      <c r="J4" s="61"/>
      <c r="K4" s="61"/>
      <c r="L4" s="63"/>
      <c r="M4" s="63"/>
      <c r="N4" s="64"/>
      <c r="O4" s="64"/>
      <c r="P4" s="64"/>
      <c r="Q4" s="64"/>
    </row>
    <row r="5" spans="1:17" ht="78" customHeight="1" x14ac:dyDescent="0.3">
      <c r="B5" s="1"/>
      <c r="C5" s="16" t="s">
        <v>2</v>
      </c>
      <c r="D5" s="16" t="s">
        <v>3</v>
      </c>
      <c r="E5" s="16" t="s">
        <v>4</v>
      </c>
      <c r="F5" s="16" t="s">
        <v>5</v>
      </c>
      <c r="G5" s="17" t="s">
        <v>6</v>
      </c>
      <c r="H5" s="18" t="s">
        <v>7</v>
      </c>
      <c r="I5" s="19" t="s">
        <v>8</v>
      </c>
      <c r="J5" s="20" t="s">
        <v>9</v>
      </c>
      <c r="K5" s="20" t="s">
        <v>17</v>
      </c>
      <c r="L5" s="20" t="s">
        <v>10</v>
      </c>
      <c r="M5" s="20" t="s">
        <v>57</v>
      </c>
      <c r="N5" s="20" t="s">
        <v>11</v>
      </c>
      <c r="O5" s="20" t="s">
        <v>12</v>
      </c>
      <c r="P5" s="21" t="s">
        <v>13</v>
      </c>
      <c r="Q5" s="22" t="s">
        <v>14</v>
      </c>
    </row>
    <row r="6" spans="1:17" ht="45" customHeight="1" x14ac:dyDescent="0.3">
      <c r="A6" s="55"/>
      <c r="B6" s="1"/>
      <c r="C6" s="78">
        <v>1</v>
      </c>
      <c r="D6" s="78">
        <v>393273</v>
      </c>
      <c r="E6" s="78" t="s">
        <v>26</v>
      </c>
      <c r="F6" s="23" t="s">
        <v>44</v>
      </c>
      <c r="G6" s="24" t="s">
        <v>29</v>
      </c>
      <c r="H6" s="29">
        <v>45831</v>
      </c>
      <c r="I6" s="46">
        <v>147635.82</v>
      </c>
      <c r="J6" s="81">
        <f>AVERAGEIF(I6:I10, "&gt;0")</f>
        <v>101198.08200000001</v>
      </c>
      <c r="K6" s="81">
        <f>MEDIAN(I6:I10)</f>
        <v>87354.59</v>
      </c>
      <c r="L6" s="81">
        <f>_xlfn.STDEV.S(I6:I10)</f>
        <v>32343.472056764684</v>
      </c>
      <c r="M6" s="85">
        <f>L6/J6</f>
        <v>0.31960558359954572</v>
      </c>
      <c r="N6" s="81">
        <f>J6+L6</f>
        <v>133541.5540567647</v>
      </c>
      <c r="O6" s="81">
        <f>J6-L6</f>
        <v>68854.609943235322</v>
      </c>
      <c r="P6" s="82">
        <f>COUNTIFS((I6:I10),"&gt;="&amp;O6,(I6:I10),"&lt;="&amp;N6)</f>
        <v>3</v>
      </c>
      <c r="Q6" s="65" t="s">
        <v>16</v>
      </c>
    </row>
    <row r="7" spans="1:17" ht="45" customHeight="1" x14ac:dyDescent="0.3">
      <c r="A7" s="55"/>
      <c r="B7" s="1"/>
      <c r="C7" s="79"/>
      <c r="D7" s="79"/>
      <c r="E7" s="79"/>
      <c r="F7" s="23" t="s">
        <v>44</v>
      </c>
      <c r="G7" s="24" t="s">
        <v>42</v>
      </c>
      <c r="H7" s="29">
        <v>46015</v>
      </c>
      <c r="I7" s="46">
        <v>84500</v>
      </c>
      <c r="J7" s="67"/>
      <c r="K7" s="67"/>
      <c r="L7" s="67"/>
      <c r="M7" s="73"/>
      <c r="N7" s="67"/>
      <c r="O7" s="67"/>
      <c r="P7" s="83"/>
      <c r="Q7" s="26" t="s">
        <v>15</v>
      </c>
    </row>
    <row r="8" spans="1:17" ht="45" customHeight="1" x14ac:dyDescent="0.3">
      <c r="B8" s="1"/>
      <c r="C8" s="79"/>
      <c r="D8" s="79"/>
      <c r="E8" s="79"/>
      <c r="F8" s="23" t="s">
        <v>44</v>
      </c>
      <c r="G8" s="24" t="s">
        <v>32</v>
      </c>
      <c r="H8" s="27">
        <v>45818</v>
      </c>
      <c r="I8" s="46">
        <v>120000</v>
      </c>
      <c r="J8" s="67"/>
      <c r="K8" s="67"/>
      <c r="L8" s="67"/>
      <c r="M8" s="73"/>
      <c r="N8" s="67"/>
      <c r="O8" s="67"/>
      <c r="P8" s="83"/>
      <c r="Q8" s="26" t="s">
        <v>15</v>
      </c>
    </row>
    <row r="9" spans="1:17" ht="60" customHeight="1" x14ac:dyDescent="0.3">
      <c r="B9" s="1"/>
      <c r="C9" s="79"/>
      <c r="D9" s="79"/>
      <c r="E9" s="79"/>
      <c r="F9" s="23" t="s">
        <v>44</v>
      </c>
      <c r="G9" s="24" t="s">
        <v>66</v>
      </c>
      <c r="H9" s="34" t="s">
        <v>67</v>
      </c>
      <c r="I9" s="47">
        <v>66500</v>
      </c>
      <c r="J9" s="67"/>
      <c r="K9" s="67"/>
      <c r="L9" s="67"/>
      <c r="M9" s="73"/>
      <c r="N9" s="67"/>
      <c r="O9" s="67"/>
      <c r="P9" s="83"/>
      <c r="Q9" s="65" t="s">
        <v>58</v>
      </c>
    </row>
    <row r="10" spans="1:17" ht="45" customHeight="1" thickBot="1" x14ac:dyDescent="0.35">
      <c r="A10" s="54"/>
      <c r="B10" s="1"/>
      <c r="C10" s="80"/>
      <c r="D10" s="80"/>
      <c r="E10" s="80"/>
      <c r="F10" s="30" t="s">
        <v>44</v>
      </c>
      <c r="G10" s="57" t="s">
        <v>63</v>
      </c>
      <c r="H10" s="32">
        <v>45791</v>
      </c>
      <c r="I10" s="33">
        <v>87354.59</v>
      </c>
      <c r="J10" s="68"/>
      <c r="K10" s="68"/>
      <c r="L10" s="68"/>
      <c r="M10" s="74"/>
      <c r="N10" s="68"/>
      <c r="O10" s="68"/>
      <c r="P10" s="84"/>
      <c r="Q10" s="49" t="s">
        <v>15</v>
      </c>
    </row>
    <row r="11" spans="1:17" ht="45" customHeight="1" x14ac:dyDescent="0.3">
      <c r="B11" s="1"/>
      <c r="C11" s="86">
        <v>2</v>
      </c>
      <c r="D11" s="86">
        <v>393274</v>
      </c>
      <c r="E11" s="86" t="s">
        <v>25</v>
      </c>
      <c r="F11" s="59" t="s">
        <v>44</v>
      </c>
      <c r="G11" s="56" t="s">
        <v>30</v>
      </c>
      <c r="H11" s="36">
        <v>45831</v>
      </c>
      <c r="I11" s="47">
        <v>40152.78</v>
      </c>
      <c r="J11" s="98">
        <f>AVERAGEIF(I11:I13, "&gt;0")</f>
        <v>37434.26</v>
      </c>
      <c r="K11" s="66">
        <f>MEDIAN(I11:I13)</f>
        <v>40152.78</v>
      </c>
      <c r="L11" s="94">
        <f>_xlfn.STDEV.S(I11:I13)</f>
        <v>7456.4326754018393</v>
      </c>
      <c r="M11" s="69">
        <f>L11/J11</f>
        <v>0.19918739345727254</v>
      </c>
      <c r="N11" s="94">
        <f>J11+L11</f>
        <v>44890.692675401842</v>
      </c>
      <c r="O11" s="94">
        <f>J11-L11</f>
        <v>29977.827324598162</v>
      </c>
      <c r="P11" s="90">
        <f>COUNTIFS((I11:I13),"&gt;="&amp;O11,(I11:I13),"&lt;="&amp;N11)</f>
        <v>2</v>
      </c>
      <c r="Q11" s="48" t="s">
        <v>15</v>
      </c>
    </row>
    <row r="12" spans="1:17" ht="45" customHeight="1" x14ac:dyDescent="0.3">
      <c r="B12" s="1"/>
      <c r="C12" s="88"/>
      <c r="D12" s="88"/>
      <c r="E12" s="88"/>
      <c r="F12" s="23" t="s">
        <v>44</v>
      </c>
      <c r="G12" s="24" t="s">
        <v>33</v>
      </c>
      <c r="H12" s="34">
        <v>45818</v>
      </c>
      <c r="I12" s="47">
        <v>29000</v>
      </c>
      <c r="J12" s="100"/>
      <c r="K12" s="67"/>
      <c r="L12" s="96"/>
      <c r="M12" s="70"/>
      <c r="N12" s="96"/>
      <c r="O12" s="96"/>
      <c r="P12" s="92"/>
      <c r="Q12" s="26" t="s">
        <v>15</v>
      </c>
    </row>
    <row r="13" spans="1:17" ht="60" customHeight="1" thickBot="1" x14ac:dyDescent="0.35">
      <c r="B13" s="1"/>
      <c r="C13" s="89"/>
      <c r="D13" s="89"/>
      <c r="E13" s="89"/>
      <c r="F13" s="30" t="s">
        <v>44</v>
      </c>
      <c r="G13" s="57" t="s">
        <v>68</v>
      </c>
      <c r="H13" s="50" t="s">
        <v>67</v>
      </c>
      <c r="I13" s="51">
        <v>43150</v>
      </c>
      <c r="J13" s="103"/>
      <c r="K13" s="68"/>
      <c r="L13" s="97"/>
      <c r="M13" s="71"/>
      <c r="N13" s="97"/>
      <c r="O13" s="97"/>
      <c r="P13" s="93"/>
      <c r="Q13" s="49" t="s">
        <v>15</v>
      </c>
    </row>
    <row r="14" spans="1:17" ht="45" customHeight="1" x14ac:dyDescent="0.3">
      <c r="B14" s="1"/>
      <c r="C14" s="86">
        <v>3</v>
      </c>
      <c r="D14" s="86">
        <v>404260</v>
      </c>
      <c r="E14" s="86" t="s">
        <v>27</v>
      </c>
      <c r="F14" s="59" t="s">
        <v>44</v>
      </c>
      <c r="G14" s="56" t="s">
        <v>31</v>
      </c>
      <c r="H14" s="36">
        <v>45831</v>
      </c>
      <c r="I14" s="47">
        <v>8128.96</v>
      </c>
      <c r="J14" s="98">
        <f>AVERAGEIF(I14:I17, "&gt;0")</f>
        <v>7743.49</v>
      </c>
      <c r="K14" s="66">
        <f>MEDIAN(I14:I17)</f>
        <v>8004.48</v>
      </c>
      <c r="L14" s="94">
        <f>_xlfn.STDEV.S(I14:I17)</f>
        <v>641.62973777717002</v>
      </c>
      <c r="M14" s="69">
        <f>L14/J14</f>
        <v>8.2860536757608003E-2</v>
      </c>
      <c r="N14" s="94">
        <f>J14+L14</f>
        <v>8385.1197377771696</v>
      </c>
      <c r="O14" s="94">
        <f>J14-L14</f>
        <v>7101.86026222283</v>
      </c>
      <c r="P14" s="90">
        <f>COUNTIFS((I14:I17),"&gt;="&amp;O14,(I14:I17),"&lt;="&amp;N14)</f>
        <v>3</v>
      </c>
      <c r="Q14" s="48" t="s">
        <v>15</v>
      </c>
    </row>
    <row r="15" spans="1:17" ht="45" customHeight="1" x14ac:dyDescent="0.3">
      <c r="B15" s="1"/>
      <c r="C15" s="87"/>
      <c r="D15" s="87"/>
      <c r="E15" s="87"/>
      <c r="F15" s="23" t="s">
        <v>44</v>
      </c>
      <c r="G15" s="24" t="s">
        <v>41</v>
      </c>
      <c r="H15" s="27">
        <v>45818</v>
      </c>
      <c r="I15" s="47">
        <v>7880</v>
      </c>
      <c r="J15" s="99"/>
      <c r="K15" s="67"/>
      <c r="L15" s="95"/>
      <c r="M15" s="70"/>
      <c r="N15" s="95"/>
      <c r="O15" s="95"/>
      <c r="P15" s="91"/>
      <c r="Q15" s="26" t="s">
        <v>15</v>
      </c>
    </row>
    <row r="16" spans="1:17" ht="45" customHeight="1" x14ac:dyDescent="0.3">
      <c r="B16" s="1"/>
      <c r="C16" s="87"/>
      <c r="D16" s="87"/>
      <c r="E16" s="87"/>
      <c r="F16" s="23" t="s">
        <v>44</v>
      </c>
      <c r="G16" s="24" t="s">
        <v>54</v>
      </c>
      <c r="H16" s="34">
        <v>45847</v>
      </c>
      <c r="I16" s="47">
        <v>8165</v>
      </c>
      <c r="J16" s="99"/>
      <c r="K16" s="67"/>
      <c r="L16" s="95"/>
      <c r="M16" s="70"/>
      <c r="N16" s="95"/>
      <c r="O16" s="95"/>
      <c r="P16" s="91"/>
      <c r="Q16" s="26" t="s">
        <v>15</v>
      </c>
    </row>
    <row r="17" spans="2:17" ht="45" customHeight="1" thickBot="1" x14ac:dyDescent="0.35">
      <c r="B17" s="1"/>
      <c r="C17" s="88"/>
      <c r="D17" s="88"/>
      <c r="E17" s="88"/>
      <c r="F17" s="30" t="s">
        <v>44</v>
      </c>
      <c r="G17" s="57" t="s">
        <v>34</v>
      </c>
      <c r="H17" s="50">
        <v>45818</v>
      </c>
      <c r="I17" s="52">
        <v>6800</v>
      </c>
      <c r="J17" s="100"/>
      <c r="K17" s="68"/>
      <c r="L17" s="96"/>
      <c r="M17" s="71"/>
      <c r="N17" s="96"/>
      <c r="O17" s="96"/>
      <c r="P17" s="92"/>
      <c r="Q17" s="49" t="s">
        <v>15</v>
      </c>
    </row>
    <row r="18" spans="2:17" ht="45" customHeight="1" x14ac:dyDescent="0.3">
      <c r="B18" s="1"/>
      <c r="C18" s="86">
        <v>4</v>
      </c>
      <c r="D18" s="86">
        <v>618351</v>
      </c>
      <c r="E18" s="86" t="s">
        <v>38</v>
      </c>
      <c r="F18" s="23" t="s">
        <v>44</v>
      </c>
      <c r="G18" s="24" t="s">
        <v>59</v>
      </c>
      <c r="H18" s="29">
        <v>46079</v>
      </c>
      <c r="I18" s="47">
        <v>738</v>
      </c>
      <c r="J18" s="98">
        <f>AVERAGEIF(I18:I20, "&gt;0")</f>
        <v>758.33333333333337</v>
      </c>
      <c r="K18" s="66">
        <f>MEDIAN(I18:I20)</f>
        <v>738</v>
      </c>
      <c r="L18" s="94">
        <f>_xlfn.STDEV.S(I18:I20)</f>
        <v>184.34297744512367</v>
      </c>
      <c r="M18" s="69">
        <f>L18/J18</f>
        <v>0.24308964058697624</v>
      </c>
      <c r="N18" s="94">
        <f>J18+L18</f>
        <v>942.67631077845704</v>
      </c>
      <c r="O18" s="94">
        <f>J18-L18</f>
        <v>573.99035588820971</v>
      </c>
      <c r="P18" s="90">
        <f>COUNTIFS((I18:I20),"&gt;="&amp;O18,(I18:I20),"&lt;="&amp;N18)</f>
        <v>2</v>
      </c>
      <c r="Q18" s="48" t="s">
        <v>15</v>
      </c>
    </row>
    <row r="19" spans="2:17" ht="45" customHeight="1" x14ac:dyDescent="0.3">
      <c r="B19" s="1"/>
      <c r="C19" s="88"/>
      <c r="D19" s="88"/>
      <c r="E19" s="88"/>
      <c r="F19" s="23" t="s">
        <v>44</v>
      </c>
      <c r="G19" s="24" t="s">
        <v>35</v>
      </c>
      <c r="H19" s="34">
        <v>45818</v>
      </c>
      <c r="I19" s="47">
        <v>585</v>
      </c>
      <c r="J19" s="100"/>
      <c r="K19" s="67"/>
      <c r="L19" s="96"/>
      <c r="M19" s="70"/>
      <c r="N19" s="96"/>
      <c r="O19" s="96"/>
      <c r="P19" s="92"/>
      <c r="Q19" s="48" t="s">
        <v>15</v>
      </c>
    </row>
    <row r="20" spans="2:17" ht="45" customHeight="1" thickBot="1" x14ac:dyDescent="0.35">
      <c r="B20" s="1"/>
      <c r="C20" s="89"/>
      <c r="D20" s="89"/>
      <c r="E20" s="89"/>
      <c r="F20" s="30" t="s">
        <v>44</v>
      </c>
      <c r="G20" s="57" t="s">
        <v>45</v>
      </c>
      <c r="H20" s="50">
        <v>45791</v>
      </c>
      <c r="I20" s="51">
        <v>952</v>
      </c>
      <c r="J20" s="103"/>
      <c r="K20" s="68"/>
      <c r="L20" s="97"/>
      <c r="M20" s="71"/>
      <c r="N20" s="97"/>
      <c r="O20" s="97"/>
      <c r="P20" s="93"/>
      <c r="Q20" s="49" t="s">
        <v>15</v>
      </c>
    </row>
    <row r="21" spans="2:17" ht="45" customHeight="1" x14ac:dyDescent="0.3">
      <c r="B21" s="1"/>
      <c r="C21" s="86">
        <v>5</v>
      </c>
      <c r="D21" s="86">
        <v>27014</v>
      </c>
      <c r="E21" s="86" t="s">
        <v>28</v>
      </c>
      <c r="F21" s="59" t="s">
        <v>44</v>
      </c>
      <c r="G21" s="56" t="s">
        <v>50</v>
      </c>
      <c r="H21" s="58">
        <v>45818</v>
      </c>
      <c r="I21" s="47">
        <v>560000</v>
      </c>
      <c r="J21" s="94">
        <f>AVERAGEIF(I21:I23, "&gt;0")</f>
        <v>429211.66666666669</v>
      </c>
      <c r="K21" s="104">
        <f>MEDIAN(I21:I23)</f>
        <v>384850</v>
      </c>
      <c r="L21" s="94">
        <f>_xlfn.STDEV.S(I21:I23)</f>
        <v>115202.24458895458</v>
      </c>
      <c r="M21" s="107">
        <f>L21/J21</f>
        <v>0.26840427121572785</v>
      </c>
      <c r="N21" s="94">
        <f>J21+L21</f>
        <v>544413.91125562123</v>
      </c>
      <c r="O21" s="94">
        <f>J21-L21</f>
        <v>314009.42207771214</v>
      </c>
      <c r="P21" s="90">
        <f>COUNTIFS((I21:I23),"&gt;="&amp;O21,(I21:I23),"&lt;="&amp;N21)</f>
        <v>2</v>
      </c>
      <c r="Q21" s="26" t="s">
        <v>15</v>
      </c>
    </row>
    <row r="22" spans="2:17" ht="48" customHeight="1" x14ac:dyDescent="0.3">
      <c r="B22" s="1"/>
      <c r="C22" s="88"/>
      <c r="D22" s="88"/>
      <c r="E22" s="88"/>
      <c r="F22" s="23" t="s">
        <v>44</v>
      </c>
      <c r="G22" s="24" t="s">
        <v>51</v>
      </c>
      <c r="H22" s="34">
        <v>45847</v>
      </c>
      <c r="I22" s="47">
        <v>342785</v>
      </c>
      <c r="J22" s="96"/>
      <c r="K22" s="105"/>
      <c r="L22" s="96"/>
      <c r="M22" s="108"/>
      <c r="N22" s="96"/>
      <c r="O22" s="96"/>
      <c r="P22" s="92"/>
      <c r="Q22" s="26" t="s">
        <v>15</v>
      </c>
    </row>
    <row r="23" spans="2:17" ht="49.5" customHeight="1" thickBot="1" x14ac:dyDescent="0.35">
      <c r="B23" s="1"/>
      <c r="C23" s="89"/>
      <c r="D23" s="89"/>
      <c r="E23" s="89"/>
      <c r="F23" s="30" t="s">
        <v>44</v>
      </c>
      <c r="G23" s="57" t="s">
        <v>53</v>
      </c>
      <c r="H23" s="50">
        <v>45796</v>
      </c>
      <c r="I23" s="52">
        <v>384850</v>
      </c>
      <c r="J23" s="97"/>
      <c r="K23" s="106"/>
      <c r="L23" s="97"/>
      <c r="M23" s="109"/>
      <c r="N23" s="97"/>
      <c r="O23" s="97"/>
      <c r="P23" s="93"/>
      <c r="Q23" s="49" t="s">
        <v>15</v>
      </c>
    </row>
    <row r="24" spans="2:17" ht="45" customHeight="1" x14ac:dyDescent="0.3">
      <c r="B24" s="1"/>
      <c r="C24" s="86">
        <v>6</v>
      </c>
      <c r="D24" s="86">
        <v>27022</v>
      </c>
      <c r="E24" s="86" t="s">
        <v>46</v>
      </c>
      <c r="F24" s="59" t="s">
        <v>44</v>
      </c>
      <c r="G24" s="56" t="s">
        <v>47</v>
      </c>
      <c r="H24" s="58">
        <v>45818</v>
      </c>
      <c r="I24" s="47">
        <v>450000</v>
      </c>
      <c r="J24" s="98">
        <f>AVERAGEIF(I24:I26, "&gt;0")</f>
        <v>517500</v>
      </c>
      <c r="K24" s="66">
        <f>MEDIAN(I24:I26)</f>
        <v>450000</v>
      </c>
      <c r="L24" s="94">
        <f>_xlfn.STDEV.S(I24:I26)</f>
        <v>127891.55562428663</v>
      </c>
      <c r="M24" s="69">
        <f>L24/J24</f>
        <v>0.24713344081987754</v>
      </c>
      <c r="N24" s="94">
        <f>J24+L24</f>
        <v>645391.55562428664</v>
      </c>
      <c r="O24" s="94">
        <f>J24-L24</f>
        <v>389608.44437571336</v>
      </c>
      <c r="P24" s="90">
        <f>COUNTIFS((I24:I26),"&gt;="&amp;O24,(I24:I26),"&lt;="&amp;N24)</f>
        <v>2</v>
      </c>
      <c r="Q24" s="48" t="s">
        <v>15</v>
      </c>
    </row>
    <row r="25" spans="2:17" ht="60" customHeight="1" x14ac:dyDescent="0.3">
      <c r="B25" s="1"/>
      <c r="C25" s="88"/>
      <c r="D25" s="88"/>
      <c r="E25" s="88"/>
      <c r="F25" s="23" t="s">
        <v>44</v>
      </c>
      <c r="G25" s="24" t="s">
        <v>48</v>
      </c>
      <c r="H25" s="34">
        <v>45818</v>
      </c>
      <c r="I25" s="47">
        <v>665000</v>
      </c>
      <c r="J25" s="100"/>
      <c r="K25" s="67"/>
      <c r="L25" s="96"/>
      <c r="M25" s="70"/>
      <c r="N25" s="96"/>
      <c r="O25" s="96"/>
      <c r="P25" s="92"/>
      <c r="Q25" s="26" t="s">
        <v>15</v>
      </c>
    </row>
    <row r="26" spans="2:17" ht="45" customHeight="1" thickBot="1" x14ac:dyDescent="0.35">
      <c r="B26" s="1"/>
      <c r="C26" s="89"/>
      <c r="D26" s="89"/>
      <c r="E26" s="89"/>
      <c r="F26" s="30" t="s">
        <v>44</v>
      </c>
      <c r="G26" s="57" t="s">
        <v>49</v>
      </c>
      <c r="H26" s="50">
        <v>45796</v>
      </c>
      <c r="I26" s="52">
        <v>437500</v>
      </c>
      <c r="J26" s="103"/>
      <c r="K26" s="68"/>
      <c r="L26" s="97"/>
      <c r="M26" s="71"/>
      <c r="N26" s="97"/>
      <c r="O26" s="97"/>
      <c r="P26" s="93"/>
      <c r="Q26" s="49" t="s">
        <v>15</v>
      </c>
    </row>
    <row r="27" spans="2:17" ht="30" customHeight="1" x14ac:dyDescent="0.3">
      <c r="B27" s="1"/>
      <c r="C27" s="1"/>
      <c r="J27" s="1"/>
      <c r="K27" s="1"/>
      <c r="L27" s="1"/>
      <c r="M27" s="1"/>
    </row>
    <row r="28" spans="2:17" ht="30" customHeight="1" x14ac:dyDescent="0.3">
      <c r="B28" s="1"/>
      <c r="C28" s="1"/>
      <c r="J28" s="1"/>
      <c r="K28" s="1"/>
      <c r="L28" s="1"/>
      <c r="M28" s="1"/>
    </row>
    <row r="29" spans="2:17" ht="30" customHeight="1" x14ac:dyDescent="0.3">
      <c r="B29" s="1"/>
      <c r="C29" s="1"/>
      <c r="J29" s="1"/>
      <c r="K29" s="1"/>
      <c r="L29" s="1"/>
      <c r="M29" s="1"/>
    </row>
    <row r="30" spans="2:17" ht="30" customHeight="1" x14ac:dyDescent="0.3">
      <c r="B30" s="1"/>
      <c r="C30" s="1"/>
      <c r="J30" s="1"/>
      <c r="K30" s="1"/>
      <c r="L30" s="1"/>
      <c r="M30" s="1"/>
    </row>
    <row r="31" spans="2:17" ht="30" customHeight="1" x14ac:dyDescent="0.3">
      <c r="B31" s="1"/>
      <c r="C31" s="1"/>
      <c r="J31" s="1"/>
      <c r="K31" s="1"/>
      <c r="L31" s="1"/>
      <c r="M31" s="1"/>
    </row>
    <row r="32" spans="2:17" ht="30" customHeight="1" x14ac:dyDescent="0.3">
      <c r="B32" s="1"/>
      <c r="C32" s="1"/>
      <c r="J32" s="1"/>
      <c r="K32" s="1"/>
      <c r="L32" s="1"/>
      <c r="M32" s="1"/>
    </row>
    <row r="33" spans="2:13" ht="30" customHeight="1" x14ac:dyDescent="0.3">
      <c r="B33" s="1"/>
      <c r="C33" s="1"/>
      <c r="J33" s="1"/>
      <c r="K33" s="1"/>
      <c r="L33" s="1"/>
      <c r="M33" s="1"/>
    </row>
    <row r="34" spans="2:13" ht="30" customHeight="1" x14ac:dyDescent="0.3">
      <c r="B34" s="1"/>
      <c r="C34" s="1"/>
    </row>
    <row r="35" spans="2:13" ht="18" customHeight="1" x14ac:dyDescent="0.3">
      <c r="C35" s="1"/>
    </row>
    <row r="36" spans="2:13" ht="18" customHeight="1" x14ac:dyDescent="0.3">
      <c r="C36" s="1"/>
    </row>
    <row r="37" spans="2:13" ht="18" customHeight="1" x14ac:dyDescent="0.3">
      <c r="C37" s="1"/>
    </row>
    <row r="38" spans="2:13" ht="18" customHeight="1" x14ac:dyDescent="0.3">
      <c r="C38" s="1"/>
    </row>
    <row r="39" spans="2:13" ht="18" customHeight="1" x14ac:dyDescent="0.3">
      <c r="C39" s="1"/>
    </row>
    <row r="40" spans="2:13" ht="18" customHeight="1" x14ac:dyDescent="0.3">
      <c r="C40" s="1"/>
    </row>
    <row r="41" spans="2:13" ht="18" customHeight="1" x14ac:dyDescent="0.3">
      <c r="C41" s="1"/>
    </row>
    <row r="42" spans="2:13" ht="18" customHeight="1" x14ac:dyDescent="0.3">
      <c r="C42" s="1"/>
    </row>
  </sheetData>
  <mergeCells count="62">
    <mergeCell ref="C24:C26"/>
    <mergeCell ref="D24:D26"/>
    <mergeCell ref="E24:E26"/>
    <mergeCell ref="J24:J26"/>
    <mergeCell ref="K24:K26"/>
    <mergeCell ref="L21:L23"/>
    <mergeCell ref="M21:M23"/>
    <mergeCell ref="N21:N23"/>
    <mergeCell ref="O24:O26"/>
    <mergeCell ref="P24:P26"/>
    <mergeCell ref="O21:O23"/>
    <mergeCell ref="P21:P23"/>
    <mergeCell ref="L24:L26"/>
    <mergeCell ref="M24:M26"/>
    <mergeCell ref="N24:N26"/>
    <mergeCell ref="C21:C23"/>
    <mergeCell ref="D21:D23"/>
    <mergeCell ref="E21:E23"/>
    <mergeCell ref="J21:J23"/>
    <mergeCell ref="K21:K23"/>
    <mergeCell ref="L18:L20"/>
    <mergeCell ref="M18:M20"/>
    <mergeCell ref="N18:N20"/>
    <mergeCell ref="O18:O20"/>
    <mergeCell ref="P18:P20"/>
    <mergeCell ref="C18:C20"/>
    <mergeCell ref="D18:D20"/>
    <mergeCell ref="E18:E20"/>
    <mergeCell ref="J18:J20"/>
    <mergeCell ref="K18:K20"/>
    <mergeCell ref="L14:L17"/>
    <mergeCell ref="M14:M17"/>
    <mergeCell ref="N14:N17"/>
    <mergeCell ref="O14:O17"/>
    <mergeCell ref="P14:P17"/>
    <mergeCell ref="C14:C17"/>
    <mergeCell ref="D14:D17"/>
    <mergeCell ref="E14:E17"/>
    <mergeCell ref="J14:J17"/>
    <mergeCell ref="K14:K17"/>
    <mergeCell ref="L11:L13"/>
    <mergeCell ref="M11:M13"/>
    <mergeCell ref="N11:N13"/>
    <mergeCell ref="O11:O13"/>
    <mergeCell ref="P11:P13"/>
    <mergeCell ref="C11:C13"/>
    <mergeCell ref="D11:D13"/>
    <mergeCell ref="E11:E13"/>
    <mergeCell ref="J11:J13"/>
    <mergeCell ref="K11:K13"/>
    <mergeCell ref="C2:Q2"/>
    <mergeCell ref="C3:Q3"/>
    <mergeCell ref="C6:C10"/>
    <mergeCell ref="D6:D10"/>
    <mergeCell ref="E6:E10"/>
    <mergeCell ref="J6:J10"/>
    <mergeCell ref="K6:K10"/>
    <mergeCell ref="L6:L10"/>
    <mergeCell ref="M6:M10"/>
    <mergeCell ref="N6:N10"/>
    <mergeCell ref="O6:O10"/>
    <mergeCell ref="P6:P10"/>
  </mergeCells>
  <dataValidations count="3">
    <dataValidation allowBlank="1" showInputMessage="1" showErrorMessage="1" promptTitle="Weekly Lesson Planner" prompt="This ready-to-print colorful weekly lesson planner template is designed to help plan a week of lessons for teachers._x000a__x000a_Enter Monday's date in cell C5 and class times in cells D4:H4." sqref="A1" xr:uid="{5C0DA507-390A-44CF-80EF-20B7C10547BF}"/>
    <dataValidation allowBlank="1" showInputMessage="1" showErrorMessage="1" prompt="Enter Period time in this cell." sqref="D4:I4" xr:uid="{32E80D1E-77A9-4981-BD38-E370955C1860}"/>
    <dataValidation allowBlank="1" showInputMessage="1" showErrorMessage="1" prompt="Enter Week Date (i-e Monday Date) in this cell. Dates for Grid below will be auto-calculated." sqref="G5:H5" xr:uid="{9297134E-4FE9-4828-AE9E-4A24C96986D5}"/>
  </dataValidations>
  <printOptions horizontalCentered="1"/>
  <pageMargins left="0.25" right="0.25" top="0.5" bottom="0.5" header="0.3" footer="0.3"/>
  <pageSetup scale="5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9ED23-30C8-44F7-9B05-91F9E9AF8D92}">
  <sheetPr>
    <pageSetUpPr fitToPage="1"/>
  </sheetPr>
  <dimension ref="A1:O40"/>
  <sheetViews>
    <sheetView showGridLines="0" topLeftCell="C1" zoomScale="85" zoomScaleNormal="85" zoomScalePageLayoutView="70" workbookViewId="0">
      <selection activeCell="I11" sqref="I11"/>
    </sheetView>
  </sheetViews>
  <sheetFormatPr defaultColWidth="9.125" defaultRowHeight="18" customHeight="1" x14ac:dyDescent="0.3"/>
  <cols>
    <col min="1" max="1" width="25" style="1" customWidth="1"/>
    <col min="2" max="2" width="25" style="6" customWidth="1"/>
    <col min="3" max="3" width="15.75" style="2" customWidth="1"/>
    <col min="4" max="4" width="23.75" style="1" customWidth="1"/>
    <col min="5" max="5" width="25.875" style="1" customWidth="1"/>
    <col min="6" max="6" width="17.25" style="1" customWidth="1"/>
    <col min="7" max="7" width="42.5" style="1" customWidth="1"/>
    <col min="8" max="8" width="33.75" style="1" customWidth="1"/>
    <col min="9" max="9" width="18" style="15" customWidth="1"/>
    <col min="10" max="11" width="19.625" customWidth="1"/>
    <col min="12" max="13" width="13.5" customWidth="1"/>
    <col min="14" max="14" width="15.125" style="1" customWidth="1"/>
    <col min="15" max="15" width="12.75" style="1" customWidth="1"/>
    <col min="16" max="16384" width="9.125" style="1"/>
  </cols>
  <sheetData>
    <row r="1" spans="1:15" ht="24" customHeight="1" x14ac:dyDescent="0.3">
      <c r="B1" s="9"/>
      <c r="C1" s="9"/>
      <c r="D1" s="9"/>
      <c r="E1" s="9"/>
      <c r="F1" s="9"/>
      <c r="G1" s="9"/>
      <c r="H1" s="9"/>
      <c r="I1" s="14"/>
      <c r="J1" s="9"/>
      <c r="K1" s="9"/>
    </row>
    <row r="2" spans="1:15" ht="147" customHeight="1" x14ac:dyDescent="0.3">
      <c r="B2" s="10"/>
      <c r="C2" s="75" t="s">
        <v>0</v>
      </c>
      <c r="D2" s="76"/>
      <c r="E2" s="76"/>
      <c r="F2" s="76"/>
      <c r="G2" s="76"/>
      <c r="H2" s="76"/>
      <c r="I2" s="76"/>
      <c r="J2" s="76"/>
      <c r="K2" s="76"/>
      <c r="L2" s="76"/>
      <c r="M2" s="76"/>
      <c r="N2" s="76"/>
      <c r="O2" s="76"/>
    </row>
    <row r="3" spans="1:15" ht="24" customHeight="1" x14ac:dyDescent="0.3">
      <c r="B3" s="8"/>
      <c r="C3" s="77" t="s">
        <v>1</v>
      </c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</row>
    <row r="4" spans="1:15" ht="28.15" customHeight="1" x14ac:dyDescent="0.3">
      <c r="B4" s="4"/>
      <c r="C4" s="60"/>
      <c r="D4" s="61"/>
      <c r="E4" s="61"/>
      <c r="F4" s="61"/>
      <c r="G4" s="61"/>
      <c r="H4" s="61"/>
      <c r="I4" s="62"/>
      <c r="J4" s="61"/>
      <c r="K4" s="61"/>
      <c r="L4" s="63"/>
      <c r="M4" s="63"/>
      <c r="N4" s="64"/>
      <c r="O4" s="64"/>
    </row>
    <row r="5" spans="1:15" ht="78" customHeight="1" x14ac:dyDescent="0.3">
      <c r="B5" s="1"/>
      <c r="C5" s="16" t="s">
        <v>2</v>
      </c>
      <c r="D5" s="16" t="s">
        <v>3</v>
      </c>
      <c r="E5" s="16" t="s">
        <v>4</v>
      </c>
      <c r="F5" s="16" t="s">
        <v>5</v>
      </c>
      <c r="G5" s="17" t="s">
        <v>6</v>
      </c>
      <c r="H5" s="18" t="s">
        <v>7</v>
      </c>
      <c r="I5" s="19" t="s">
        <v>8</v>
      </c>
      <c r="J5" s="20" t="s">
        <v>9</v>
      </c>
      <c r="K5" s="20" t="s">
        <v>17</v>
      </c>
      <c r="L5" s="20" t="s">
        <v>10</v>
      </c>
      <c r="M5" s="20" t="s">
        <v>57</v>
      </c>
      <c r="N5" s="20" t="s">
        <v>18</v>
      </c>
      <c r="O5" s="20" t="s">
        <v>60</v>
      </c>
    </row>
    <row r="6" spans="1:15" ht="45" customHeight="1" x14ac:dyDescent="0.3">
      <c r="A6" s="55"/>
      <c r="B6" s="1"/>
      <c r="C6" s="78">
        <v>1</v>
      </c>
      <c r="D6" s="78">
        <v>393273</v>
      </c>
      <c r="E6" s="78" t="s">
        <v>26</v>
      </c>
      <c r="F6" s="23" t="s">
        <v>44</v>
      </c>
      <c r="G6" s="24" t="s">
        <v>42</v>
      </c>
      <c r="H6" s="29">
        <v>46015</v>
      </c>
      <c r="I6" s="46">
        <v>84500</v>
      </c>
      <c r="J6" s="113">
        <f>AVERAGEIF(I6:I8, "&gt;0")</f>
        <v>97284.863333333327</v>
      </c>
      <c r="K6" s="81">
        <f>MEDIAN(I6:I8)</f>
        <v>87354.59</v>
      </c>
      <c r="L6" s="81">
        <f>_xlfn.STDEV.S(I6:I8)</f>
        <v>19723.596182137659</v>
      </c>
      <c r="M6" s="116">
        <f>L6/J6</f>
        <v>0.20274064747932516</v>
      </c>
      <c r="N6" s="117">
        <v>84500</v>
      </c>
      <c r="O6" s="81" t="s">
        <v>9</v>
      </c>
    </row>
    <row r="7" spans="1:15" ht="45" customHeight="1" x14ac:dyDescent="0.3">
      <c r="B7" s="1"/>
      <c r="C7" s="79"/>
      <c r="D7" s="79"/>
      <c r="E7" s="79"/>
      <c r="F7" s="23" t="s">
        <v>44</v>
      </c>
      <c r="G7" s="24" t="s">
        <v>32</v>
      </c>
      <c r="H7" s="27">
        <v>45818</v>
      </c>
      <c r="I7" s="46">
        <v>120000</v>
      </c>
      <c r="J7" s="114"/>
      <c r="K7" s="67"/>
      <c r="L7" s="67"/>
      <c r="M7" s="70"/>
      <c r="N7" s="118"/>
      <c r="O7" s="67"/>
    </row>
    <row r="8" spans="1:15" ht="45" customHeight="1" thickBot="1" x14ac:dyDescent="0.35">
      <c r="A8" s="54"/>
      <c r="B8" s="1"/>
      <c r="C8" s="80"/>
      <c r="D8" s="80"/>
      <c r="E8" s="80"/>
      <c r="F8" s="30" t="s">
        <v>44</v>
      </c>
      <c r="G8" s="57" t="s">
        <v>36</v>
      </c>
      <c r="H8" s="32">
        <v>45791</v>
      </c>
      <c r="I8" s="33">
        <v>87354.59</v>
      </c>
      <c r="J8" s="115"/>
      <c r="K8" s="68"/>
      <c r="L8" s="68"/>
      <c r="M8" s="71"/>
      <c r="N8" s="119"/>
      <c r="O8" s="68"/>
    </row>
    <row r="9" spans="1:15" ht="45" customHeight="1" x14ac:dyDescent="0.3">
      <c r="B9" s="1"/>
      <c r="C9" s="86">
        <v>2</v>
      </c>
      <c r="D9" s="86">
        <v>393274</v>
      </c>
      <c r="E9" s="86" t="s">
        <v>25</v>
      </c>
      <c r="F9" s="59" t="s">
        <v>44</v>
      </c>
      <c r="G9" s="56" t="s">
        <v>30</v>
      </c>
      <c r="H9" s="36">
        <v>45831</v>
      </c>
      <c r="I9" s="47">
        <v>40152.78</v>
      </c>
      <c r="J9" s="98">
        <f>AVERAGEIF(I9:I11, "&gt;0")</f>
        <v>37434.26</v>
      </c>
      <c r="K9" s="66">
        <f>MEDIAN(I9:I11)</f>
        <v>40152.78</v>
      </c>
      <c r="L9" s="94">
        <f>_xlfn.STDEV.S(I9:I11)</f>
        <v>7456.4326754018393</v>
      </c>
      <c r="M9" s="69">
        <f>L9/J9</f>
        <v>0.19918739345727254</v>
      </c>
      <c r="N9" s="110">
        <v>29000</v>
      </c>
      <c r="O9" s="94" t="s">
        <v>9</v>
      </c>
    </row>
    <row r="10" spans="1:15" ht="50.25" customHeight="1" x14ac:dyDescent="0.3">
      <c r="B10" s="1"/>
      <c r="C10" s="88"/>
      <c r="D10" s="88"/>
      <c r="E10" s="88"/>
      <c r="F10" s="23" t="s">
        <v>44</v>
      </c>
      <c r="G10" s="24" t="s">
        <v>33</v>
      </c>
      <c r="H10" s="34">
        <v>45818</v>
      </c>
      <c r="I10" s="47">
        <v>29000</v>
      </c>
      <c r="J10" s="100"/>
      <c r="K10" s="67"/>
      <c r="L10" s="96"/>
      <c r="M10" s="70"/>
      <c r="N10" s="111"/>
      <c r="O10" s="96"/>
    </row>
    <row r="11" spans="1:15" ht="60" customHeight="1" thickBot="1" x14ac:dyDescent="0.35">
      <c r="B11" s="1"/>
      <c r="C11" s="89"/>
      <c r="D11" s="89"/>
      <c r="E11" s="89"/>
      <c r="F11" s="30" t="s">
        <v>44</v>
      </c>
      <c r="G11" s="57" t="s">
        <v>68</v>
      </c>
      <c r="H11" s="50" t="s">
        <v>67</v>
      </c>
      <c r="I11" s="51">
        <v>43150</v>
      </c>
      <c r="J11" s="103"/>
      <c r="K11" s="68"/>
      <c r="L11" s="97"/>
      <c r="M11" s="71"/>
      <c r="N11" s="112"/>
      <c r="O11" s="97"/>
    </row>
    <row r="12" spans="1:15" ht="45" customHeight="1" x14ac:dyDescent="0.3">
      <c r="B12" s="1"/>
      <c r="C12" s="86">
        <v>3</v>
      </c>
      <c r="D12" s="86">
        <v>404260</v>
      </c>
      <c r="E12" s="86" t="s">
        <v>27</v>
      </c>
      <c r="F12" s="59" t="s">
        <v>44</v>
      </c>
      <c r="G12" s="56" t="s">
        <v>31</v>
      </c>
      <c r="H12" s="36">
        <v>45831</v>
      </c>
      <c r="I12" s="47">
        <v>8128.96</v>
      </c>
      <c r="J12" s="98">
        <f>AVERAGEIF(I12:I15, "&gt;0")</f>
        <v>7743.49</v>
      </c>
      <c r="K12" s="66">
        <f>MEDIAN(I12:I15)</f>
        <v>8004.48</v>
      </c>
      <c r="L12" s="94">
        <f>_xlfn.STDEV.S(I12:I15)</f>
        <v>641.62973777717002</v>
      </c>
      <c r="M12" s="69">
        <f>L12/J12</f>
        <v>8.2860536757608003E-2</v>
      </c>
      <c r="N12" s="110">
        <v>6800</v>
      </c>
      <c r="O12" s="94" t="s">
        <v>9</v>
      </c>
    </row>
    <row r="13" spans="1:15" ht="45" customHeight="1" x14ac:dyDescent="0.3">
      <c r="B13" s="1"/>
      <c r="C13" s="87"/>
      <c r="D13" s="87"/>
      <c r="E13" s="87"/>
      <c r="F13" s="23" t="s">
        <v>44</v>
      </c>
      <c r="G13" s="24" t="s">
        <v>41</v>
      </c>
      <c r="H13" s="27">
        <v>45818</v>
      </c>
      <c r="I13" s="47">
        <v>7880</v>
      </c>
      <c r="J13" s="99"/>
      <c r="K13" s="67"/>
      <c r="L13" s="95"/>
      <c r="M13" s="70"/>
      <c r="N13" s="120"/>
      <c r="O13" s="95"/>
    </row>
    <row r="14" spans="1:15" ht="45" customHeight="1" x14ac:dyDescent="0.3">
      <c r="B14" s="1"/>
      <c r="C14" s="87"/>
      <c r="D14" s="87"/>
      <c r="E14" s="87"/>
      <c r="F14" s="23" t="s">
        <v>44</v>
      </c>
      <c r="G14" s="24" t="s">
        <v>54</v>
      </c>
      <c r="H14" s="34">
        <v>45847</v>
      </c>
      <c r="I14" s="47">
        <v>8165</v>
      </c>
      <c r="J14" s="99"/>
      <c r="K14" s="67"/>
      <c r="L14" s="95"/>
      <c r="M14" s="70"/>
      <c r="N14" s="120"/>
      <c r="O14" s="95"/>
    </row>
    <row r="15" spans="1:15" ht="45" customHeight="1" thickBot="1" x14ac:dyDescent="0.35">
      <c r="B15" s="1"/>
      <c r="C15" s="88"/>
      <c r="D15" s="88"/>
      <c r="E15" s="88"/>
      <c r="F15" s="30" t="s">
        <v>44</v>
      </c>
      <c r="G15" s="57" t="s">
        <v>34</v>
      </c>
      <c r="H15" s="50">
        <v>45818</v>
      </c>
      <c r="I15" s="52">
        <v>6800</v>
      </c>
      <c r="J15" s="100"/>
      <c r="K15" s="68"/>
      <c r="L15" s="96"/>
      <c r="M15" s="71"/>
      <c r="N15" s="111"/>
      <c r="O15" s="96"/>
    </row>
    <row r="16" spans="1:15" ht="45" customHeight="1" x14ac:dyDescent="0.3">
      <c r="B16" s="1"/>
      <c r="C16" s="86">
        <v>4</v>
      </c>
      <c r="D16" s="86">
        <v>618351</v>
      </c>
      <c r="E16" s="86" t="s">
        <v>38</v>
      </c>
      <c r="F16" s="23" t="s">
        <v>44</v>
      </c>
      <c r="G16" s="24" t="s">
        <v>59</v>
      </c>
      <c r="H16" s="29">
        <v>46079</v>
      </c>
      <c r="I16" s="47">
        <v>738</v>
      </c>
      <c r="J16" s="98">
        <f>AVERAGEIF(I16:I18, "&gt;0")</f>
        <v>758.33333333333337</v>
      </c>
      <c r="K16" s="66">
        <f>MEDIAN(I16:I18)</f>
        <v>738</v>
      </c>
      <c r="L16" s="94">
        <f>_xlfn.STDEV.S(I16:I18)</f>
        <v>184.34297744512367</v>
      </c>
      <c r="M16" s="69">
        <f>L16/J16</f>
        <v>0.24308964058697624</v>
      </c>
      <c r="N16" s="110">
        <v>585</v>
      </c>
      <c r="O16" s="94" t="s">
        <v>9</v>
      </c>
    </row>
    <row r="17" spans="2:15" ht="45" customHeight="1" x14ac:dyDescent="0.3">
      <c r="B17" s="1"/>
      <c r="C17" s="88"/>
      <c r="D17" s="88"/>
      <c r="E17" s="88"/>
      <c r="F17" s="23" t="s">
        <v>44</v>
      </c>
      <c r="G17" s="24" t="s">
        <v>35</v>
      </c>
      <c r="H17" s="34">
        <v>45818</v>
      </c>
      <c r="I17" s="47">
        <v>585</v>
      </c>
      <c r="J17" s="100"/>
      <c r="K17" s="67"/>
      <c r="L17" s="96"/>
      <c r="M17" s="70"/>
      <c r="N17" s="111"/>
      <c r="O17" s="96"/>
    </row>
    <row r="18" spans="2:15" ht="45" customHeight="1" thickBot="1" x14ac:dyDescent="0.35">
      <c r="B18" s="1"/>
      <c r="C18" s="89"/>
      <c r="D18" s="89"/>
      <c r="E18" s="89"/>
      <c r="F18" s="30" t="s">
        <v>44</v>
      </c>
      <c r="G18" s="57" t="s">
        <v>45</v>
      </c>
      <c r="H18" s="50">
        <v>45791</v>
      </c>
      <c r="I18" s="51">
        <v>952</v>
      </c>
      <c r="J18" s="103"/>
      <c r="K18" s="68"/>
      <c r="L18" s="97"/>
      <c r="M18" s="71"/>
      <c r="N18" s="112"/>
      <c r="O18" s="97"/>
    </row>
    <row r="19" spans="2:15" ht="45" customHeight="1" x14ac:dyDescent="0.3">
      <c r="B19" s="1"/>
      <c r="C19" s="86">
        <v>5</v>
      </c>
      <c r="D19" s="86">
        <v>27014</v>
      </c>
      <c r="E19" s="86" t="s">
        <v>28</v>
      </c>
      <c r="F19" s="59" t="s">
        <v>44</v>
      </c>
      <c r="G19" s="56" t="s">
        <v>50</v>
      </c>
      <c r="H19" s="58">
        <v>45818</v>
      </c>
      <c r="I19" s="47">
        <v>560000</v>
      </c>
      <c r="J19" s="94">
        <f>AVERAGEIF(I19:I21, "&gt;0")</f>
        <v>429211.66666666669</v>
      </c>
      <c r="K19" s="104">
        <f>MEDIAN(I19:I21)</f>
        <v>384850</v>
      </c>
      <c r="L19" s="94">
        <f>_xlfn.STDEV.S(I19:I21)</f>
        <v>115202.24458895458</v>
      </c>
      <c r="M19" s="107">
        <f>L19/J19</f>
        <v>0.26840427121572785</v>
      </c>
      <c r="N19" s="110">
        <v>342785</v>
      </c>
      <c r="O19" s="94" t="s">
        <v>17</v>
      </c>
    </row>
    <row r="20" spans="2:15" ht="48" customHeight="1" x14ac:dyDescent="0.3">
      <c r="B20" s="1"/>
      <c r="C20" s="88"/>
      <c r="D20" s="88"/>
      <c r="E20" s="88"/>
      <c r="F20" s="23" t="s">
        <v>44</v>
      </c>
      <c r="G20" s="24" t="s">
        <v>51</v>
      </c>
      <c r="H20" s="34">
        <v>45847</v>
      </c>
      <c r="I20" s="47">
        <v>342785</v>
      </c>
      <c r="J20" s="96"/>
      <c r="K20" s="105"/>
      <c r="L20" s="96"/>
      <c r="M20" s="108"/>
      <c r="N20" s="111"/>
      <c r="O20" s="96"/>
    </row>
    <row r="21" spans="2:15" ht="49.5" customHeight="1" thickBot="1" x14ac:dyDescent="0.35">
      <c r="B21" s="1"/>
      <c r="C21" s="89"/>
      <c r="D21" s="89"/>
      <c r="E21" s="89"/>
      <c r="F21" s="30" t="s">
        <v>44</v>
      </c>
      <c r="G21" s="57" t="s">
        <v>53</v>
      </c>
      <c r="H21" s="50">
        <v>45796</v>
      </c>
      <c r="I21" s="52">
        <v>384850</v>
      </c>
      <c r="J21" s="97"/>
      <c r="K21" s="106"/>
      <c r="L21" s="97"/>
      <c r="M21" s="109"/>
      <c r="N21" s="112"/>
      <c r="O21" s="97"/>
    </row>
    <row r="22" spans="2:15" ht="45" customHeight="1" x14ac:dyDescent="0.3">
      <c r="B22" s="1"/>
      <c r="C22" s="86">
        <v>6</v>
      </c>
      <c r="D22" s="86">
        <v>27022</v>
      </c>
      <c r="E22" s="86" t="s">
        <v>46</v>
      </c>
      <c r="F22" s="59" t="s">
        <v>44</v>
      </c>
      <c r="G22" s="56" t="s">
        <v>47</v>
      </c>
      <c r="H22" s="58">
        <v>45818</v>
      </c>
      <c r="I22" s="47">
        <v>450000</v>
      </c>
      <c r="J22" s="98">
        <f>AVERAGEIF(I22:I24, "&gt;0")</f>
        <v>517500</v>
      </c>
      <c r="K22" s="66">
        <f>MEDIAN(I22:I24)</f>
        <v>450000</v>
      </c>
      <c r="L22" s="94">
        <f>_xlfn.STDEV.S(I22:I24)</f>
        <v>127891.55562428663</v>
      </c>
      <c r="M22" s="69">
        <f>L22/J22</f>
        <v>0.24713344081987754</v>
      </c>
      <c r="N22" s="110">
        <v>437500</v>
      </c>
      <c r="O22" s="94" t="s">
        <v>9</v>
      </c>
    </row>
    <row r="23" spans="2:15" ht="60" customHeight="1" x14ac:dyDescent="0.3">
      <c r="B23" s="1"/>
      <c r="C23" s="88"/>
      <c r="D23" s="88"/>
      <c r="E23" s="88"/>
      <c r="F23" s="23" t="s">
        <v>44</v>
      </c>
      <c r="G23" s="24" t="s">
        <v>48</v>
      </c>
      <c r="H23" s="34">
        <v>45818</v>
      </c>
      <c r="I23" s="47">
        <v>665000</v>
      </c>
      <c r="J23" s="100"/>
      <c r="K23" s="67"/>
      <c r="L23" s="96"/>
      <c r="M23" s="70"/>
      <c r="N23" s="111"/>
      <c r="O23" s="96"/>
    </row>
    <row r="24" spans="2:15" ht="45" customHeight="1" thickBot="1" x14ac:dyDescent="0.35">
      <c r="B24" s="1"/>
      <c r="C24" s="89"/>
      <c r="D24" s="89"/>
      <c r="E24" s="89"/>
      <c r="F24" s="30" t="s">
        <v>44</v>
      </c>
      <c r="G24" s="57" t="s">
        <v>49</v>
      </c>
      <c r="H24" s="50">
        <v>45796</v>
      </c>
      <c r="I24" s="52">
        <v>437500</v>
      </c>
      <c r="J24" s="103"/>
      <c r="K24" s="68"/>
      <c r="L24" s="97"/>
      <c r="M24" s="71"/>
      <c r="N24" s="112"/>
      <c r="O24" s="97"/>
    </row>
    <row r="25" spans="2:15" ht="30" customHeight="1" x14ac:dyDescent="0.3">
      <c r="B25" s="1"/>
      <c r="C25" s="1"/>
      <c r="J25" s="1"/>
      <c r="K25" s="1"/>
      <c r="L25" s="1"/>
      <c r="M25" s="1"/>
    </row>
    <row r="26" spans="2:15" ht="30" customHeight="1" x14ac:dyDescent="0.3">
      <c r="B26" s="1"/>
      <c r="C26" s="1"/>
      <c r="J26" s="1"/>
      <c r="K26" s="1"/>
      <c r="L26" s="1"/>
      <c r="M26" s="1"/>
    </row>
    <row r="27" spans="2:15" ht="30" customHeight="1" x14ac:dyDescent="0.3">
      <c r="B27" s="1"/>
      <c r="C27" s="1"/>
      <c r="J27" s="1"/>
      <c r="K27" s="1"/>
      <c r="L27" s="1"/>
      <c r="M27" s="1"/>
    </row>
    <row r="28" spans="2:15" ht="30" customHeight="1" x14ac:dyDescent="0.3">
      <c r="B28" s="1"/>
      <c r="C28" s="1"/>
      <c r="J28" s="1"/>
      <c r="K28" s="1"/>
      <c r="L28" s="1"/>
      <c r="M28" s="1"/>
    </row>
    <row r="29" spans="2:15" ht="30" customHeight="1" x14ac:dyDescent="0.3">
      <c r="B29" s="1"/>
      <c r="C29" s="1"/>
      <c r="J29" s="1"/>
      <c r="K29" s="1"/>
      <c r="L29" s="1"/>
      <c r="M29" s="1"/>
    </row>
    <row r="30" spans="2:15" ht="30" customHeight="1" x14ac:dyDescent="0.3">
      <c r="B30" s="1"/>
      <c r="C30" s="1"/>
      <c r="J30" s="1"/>
      <c r="K30" s="1"/>
      <c r="L30" s="1"/>
      <c r="M30" s="1"/>
    </row>
    <row r="31" spans="2:15" ht="30" customHeight="1" x14ac:dyDescent="0.3">
      <c r="B31" s="1"/>
      <c r="C31" s="1"/>
      <c r="J31" s="1"/>
      <c r="K31" s="1"/>
      <c r="L31" s="1"/>
      <c r="M31" s="1"/>
    </row>
    <row r="32" spans="2:15" ht="30" customHeight="1" x14ac:dyDescent="0.3">
      <c r="B32" s="1"/>
      <c r="C32" s="1"/>
    </row>
    <row r="33" spans="3:3" ht="18" customHeight="1" x14ac:dyDescent="0.3">
      <c r="C33" s="1"/>
    </row>
    <row r="34" spans="3:3" ht="18" customHeight="1" x14ac:dyDescent="0.3">
      <c r="C34" s="1"/>
    </row>
    <row r="35" spans="3:3" ht="18" customHeight="1" x14ac:dyDescent="0.3">
      <c r="C35" s="1"/>
    </row>
    <row r="36" spans="3:3" ht="18" customHeight="1" x14ac:dyDescent="0.3">
      <c r="C36" s="1"/>
    </row>
    <row r="37" spans="3:3" ht="18" customHeight="1" x14ac:dyDescent="0.3">
      <c r="C37" s="1"/>
    </row>
    <row r="38" spans="3:3" ht="18" customHeight="1" x14ac:dyDescent="0.3">
      <c r="C38" s="1"/>
    </row>
    <row r="39" spans="3:3" ht="18" customHeight="1" x14ac:dyDescent="0.3">
      <c r="C39" s="1"/>
    </row>
    <row r="40" spans="3:3" ht="18" customHeight="1" x14ac:dyDescent="0.3">
      <c r="C40" s="1"/>
    </row>
  </sheetData>
  <mergeCells count="56">
    <mergeCell ref="O22:O24"/>
    <mergeCell ref="O19:O21"/>
    <mergeCell ref="C22:C24"/>
    <mergeCell ref="D22:D24"/>
    <mergeCell ref="E22:E24"/>
    <mergeCell ref="J22:J24"/>
    <mergeCell ref="K22:K24"/>
    <mergeCell ref="L22:L24"/>
    <mergeCell ref="M22:M24"/>
    <mergeCell ref="N22:N24"/>
    <mergeCell ref="L19:L21"/>
    <mergeCell ref="M19:M21"/>
    <mergeCell ref="N19:N21"/>
    <mergeCell ref="K19:K21"/>
    <mergeCell ref="L16:L18"/>
    <mergeCell ref="M16:M18"/>
    <mergeCell ref="N16:N18"/>
    <mergeCell ref="O16:O18"/>
    <mergeCell ref="C19:C21"/>
    <mergeCell ref="D19:D21"/>
    <mergeCell ref="E19:E21"/>
    <mergeCell ref="J19:J21"/>
    <mergeCell ref="C16:C18"/>
    <mergeCell ref="D16:D18"/>
    <mergeCell ref="E16:E18"/>
    <mergeCell ref="J16:J18"/>
    <mergeCell ref="K16:K18"/>
    <mergeCell ref="L12:L15"/>
    <mergeCell ref="M12:M15"/>
    <mergeCell ref="N12:N15"/>
    <mergeCell ref="O12:O15"/>
    <mergeCell ref="C9:C11"/>
    <mergeCell ref="D9:D11"/>
    <mergeCell ref="E9:E11"/>
    <mergeCell ref="J9:J11"/>
    <mergeCell ref="K9:K11"/>
    <mergeCell ref="L9:L11"/>
    <mergeCell ref="C12:C15"/>
    <mergeCell ref="D12:D15"/>
    <mergeCell ref="E12:E15"/>
    <mergeCell ref="J12:J15"/>
    <mergeCell ref="K12:K15"/>
    <mergeCell ref="M9:M11"/>
    <mergeCell ref="N9:N11"/>
    <mergeCell ref="C2:O2"/>
    <mergeCell ref="C3:O3"/>
    <mergeCell ref="C6:C8"/>
    <mergeCell ref="D6:D8"/>
    <mergeCell ref="E6:E8"/>
    <mergeCell ref="J6:J8"/>
    <mergeCell ref="K6:K8"/>
    <mergeCell ref="L6:L8"/>
    <mergeCell ref="M6:M8"/>
    <mergeCell ref="N6:N8"/>
    <mergeCell ref="O6:O8"/>
    <mergeCell ref="O9:O11"/>
  </mergeCells>
  <dataValidations count="3">
    <dataValidation allowBlank="1" showInputMessage="1" showErrorMessage="1" prompt="Enter Week Date (i-e Monday Date) in this cell. Dates for Grid below will be auto-calculated." sqref="G5:H5" xr:uid="{22A45685-F97B-43F7-9D23-8614B3EDAC3A}"/>
    <dataValidation allowBlank="1" showInputMessage="1" showErrorMessage="1" prompt="Enter Period time in this cell." sqref="D4:I4" xr:uid="{BA0759EA-EC8F-49B5-9B4B-2D323D18E366}"/>
    <dataValidation allowBlank="1" showInputMessage="1" showErrorMessage="1" promptTitle="Weekly Lesson Planner" prompt="This ready-to-print colorful weekly lesson planner template is designed to help plan a week of lessons for teachers._x000a__x000a_Enter Monday's date in cell C5 and class times in cells D4:H4." sqref="A1" xr:uid="{07E182CF-8447-4E55-8EFC-55573D3A470D}"/>
  </dataValidations>
  <printOptions horizontalCentered="1"/>
  <pageMargins left="0.25" right="0.25" top="0.5" bottom="0.5" header="0.3" footer="0.3"/>
  <pageSetup scale="57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196DFB-2D43-4F8C-B99F-5454CD62619B}">
  <sheetPr>
    <pageSetUpPr fitToPage="1"/>
  </sheetPr>
  <dimension ref="B1:M58"/>
  <sheetViews>
    <sheetView showGridLines="0" topLeftCell="A3" zoomScale="85" zoomScaleNormal="85" zoomScaleSheetLayoutView="80" zoomScalePageLayoutView="70" workbookViewId="0">
      <selection activeCell="C12" sqref="C12:H12"/>
    </sheetView>
  </sheetViews>
  <sheetFormatPr defaultColWidth="9.125" defaultRowHeight="18" customHeight="1" x14ac:dyDescent="0.3"/>
  <cols>
    <col min="1" max="2" width="25" style="1" customWidth="1"/>
    <col min="3" max="3" width="5.75" style="2" customWidth="1"/>
    <col min="4" max="4" width="15.125" style="1" customWidth="1"/>
    <col min="5" max="5" width="48.875" style="1" customWidth="1"/>
    <col min="6" max="6" width="17.875" style="1" customWidth="1"/>
    <col min="7" max="7" width="21.625" style="1" customWidth="1"/>
    <col min="8" max="8" width="24.625" style="1" customWidth="1"/>
    <col min="9" max="9" width="19.375" style="3" customWidth="1"/>
    <col min="10" max="10" width="18.75" customWidth="1"/>
    <col min="11" max="11" width="17.5" style="1" customWidth="1"/>
    <col min="12" max="12" width="21.5" style="1" customWidth="1"/>
    <col min="13" max="20" width="9.125" style="1"/>
    <col min="21" max="21" width="11.625" style="1" bestFit="1" customWidth="1"/>
    <col min="22" max="22" width="11.625" style="1" customWidth="1"/>
    <col min="23" max="16384" width="9.125" style="1"/>
  </cols>
  <sheetData>
    <row r="1" spans="2:13" ht="24" customHeight="1" x14ac:dyDescent="0.3">
      <c r="B1" s="5"/>
      <c r="C1" s="5"/>
      <c r="D1" s="5"/>
      <c r="E1" s="5"/>
      <c r="F1" s="5"/>
      <c r="G1" s="5"/>
      <c r="H1" s="5"/>
      <c r="I1" s="5"/>
    </row>
    <row r="2" spans="2:13" s="7" customFormat="1" ht="147" customHeight="1" x14ac:dyDescent="0.3">
      <c r="B2" s="11"/>
      <c r="C2" s="125" t="s">
        <v>0</v>
      </c>
      <c r="D2" s="125"/>
      <c r="E2" s="125"/>
      <c r="F2" s="125"/>
      <c r="G2" s="125"/>
      <c r="H2" s="125"/>
      <c r="I2" s="125"/>
      <c r="J2" s="12"/>
      <c r="K2" s="12"/>
      <c r="L2" s="12"/>
    </row>
    <row r="3" spans="2:13" s="7" customFormat="1" ht="24" customHeight="1" x14ac:dyDescent="0.3">
      <c r="B3" s="8"/>
      <c r="C3" s="124" t="s">
        <v>56</v>
      </c>
      <c r="D3" s="124"/>
      <c r="E3" s="124"/>
      <c r="F3" s="124"/>
      <c r="G3" s="124"/>
      <c r="H3" s="124"/>
      <c r="I3" s="124"/>
      <c r="J3" s="12"/>
      <c r="K3" s="12"/>
      <c r="L3" s="12"/>
      <c r="M3" s="13"/>
    </row>
    <row r="4" spans="2:13" ht="27.75" customHeight="1" x14ac:dyDescent="0.3">
      <c r="B4" s="4"/>
      <c r="C4" s="124"/>
      <c r="D4" s="124"/>
      <c r="E4" s="124"/>
      <c r="F4" s="124"/>
      <c r="G4" s="124"/>
      <c r="H4" s="124"/>
      <c r="I4" s="124"/>
      <c r="J4" s="12"/>
      <c r="K4" s="12"/>
      <c r="L4" s="12"/>
    </row>
    <row r="5" spans="2:13" ht="63" customHeight="1" x14ac:dyDescent="0.3">
      <c r="C5" s="16" t="s">
        <v>2</v>
      </c>
      <c r="D5" s="16" t="s">
        <v>3</v>
      </c>
      <c r="E5" s="16" t="s">
        <v>4</v>
      </c>
      <c r="F5" s="20" t="s">
        <v>19</v>
      </c>
      <c r="G5" s="20" t="s">
        <v>20</v>
      </c>
      <c r="H5" s="20" t="s">
        <v>21</v>
      </c>
      <c r="I5" s="35" t="s">
        <v>22</v>
      </c>
      <c r="J5" s="1"/>
    </row>
    <row r="6" spans="2:13" ht="54" customHeight="1" x14ac:dyDescent="0.3">
      <c r="C6" s="39">
        <v>1</v>
      </c>
      <c r="D6" s="45">
        <v>393273</v>
      </c>
      <c r="E6" s="40" t="s">
        <v>26</v>
      </c>
      <c r="F6" s="41" t="s">
        <v>23</v>
      </c>
      <c r="G6" s="41">
        <v>4</v>
      </c>
      <c r="H6" s="42">
        <f>'Valores Aceitáveis'!J6</f>
        <v>97284.863333333327</v>
      </c>
      <c r="I6" s="43">
        <f t="shared" ref="I6:I11" si="0">SUM(G6*H6)</f>
        <v>389139.45333333331</v>
      </c>
      <c r="J6" s="1"/>
    </row>
    <row r="7" spans="2:13" ht="54" customHeight="1" x14ac:dyDescent="0.3">
      <c r="C7" s="39">
        <v>2</v>
      </c>
      <c r="D7" s="45">
        <v>393274</v>
      </c>
      <c r="E7" s="40" t="s">
        <v>37</v>
      </c>
      <c r="F7" s="41" t="s">
        <v>23</v>
      </c>
      <c r="G7" s="41">
        <v>50</v>
      </c>
      <c r="H7" s="42">
        <f>'Valores Aceitáveis'!J9</f>
        <v>37434.26</v>
      </c>
      <c r="I7" s="43">
        <f t="shared" si="0"/>
        <v>1871713</v>
      </c>
      <c r="J7" s="1"/>
    </row>
    <row r="8" spans="2:13" ht="54" customHeight="1" x14ac:dyDescent="0.3">
      <c r="C8" s="39">
        <v>3</v>
      </c>
      <c r="D8" s="45">
        <v>404260</v>
      </c>
      <c r="E8" s="40" t="s">
        <v>27</v>
      </c>
      <c r="F8" s="41" t="s">
        <v>23</v>
      </c>
      <c r="G8" s="41">
        <v>125</v>
      </c>
      <c r="H8" s="42">
        <f>'Valores Aceitáveis'!J12</f>
        <v>7743.49</v>
      </c>
      <c r="I8" s="43">
        <f t="shared" si="0"/>
        <v>967936.25</v>
      </c>
      <c r="J8" s="1"/>
    </row>
    <row r="9" spans="2:13" ht="54" customHeight="1" x14ac:dyDescent="0.3">
      <c r="C9" s="39">
        <v>4</v>
      </c>
      <c r="D9" s="45">
        <v>618351</v>
      </c>
      <c r="E9" s="40" t="s">
        <v>39</v>
      </c>
      <c r="F9" s="41" t="s">
        <v>23</v>
      </c>
      <c r="G9" s="41">
        <v>100</v>
      </c>
      <c r="H9" s="42">
        <f>'Valores Aceitáveis'!J16</f>
        <v>758.33333333333337</v>
      </c>
      <c r="I9" s="43">
        <f t="shared" si="0"/>
        <v>75833.333333333343</v>
      </c>
      <c r="J9" s="1"/>
    </row>
    <row r="10" spans="2:13" ht="54" customHeight="1" x14ac:dyDescent="0.3">
      <c r="C10" s="39">
        <v>5</v>
      </c>
      <c r="D10" s="45">
        <v>27014</v>
      </c>
      <c r="E10" s="40" t="s">
        <v>28</v>
      </c>
      <c r="F10" s="41" t="s">
        <v>23</v>
      </c>
      <c r="G10" s="41">
        <v>1</v>
      </c>
      <c r="H10" s="42">
        <f>'Valores Aceitáveis'!K19</f>
        <v>384850</v>
      </c>
      <c r="I10" s="43">
        <f t="shared" ref="I10" si="1">SUM(G10*H10)</f>
        <v>384850</v>
      </c>
      <c r="J10" s="1"/>
    </row>
    <row r="11" spans="2:13" ht="54" customHeight="1" x14ac:dyDescent="0.3">
      <c r="C11" s="39">
        <v>6</v>
      </c>
      <c r="D11" s="45">
        <v>27022</v>
      </c>
      <c r="E11" s="40" t="s">
        <v>46</v>
      </c>
      <c r="F11" s="41" t="s">
        <v>23</v>
      </c>
      <c r="G11" s="41">
        <v>1</v>
      </c>
      <c r="H11" s="42">
        <f>'Valores Aceitáveis'!J22</f>
        <v>517500</v>
      </c>
      <c r="I11" s="43">
        <f t="shared" si="0"/>
        <v>517500</v>
      </c>
      <c r="J11" s="1"/>
    </row>
    <row r="12" spans="2:13" ht="54" customHeight="1" x14ac:dyDescent="0.3">
      <c r="C12" s="121" t="s">
        <v>24</v>
      </c>
      <c r="D12" s="122"/>
      <c r="E12" s="122"/>
      <c r="F12" s="122"/>
      <c r="G12" s="122"/>
      <c r="H12" s="123"/>
      <c r="I12" s="44">
        <f>SUM(I6:I11)</f>
        <v>4206972.0366666671</v>
      </c>
      <c r="J12" s="1"/>
    </row>
    <row r="13" spans="2:13" ht="54" customHeight="1" x14ac:dyDescent="0.3">
      <c r="C13" s="1"/>
      <c r="I13" s="1"/>
      <c r="J13" s="1"/>
    </row>
    <row r="14" spans="2:13" ht="54" customHeight="1" x14ac:dyDescent="0.3">
      <c r="C14" s="1"/>
      <c r="I14" s="1"/>
      <c r="J14" s="1"/>
    </row>
    <row r="15" spans="2:13" ht="54" customHeight="1" x14ac:dyDescent="0.3">
      <c r="C15" s="1"/>
      <c r="I15" s="1"/>
      <c r="J15" s="1"/>
    </row>
    <row r="16" spans="2:13" ht="54" customHeight="1" x14ac:dyDescent="0.3">
      <c r="C16" s="1"/>
      <c r="I16" s="1"/>
      <c r="J16" s="1"/>
    </row>
    <row r="17" s="1" customFormat="1" ht="30" customHeight="1" x14ac:dyDescent="0.3"/>
    <row r="18" s="1" customFormat="1" ht="30" customHeight="1" x14ac:dyDescent="0.3"/>
    <row r="19" s="1" customFormat="1" ht="30" customHeight="1" x14ac:dyDescent="0.3"/>
    <row r="20" s="1" customFormat="1" ht="30" customHeight="1" x14ac:dyDescent="0.3"/>
    <row r="21" s="1" customFormat="1" ht="30" customHeight="1" x14ac:dyDescent="0.3"/>
    <row r="22" s="1" customFormat="1" ht="30" customHeight="1" x14ac:dyDescent="0.3"/>
    <row r="23" s="1" customFormat="1" ht="30" customHeight="1" x14ac:dyDescent="0.3"/>
    <row r="24" s="1" customFormat="1" ht="30" customHeight="1" x14ac:dyDescent="0.3"/>
    <row r="25" s="1" customFormat="1" ht="30" customHeight="1" x14ac:dyDescent="0.3"/>
    <row r="26" s="1" customFormat="1" ht="30" customHeight="1" x14ac:dyDescent="0.3"/>
    <row r="27" s="1" customFormat="1" ht="30" customHeight="1" x14ac:dyDescent="0.3"/>
    <row r="28" s="1" customFormat="1" ht="30" customHeight="1" x14ac:dyDescent="0.3"/>
    <row r="29" s="1" customFormat="1" ht="30" customHeight="1" x14ac:dyDescent="0.3"/>
    <row r="30" s="1" customFormat="1" ht="30" customHeight="1" x14ac:dyDescent="0.3"/>
    <row r="31" s="1" customFormat="1" ht="30" customHeight="1" x14ac:dyDescent="0.3"/>
    <row r="32" s="1" customFormat="1" ht="30" customHeight="1" x14ac:dyDescent="0.3"/>
    <row r="33" s="1" customFormat="1" ht="30" customHeight="1" x14ac:dyDescent="0.3"/>
    <row r="34" s="1" customFormat="1" ht="30" customHeight="1" x14ac:dyDescent="0.3"/>
    <row r="35" s="1" customFormat="1" ht="30" customHeight="1" x14ac:dyDescent="0.3"/>
    <row r="36" s="1" customFormat="1" ht="30" customHeight="1" x14ac:dyDescent="0.3"/>
    <row r="37" s="1" customFormat="1" ht="30" customHeight="1" x14ac:dyDescent="0.3"/>
    <row r="38" s="1" customFormat="1" ht="30" customHeight="1" x14ac:dyDescent="0.3"/>
    <row r="39" s="1" customFormat="1" ht="30" customHeight="1" x14ac:dyDescent="0.3"/>
    <row r="40" s="1" customFormat="1" ht="30" customHeight="1" x14ac:dyDescent="0.3"/>
    <row r="41" s="1" customFormat="1" ht="30" customHeight="1" x14ac:dyDescent="0.3"/>
    <row r="42" s="1" customFormat="1" ht="30" customHeight="1" x14ac:dyDescent="0.3"/>
    <row r="43" s="1" customFormat="1" ht="30" customHeight="1" x14ac:dyDescent="0.3"/>
    <row r="44" s="1" customFormat="1" ht="30" customHeight="1" x14ac:dyDescent="0.3"/>
    <row r="45" s="1" customFormat="1" ht="30" customHeight="1" x14ac:dyDescent="0.3"/>
    <row r="46" s="1" customFormat="1" ht="30" customHeight="1" x14ac:dyDescent="0.3"/>
    <row r="47" s="1" customFormat="1" ht="30" customHeight="1" x14ac:dyDescent="0.3"/>
    <row r="48" s="1" customFormat="1" ht="30" customHeight="1" x14ac:dyDescent="0.3"/>
    <row r="49" spans="3:10" ht="30" customHeight="1" x14ac:dyDescent="0.3">
      <c r="C49" s="1"/>
      <c r="I49" s="1"/>
      <c r="J49" s="1"/>
    </row>
    <row r="50" spans="3:10" ht="30" customHeight="1" x14ac:dyDescent="0.3">
      <c r="C50" s="1"/>
      <c r="I50" s="1"/>
      <c r="J50" s="1"/>
    </row>
    <row r="51" spans="3:10" ht="30" customHeight="1" x14ac:dyDescent="0.3">
      <c r="C51" s="1"/>
      <c r="I51" s="1"/>
      <c r="J51" s="1"/>
    </row>
    <row r="52" spans="3:10" ht="30" customHeight="1" x14ac:dyDescent="0.3">
      <c r="C52" s="1"/>
      <c r="I52" s="1"/>
      <c r="J52" s="1"/>
    </row>
    <row r="53" spans="3:10" ht="30" customHeight="1" x14ac:dyDescent="0.3">
      <c r="C53" s="1"/>
      <c r="I53" s="1"/>
      <c r="J53" s="1"/>
    </row>
    <row r="54" spans="3:10" ht="30" customHeight="1" x14ac:dyDescent="0.3">
      <c r="I54" s="1"/>
      <c r="J54" s="1"/>
    </row>
    <row r="55" spans="3:10" ht="30" customHeight="1" x14ac:dyDescent="0.3">
      <c r="I55" s="1"/>
      <c r="J55" s="1"/>
    </row>
    <row r="56" spans="3:10" ht="30" customHeight="1" x14ac:dyDescent="0.3">
      <c r="I56" s="1"/>
      <c r="J56" s="1"/>
    </row>
    <row r="57" spans="3:10" ht="30" customHeight="1" x14ac:dyDescent="0.3">
      <c r="I57" s="1"/>
      <c r="J57" s="1"/>
    </row>
    <row r="58" spans="3:10" ht="30" customHeight="1" x14ac:dyDescent="0.3">
      <c r="I58" s="1"/>
      <c r="J58" s="1"/>
    </row>
  </sheetData>
  <mergeCells count="3">
    <mergeCell ref="C12:H12"/>
    <mergeCell ref="C3:I4"/>
    <mergeCell ref="C2:I2"/>
  </mergeCells>
  <dataValidations count="1">
    <dataValidation allowBlank="1" showInputMessage="1" showErrorMessage="1" promptTitle="Weekly Lesson Planner" prompt="This ready-to-print colorful weekly lesson planner template is designed to help plan a week of lessons for teachers._x000a__x000a_Enter Monday's date in cell C5 and class times in cells D4:H4." sqref="A1" xr:uid="{18D9FEC7-37EA-CF40-B636-83615505E919}"/>
  </dataValidations>
  <printOptions horizontalCentered="1"/>
  <pageMargins left="0.25" right="0.25" top="0.5" bottom="0.5" header="0.3" footer="0.3"/>
  <pageSetup scale="5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F111ED35F8CC479449609E8A0923A6" ma:contentTypeVersion="26" ma:contentTypeDescription="Create a new document." ma:contentTypeScope="" ma:versionID="ac37c1753acd5e330d2062ccec26ea66">
  <xsd:schema xmlns:xsd="http://www.w3.org/2001/XMLSchema" xmlns:xs="http://www.w3.org/2001/XMLSchema" xmlns:p="http://schemas.microsoft.com/office/2006/metadata/properties" xmlns:ns1="http://schemas.microsoft.com/sharepoint/v3" xmlns:ns2="71af3243-3dd4-4a8d-8c0d-dd76da1f02a5" xmlns:ns3="16c05727-aa75-4e4a-9b5f-8a80a1165891" xmlns:ns4="230e9df3-be65-4c73-a93b-d1236ebd677e" targetNamespace="http://schemas.microsoft.com/office/2006/metadata/properties" ma:root="true" ma:fieldsID="3b340c7101c92c5120abd06486f94548" ns1:_="" ns2:_="" ns3:_="" ns4:_="">
    <xsd:import namespace="http://schemas.microsoft.com/sharepoint/v3"/>
    <xsd:import namespace="71af3243-3dd4-4a8d-8c0d-dd76da1f02a5"/>
    <xsd:import namespace="16c05727-aa75-4e4a-9b5f-8a80a1165891"/>
    <xsd:import namespace="230e9df3-be65-4c73-a93b-d1236ebd677e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Image" minOccurs="0"/>
                <xsd:element ref="ns2:MediaServiceMetadata" minOccurs="0"/>
                <xsd:element ref="ns2:MediaServiceFastMetadata" minOccurs="0"/>
                <xsd:element ref="ns2:MediaServiceOCR" minOccurs="0"/>
                <xsd:element ref="ns2:MediaServiceAutoTags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1:_ip_UnifiedCompliancePolicyProperties" minOccurs="0"/>
                <xsd:element ref="ns1:_ip_UnifiedCompliancePolicyUIAction" minOccurs="0"/>
                <xsd:element ref="ns4:TaxCatchAll" minOccurs="0"/>
                <xsd:element ref="ns2:ImageTagsTaxHTField" minOccurs="0"/>
                <xsd:element ref="ns2:MediaServiceLocation" minOccurs="0"/>
                <xsd:element ref="ns2:MediaLengthInSeconds" minOccurs="0"/>
                <xsd:element ref="ns2:Background" minOccurs="0"/>
                <xsd:element ref="ns2:MediaServiceSearchProperties" minOccurs="0"/>
                <xsd:element ref="ns2:MediaServiceDoc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0" nillable="true" ma:displayName="Unified Compliance Policy Properties" ma:hidden="true" ma:internalName="_ip_UnifiedCompliancePolicyProperties" ma:readOnly="false">
      <xsd:simpleType>
        <xsd:restriction base="dms:Note"/>
      </xsd:simpleType>
    </xsd:element>
    <xsd:element name="_ip_UnifiedCompliancePolicyUIAction" ma:index="21" nillable="true" ma:displayName="Unified Compliance Policy UI Action" ma:hidden="true" ma:internalName="_ip_UnifiedCompliancePolicyUIAction" ma:readOnly="fals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af3243-3dd4-4a8d-8c0d-dd76da1f02a5" elementFormDefault="qualified">
    <xsd:import namespace="http://schemas.microsoft.com/office/2006/documentManagement/types"/>
    <xsd:import namespace="http://schemas.microsoft.com/office/infopath/2007/PartnerControls"/>
    <xsd:element name="Status" ma:index="2" nillable="true" ma:displayName="Status" ma:default="Not started" ma:format="Dropdown" ma:internalName="Status" ma:readOnly="false">
      <xsd:simpleType>
        <xsd:restriction base="dms:Choice">
          <xsd:enumeration value="Not started"/>
          <xsd:enumeration value="In Progress"/>
          <xsd:enumeration value="Completed"/>
        </xsd:restriction>
      </xsd:simpleType>
    </xsd:element>
    <xsd:element name="Image" ma:index="3" nillable="true" ma:displayName="Image" ma:format="Image" ma:internalName="Image" ma:readOnly="fals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CR" ma:index="10" nillable="true" ma:displayName="MediaServiceOCR" ma:hidden="true" ma:internalName="MediaServiceOCR" ma:readOnly="true">
      <xsd:simpleType>
        <xsd:restriction base="dms:Note"/>
      </xsd:simpleType>
    </xsd:element>
    <xsd:element name="MediaServiceAutoTags" ma:index="11" nillable="true" ma:displayName="MediaServiceAutoTags" ma:hidden="true" ma:internalName="MediaServiceAutoTags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hidden="true" ma:internalName="MediaServiceKeyPoints" ma:readOnly="false">
      <xsd:simpleType>
        <xsd:restriction base="dms:Note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ImageTagsTaxHTField" ma:index="25" nillable="true" ma:taxonomy="true" ma:internalName="ImageTagsTaxHTField" ma:taxonomyFieldName="MediaServiceImageTags" ma:displayName="Image Tags" ma:readOnly="false" ma:fieldId="{5cf76f15-5ced-4ddc-b409-7134ff3c332f}" ma:taxonomyMulti="true" ma:sspId="e385fb40-52d4-4fae-9c5b-3e8ff8a587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6" nillable="true" ma:displayName="Location" ma:hidden="true" ma:internalName="MediaServiceLocation" ma:readOnly="true">
      <xsd:simpleType>
        <xsd:restriction base="dms:Text"/>
      </xsd:simpleType>
    </xsd:element>
    <xsd:element name="MediaLengthInSeconds" ma:index="27" nillable="true" ma:displayName="MediaLengthInSeconds" ma:hidden="true" ma:internalName="MediaLengthInSeconds" ma:readOnly="true">
      <xsd:simpleType>
        <xsd:restriction base="dms:Unknown"/>
      </xsd:simpleType>
    </xsd:element>
    <xsd:element name="Background" ma:index="28" nillable="true" ma:displayName="Background" ma:default="0" ma:format="Dropdown" ma:internalName="Background">
      <xsd:simpleType>
        <xsd:restriction base="dms:Boolean"/>
      </xsd:simpleType>
    </xsd:element>
    <xsd:element name="MediaServiceSearchProperties" ma:index="29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ocTags" ma:index="30" nillable="true" ma:displayName="MediaServiceDocTags" ma:hidden="true" ma:internalName="MediaServiceDoc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c05727-aa75-4e4a-9b5f-8a80a1165891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hidden="tru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hidden="true" ma:internalName="SharedWithDetail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0e9df3-be65-4c73-a93b-d1236ebd677e" elementFormDefault="qualified">
    <xsd:import namespace="http://schemas.microsoft.com/office/2006/documentManagement/types"/>
    <xsd:import namespace="http://schemas.microsoft.com/office/infopath/2007/PartnerControls"/>
    <xsd:element name="TaxCatchAll" ma:index="23" nillable="true" ma:displayName="Taxonomy Catch All Column" ma:hidden="true" ma:list="{3f6bfcbc-3db3-4ae6-bd76-326f0798ad28}" ma:internalName="TaxCatchAll" ma:readOnly="false" ma:showField="CatchAllData" ma:web="16c05727-aa75-4e4a-9b5f-8a80a116589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Image xmlns="71af3243-3dd4-4a8d-8c0d-dd76da1f02a5">
      <Url xsi:nil="true"/>
      <Description xsi:nil="true"/>
    </Image>
    <Status xmlns="71af3243-3dd4-4a8d-8c0d-dd76da1f02a5">Not started</Status>
    <Background xmlns="71af3243-3dd4-4a8d-8c0d-dd76da1f02a5">false</Background>
    <_ip_UnifiedCompliancePolicyProperties xmlns="http://schemas.microsoft.com/sharepoint/v3" xsi:nil="true"/>
    <ImageTagsTaxHTField xmlns="71af3243-3dd4-4a8d-8c0d-dd76da1f02a5">
      <Terms xmlns="http://schemas.microsoft.com/office/infopath/2007/PartnerControls"/>
    </ImageTagsTaxHTField>
    <TaxCatchAll xmlns="230e9df3-be65-4c73-a93b-d1236ebd677e" xsi:nil="true"/>
    <MediaServiceKeyPoints xmlns="71af3243-3dd4-4a8d-8c0d-dd76da1f02a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E2F406-0326-4CF6-B869-411709F2BB2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71af3243-3dd4-4a8d-8c0d-dd76da1f02a5"/>
    <ds:schemaRef ds:uri="16c05727-aa75-4e4a-9b5f-8a80a1165891"/>
    <ds:schemaRef ds:uri="230e9df3-be65-4c73-a93b-d1236ebd67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E0DD306-BA20-4BD1-89CB-3400567198E9}">
  <ds:schemaRefs>
    <ds:schemaRef ds:uri="16c05727-aa75-4e4a-9b5f-8a80a1165891"/>
    <ds:schemaRef ds:uri="http://www.w3.org/XML/1998/namespace"/>
    <ds:schemaRef ds:uri="http://schemas.microsoft.com/office/2006/documentManagement/types"/>
    <ds:schemaRef ds:uri="http://purl.org/dc/elements/1.1/"/>
    <ds:schemaRef ds:uri="http://schemas.microsoft.com/sharepoint/v3"/>
    <ds:schemaRef ds:uri="http://purl.org/dc/dcmitype/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230e9df3-be65-4c73-a93b-d1236ebd677e"/>
    <ds:schemaRef ds:uri="71af3243-3dd4-4a8d-8c0d-dd76da1f02a5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444074F8-B796-482E-92D4-417B7429FF70}">
  <ds:schemaRefs>
    <ds:schemaRef ds:uri="http://schemas.microsoft.com/sharepoint/v3/contenttype/forms"/>
  </ds:schemaRefs>
</ds:datastoreItem>
</file>

<file path=docMetadata/LabelInfo.xml><?xml version="1.0" encoding="utf-8"?>
<clbl:labelList xmlns:clbl="http://schemas.microsoft.com/office/2020/mipLabelMetadata"/>
</file>

<file path=docProps/app.xml><?xml version="1.0" encoding="utf-8"?>
<Properties xmlns="http://schemas.openxmlformats.org/officeDocument/2006/extended-properties" xmlns:vt="http://schemas.openxmlformats.org/officeDocument/2006/docPropsVTypes">
  <Template>TM22650300</Templat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3</vt:i4>
      </vt:variant>
    </vt:vector>
  </HeadingPairs>
  <TitlesOfParts>
    <vt:vector size="7" baseType="lpstr">
      <vt:lpstr>Pesquisa de Preços</vt:lpstr>
      <vt:lpstr>Saneamento 1</vt:lpstr>
      <vt:lpstr>Valores Aceitáveis</vt:lpstr>
      <vt:lpstr>Custo Total Estimando</vt:lpstr>
      <vt:lpstr>'Pesquisa de Preços'!WeekStart</vt:lpstr>
      <vt:lpstr>'Saneamento 1'!WeekStart</vt:lpstr>
      <vt:lpstr>'Valores Aceitáveis'!WeekStart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2022-11-10T06:29:40Z</dcterms:created>
  <dcterms:modified xsi:type="dcterms:W3CDTF">2026-07-23T13:39:39Z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0x01010079F111ED35F8CC479449609E8A0923A6</vt:lpwstr>
  </property>
  <property fmtid="{D5CDD505-2E9C-101B-9397-08002B2CF9AE}" pid="3" name="MSIP_Label_defa4170-0d19-0005-0004-bc88714345d2_Enabled">
    <vt:lpwstr>true</vt:lpwstr>
  </property>
  <property fmtid="{D5CDD505-2E9C-101B-9397-08002B2CF9AE}" pid="4" name="MSIP_Label_defa4170-0d19-0005-0004-bc88714345d2_SetDate">
    <vt:lpwstr>2025-03-13T15:59:06Z</vt:lpwstr>
  </property>
  <property fmtid="{D5CDD505-2E9C-101B-9397-08002B2CF9AE}" pid="5" name="MSIP_Label_defa4170-0d19-0005-0004-bc88714345d2_Method">
    <vt:lpwstr>Standard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iteId">
    <vt:lpwstr>1f1be804-ebdf-42f4-bda1-7f29abe6d47a</vt:lpwstr>
  </property>
  <property fmtid="{D5CDD505-2E9C-101B-9397-08002B2CF9AE}" pid="8" name="MSIP_Label_defa4170-0d19-0005-0004-bc88714345d2_ActionId">
    <vt:lpwstr>0b6a2d74-3ae0-4df2-8d86-c56041c5112b</vt:lpwstr>
  </property>
  <property fmtid="{D5CDD505-2E9C-101B-9397-08002B2CF9AE}" pid="9" name="MSIP_Label_defa4170-0d19-0005-0004-bc88714345d2_ContentBits">
    <vt:lpwstr>0</vt:lpwstr>
  </property>
  <property fmtid="{D5CDD505-2E9C-101B-9397-08002B2CF9AE}" pid="10" name="MSIP_Label_defa4170-0d19-0005-0004-bc88714345d2_Tag">
    <vt:lpwstr>10, 3, 0, 1</vt:lpwstr>
  </property>
</Properties>
</file>