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rag\Documents\Fernando\PAÇO\CONVÊNIOS\PORTAIS\REV 20ago2025\REV GALVÃO\"/>
    </mc:Choice>
  </mc:AlternateContent>
  <xr:revisionPtr revIDLastSave="0" documentId="13_ncr:1_{96B2DB83-5B93-4BB8-B50C-B4988EF3EADC}" xr6:coauthVersionLast="47" xr6:coauthVersionMax="47" xr10:uidLastSave="{00000000-0000-0000-0000-000000000000}"/>
  <bookViews>
    <workbookView xWindow="-108" yWindow="-108" windowWidth="23256" windowHeight="13896" tabRatio="885" activeTab="2" xr2:uid="{00000000-000D-0000-FFFF-FFFF00000000}"/>
  </bookViews>
  <sheets>
    <sheet name="DADOS" sheetId="119" r:id="rId1"/>
    <sheet name="RESUMO" sheetId="113" r:id="rId2"/>
    <sheet name="SINTÉTICA" sheetId="114" r:id="rId3"/>
    <sheet name="MC" sheetId="115" r:id="rId4"/>
    <sheet name="CURVA ABC" sheetId="122" r:id="rId5"/>
    <sheet name="CRONOGRAMA" sheetId="116" r:id="rId6"/>
    <sheet name="ENCARGOS" sheetId="123" r:id="rId7"/>
    <sheet name="BDI" sheetId="127" r:id="rId8"/>
    <sheet name="CPU" sheetId="120" r:id="rId9"/>
    <sheet name="BDI DIFERENCIADO" sheetId="129" state="hidden" r:id="rId10"/>
    <sheet name="CE-AQUISIÇAO DE MAT. BET." sheetId="130" state="hidden" r:id="rId11"/>
    <sheet name="BDI DIFERENCIADO (2)" sheetId="132" state="hidden" r:id="rId12"/>
    <sheet name="Base" sheetId="128" state="hidden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01_09_96" localSheetId="11">#REF!</definedName>
    <definedName name="_01_09_96">#REF!</definedName>
    <definedName name="_Ext2">NA()</definedName>
    <definedName name="_Fill" localSheetId="11" hidden="1">#REF!</definedName>
    <definedName name="_Fill" hidden="1">#REF!</definedName>
    <definedName name="_xlnm._FilterDatabase" localSheetId="8" hidden="1">CPU!$A$16:$H$29</definedName>
    <definedName name="_xlnm._FilterDatabase" localSheetId="4" hidden="1">'CURVA ABC'!$A$15:$K$28</definedName>
    <definedName name="_xlnm._FilterDatabase" localSheetId="3" hidden="1">MC!$A$15:$N$15</definedName>
    <definedName name="_xlnm._FilterDatabase" localSheetId="2" hidden="1">SINTÉTICA!$A$19:$WUT$19</definedName>
    <definedName name="_I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L1">#REF!</definedName>
    <definedName name="_S">NA()</definedName>
    <definedName name="_Sort" hidden="1">#REF!</definedName>
    <definedName name="a">#REF!</definedName>
    <definedName name="AA" localSheetId="11">'BDI DIFERENCIADO (2)'!AA</definedName>
    <definedName name="AA">AA</definedName>
    <definedName name="AA_1" localSheetId="11">'BDI DIFERENCIADO (2)'!AA_1</definedName>
    <definedName name="AA_1">AA_1</definedName>
    <definedName name="ademir" localSheetId="11" hidden="1">{#N/A,#N/A,FALSE,"Cronograma";#N/A,#N/A,FALSE,"Cronogr. 2"}</definedName>
    <definedName name="ademir" hidden="1">{#N/A,#N/A,FALSE,"Cronograma";#N/A,#N/A,FALSE,"Cronogr. 2"}</definedName>
    <definedName name="ALTA">NA()</definedName>
    <definedName name="amarela">#REF!</definedName>
    <definedName name="AREA" localSheetId="6">#REF!</definedName>
    <definedName name="AREA">#REF!</definedName>
    <definedName name="ÁREA" localSheetId="6">#REF!</definedName>
    <definedName name="ÁREA">#REF!</definedName>
    <definedName name="_xlnm.Print_Area" localSheetId="7">BDI!$A$1:$E$57</definedName>
    <definedName name="_xlnm.Print_Area" localSheetId="9">'BDI DIFERENCIADO'!$A$1:$E$43</definedName>
    <definedName name="_xlnm.Print_Area" localSheetId="11">'BDI DIFERENCIADO (2)'!$A$2:$E$43</definedName>
    <definedName name="_xlnm.Print_Area" localSheetId="10">'CE-AQUISIÇAO DE MAT. BET.'!$A$1:$K$98</definedName>
    <definedName name="_xlnm.Print_Area" localSheetId="8">CPU!$A$2:$G$42</definedName>
    <definedName name="_xlnm.Print_Area" localSheetId="5">CRONOGRAMA!$A$1:$J$60</definedName>
    <definedName name="_xlnm.Print_Area" localSheetId="4">'CURVA ABC'!$A$1:$K$79</definedName>
    <definedName name="_xlnm.Print_Area" localSheetId="0">DADOS!$A$1:$C$19</definedName>
    <definedName name="_xlnm.Print_Area" localSheetId="6">ENCARGOS!$A$1:$G$75</definedName>
    <definedName name="_xlnm.Print_Area" localSheetId="3">MC!$A$1:$N$87</definedName>
    <definedName name="_xlnm.Print_Area" localSheetId="1">RESUMO!$A$4:$F$47</definedName>
    <definedName name="_xlnm.Print_Area" localSheetId="2">SINTÉTICA!$A$1:$J$92</definedName>
    <definedName name="Área_impressão_IM" localSheetId="11">#REF!</definedName>
    <definedName name="Área_impressão_IM">#REF!</definedName>
    <definedName name="AreaTeste" localSheetId="11">#REF!</definedName>
    <definedName name="AreaTeste">#REF!</definedName>
    <definedName name="AreaTeste2">#REF!</definedName>
    <definedName name="azul">#REF!</definedName>
    <definedName name="AZULSINAL">#REF!</definedName>
    <definedName name="_xlnm.Database" localSheetId="6">[1]ORC!#REF!</definedName>
    <definedName name="_xlnm.Database">[2]ORC!#REF!</definedName>
    <definedName name="BDI" localSheetId="6">#REF!</definedName>
    <definedName name="BDI">#REF!</definedName>
    <definedName name="bdi_1">'[3]35 x 61,40 Semi V - 2,25'!#REF!</definedName>
    <definedName name="bdi_1_1">#REF!</definedName>
    <definedName name="bdi_1_1_1">#REF!</definedName>
    <definedName name="bdi_1_1_1_1">'[4]25 x 61,40 Semi V - 2,25'!#REF!</definedName>
    <definedName name="bdi_1_1_1_1_1">'[4]25 x 61,40 Semi V - 2,25'!#REF!</definedName>
    <definedName name="bdi_1_1_1_1_1_1">#REF!</definedName>
    <definedName name="bdi_1_1_1_1_1_1_1">'[5]25 x 61,40 Semi V - 2,25'!#REF!</definedName>
    <definedName name="bdi_1_1_1_1_1_1_1_2">'[6]25 x 61,40 Semi V - 2,25'!#REF!</definedName>
    <definedName name="bdi_1_1_1_1_1_1_2">#REF!</definedName>
    <definedName name="bdi_1_1_1_1_1_2">'[4]25 x 61,40 Semi V - 2,25'!#REF!</definedName>
    <definedName name="bdi_1_1_1_1_2">'[5]25 x 61,40 Semi V - 2,25'!#REF!</definedName>
    <definedName name="bdi_1_1_1_1_2_1">#REF!</definedName>
    <definedName name="bdi_1_1_1_1_2_1_1">#REF!</definedName>
    <definedName name="bdi_1_1_1_1_2_1_1_2">#REF!</definedName>
    <definedName name="bdi_1_1_1_1_2_1_2">#REF!</definedName>
    <definedName name="bdi_1_1_1_1_2_2">'[6]25 x 61,40 Semi V - 2,25'!#REF!</definedName>
    <definedName name="bdi_1_1_1_2">'[7]35 x 61,40 Semi V - 2,25'!#REF!</definedName>
    <definedName name="bdi_1_1_1_2_1">#REF!</definedName>
    <definedName name="bdi_1_1_1_2_1_1">#REF!</definedName>
    <definedName name="bdi_1_1_1_2_1_1_2">#REF!</definedName>
    <definedName name="bdi_1_1_1_2_1_2">#REF!</definedName>
    <definedName name="bdi_1_1_1_2_2">#REF!</definedName>
    <definedName name="bdi_1_1_1_2_2_1">#REF!</definedName>
    <definedName name="bdi_1_1_1_2_2_1_1">#REF!</definedName>
    <definedName name="bdi_1_1_1_2_2_1_2">#REF!</definedName>
    <definedName name="bdi_1_1_1_2_2_2">#REF!</definedName>
    <definedName name="bdi_1_1_1_3">#REF!</definedName>
    <definedName name="bdi_1_1_1_3_2">#REF!</definedName>
    <definedName name="bdi_1_1_2">#REF!</definedName>
    <definedName name="bdi_1_1_2_1">#REF!</definedName>
    <definedName name="bdi_1_1_2_1_1">'[8]35 x 61,40 Semi V - 2,25'!#REF!</definedName>
    <definedName name="bdi_1_1_2_1_1_1">'[7]35 x 61,40 Semi V - 2,25'!#REF!</definedName>
    <definedName name="bdi_1_1_2_1_1_1_2">'[9]35 x 61,40 Semi V - 2,25'!#REF!</definedName>
    <definedName name="bdi_1_1_2_1_1_2">'[8]35 x 61,40 Semi V - 2,25'!#REF!</definedName>
    <definedName name="bdi_1_1_2_1_2">'[7]35 x 61,40 Semi V - 2,25'!#REF!</definedName>
    <definedName name="bdi_1_1_2_1_2_1">'[9]35 x 61,40 Semi V - 2,25'!#REF!</definedName>
    <definedName name="bdi_1_1_2_1_2_2">'[9]35 x 61,40 Semi V - 2,25'!#REF!</definedName>
    <definedName name="bdi_1_1_2_2">'[7]35 x 61,40 Semi V - 2,25'!#REF!</definedName>
    <definedName name="bdi_1_1_2_2_1">'[8]35 x 61,40 Semi V - 2,25'!#REF!</definedName>
    <definedName name="bdi_1_1_2_2_1_1">'[7]35 x 61,40 Semi V - 2,25'!#REF!</definedName>
    <definedName name="bdi_1_1_2_2_1_1_2">'[9]35 x 61,40 Semi V - 2,25'!#REF!</definedName>
    <definedName name="bdi_1_1_2_2_1_2">'[8]35 x 61,40 Semi V - 2,25'!#REF!</definedName>
    <definedName name="bdi_1_1_2_2_2">'[9]35 x 61,40 Semi V - 2,25'!#REF!</definedName>
    <definedName name="bdi_1_1_2_3">'[7]35 x 61,40 Semi V - 2,25'!#REF!</definedName>
    <definedName name="bdi_1_1_2_3_2">'[9]35 x 61,40 Semi V - 2,25'!#REF!</definedName>
    <definedName name="bdi_1_1_3">#REF!</definedName>
    <definedName name="bdi_1_1_3_1">#REF!</definedName>
    <definedName name="bdi_1_1_3_1_1">'[8]35 x 61,40 Semi V - 2,25'!#REF!</definedName>
    <definedName name="bdi_1_1_3_1_1_1">'[8]35 x 61,40 Semi V - 2,25'!#REF!</definedName>
    <definedName name="bdi_1_1_3_1_1_1_1">'[7]35 x 61,40 Semi V - 2,25'!#REF!</definedName>
    <definedName name="bdi_1_1_3_1_1_1_1_2">'[9]35 x 61,40 Semi V - 2,25'!#REF!</definedName>
    <definedName name="bdi_1_1_3_1_1_1_2">'[8]35 x 61,40 Semi V - 2,25'!#REF!</definedName>
    <definedName name="bdi_1_1_3_1_1_2">'[7]35 x 61,40 Semi V - 2,25'!#REF!</definedName>
    <definedName name="bdi_1_1_3_1_1_2_1">'[7]35 x 61,40 Semi V - 2,25'!#REF!</definedName>
    <definedName name="bdi_1_1_3_1_1_2_1_1">'[7]35 x 61,40 Semi V - 2,25'!#REF!</definedName>
    <definedName name="bdi_1_1_3_1_1_2_1_1_2">'[9]35 x 61,40 Semi V - 2,25'!#REF!</definedName>
    <definedName name="bdi_1_1_3_1_1_2_1_2">'[9]35 x 61,40 Semi V - 2,25'!#REF!</definedName>
    <definedName name="bdi_1_1_3_1_1_2_2">'[9]35 x 61,40 Semi V - 2,25'!#REF!</definedName>
    <definedName name="bdi_1_1_3_1_2">'[7]35 x 61,40 Semi V - 2,25'!#REF!</definedName>
    <definedName name="bdi_1_1_3_1_2_1">#REF!</definedName>
    <definedName name="bdi_1_1_3_1_2_1_1">#REF!</definedName>
    <definedName name="bdi_1_1_3_1_2_1_1_2">#REF!</definedName>
    <definedName name="bdi_1_1_3_1_2_1_2">#REF!</definedName>
    <definedName name="bdi_1_1_3_1_2_2">'[9]35 x 61,40 Semi V - 2,25'!#REF!</definedName>
    <definedName name="bdi_1_1_3_2">#REF!</definedName>
    <definedName name="bdi_1_1_3_2_1">#REF!</definedName>
    <definedName name="bdi_1_1_3_2_2">#REF!</definedName>
    <definedName name="bdi_1_1_4">#REF!</definedName>
    <definedName name="bdi_1_1_4_1">#REF!</definedName>
    <definedName name="bdi_1_1_4_1_1">'[7]35 x 61,40 Semi V - 2,25'!#REF!</definedName>
    <definedName name="bdi_1_1_4_1_1_2">'[9]35 x 61,40 Semi V - 2,25'!#REF!</definedName>
    <definedName name="bdi_1_1_4_1_2">'[7]35 x 61,40 Semi V - 2,25'!#REF!</definedName>
    <definedName name="bdi_1_1_4_1_2_1">#REF!</definedName>
    <definedName name="bdi_1_1_4_1_2_1_1">#REF!</definedName>
    <definedName name="bdi_1_1_4_1_2_1_1_2">#REF!</definedName>
    <definedName name="bdi_1_1_4_1_2_1_2">#REF!</definedName>
    <definedName name="bdi_1_1_4_1_2_2">'[9]35 x 61,40 Semi V - 2,25'!#REF!</definedName>
    <definedName name="bdi_1_1_4_2">#REF!</definedName>
    <definedName name="bdi_1_1_4_2_1">#REF!</definedName>
    <definedName name="bdi_1_1_4_2_2">#REF!</definedName>
    <definedName name="bdi_1_1_5">#REF!</definedName>
    <definedName name="bdi_1_1_5_1">'[7]35 x 61,40 Semi V - 2,25'!#REF!</definedName>
    <definedName name="bdi_1_1_5_1_2">'[7]35 x 61,40 Semi V - 2,25'!#REF!</definedName>
    <definedName name="bdi_1_1_5_1_2_1">'[9]35 x 61,40 Semi V - 2,25'!#REF!</definedName>
    <definedName name="bdi_1_1_5_1_2_2">'[9]35 x 61,40 Semi V - 2,25'!#REF!</definedName>
    <definedName name="bdi_1_1_5_2">#REF!</definedName>
    <definedName name="bdi_1_1_5_2_1">#REF!</definedName>
    <definedName name="bdi_1_1_5_2_2">#REF!</definedName>
    <definedName name="bdi_1_1_6">#REF!</definedName>
    <definedName name="bdi_1_1_6_1">#REF!</definedName>
    <definedName name="bdi_1_1_6_1_1">'[8]35 x 61,40 Semi V - 2,25'!#REF!</definedName>
    <definedName name="bdi_1_1_6_1_1_1">'[8]35 x 61,40 Semi V - 2,25'!#REF!</definedName>
    <definedName name="bdi_1_1_6_1_1_1_1">'[7]35 x 61,40 Semi V - 2,25'!#REF!</definedName>
    <definedName name="bdi_1_1_6_1_1_1_1_2">'[9]35 x 61,40 Semi V - 2,25'!#REF!</definedName>
    <definedName name="bdi_1_1_6_1_1_1_2">'[8]35 x 61,40 Semi V - 2,25'!#REF!</definedName>
    <definedName name="bdi_1_1_6_1_1_2">'[7]35 x 61,40 Semi V - 2,25'!#REF!</definedName>
    <definedName name="bdi_1_1_6_1_1_2_1">'[7]35 x 61,40 Semi V - 2,25'!#REF!</definedName>
    <definedName name="bdi_1_1_6_1_1_2_1_1">'[7]35 x 61,40 Semi V - 2,25'!#REF!</definedName>
    <definedName name="bdi_1_1_6_1_1_2_1_1_2">'[9]35 x 61,40 Semi V - 2,25'!#REF!</definedName>
    <definedName name="bdi_1_1_6_1_1_2_1_2">'[9]35 x 61,40 Semi V - 2,25'!#REF!</definedName>
    <definedName name="bdi_1_1_6_1_1_2_2">'[9]35 x 61,40 Semi V - 2,25'!#REF!</definedName>
    <definedName name="bdi_1_1_6_1_2">'[7]35 x 61,40 Semi V - 2,25'!#REF!</definedName>
    <definedName name="bdi_1_1_6_1_2_1">#REF!</definedName>
    <definedName name="bdi_1_1_6_1_2_1_1">#REF!</definedName>
    <definedName name="bdi_1_1_6_1_2_1_1_2">#REF!</definedName>
    <definedName name="bdi_1_1_6_1_2_1_2">#REF!</definedName>
    <definedName name="bdi_1_1_6_1_2_2">'[9]35 x 61,40 Semi V - 2,25'!#REF!</definedName>
    <definedName name="bdi_1_1_6_2">#REF!</definedName>
    <definedName name="bdi_1_1_6_2_1">#REF!</definedName>
    <definedName name="bdi_1_1_6_2_2">#REF!</definedName>
    <definedName name="bdi_1_2">#REF!</definedName>
    <definedName name="bdi_1_2_1">'[8]35 x 61,40 Semi V - 2,25'!#REF!</definedName>
    <definedName name="bdi_1_2_1_1">'[8]35 x 61,40 Semi V - 2,25'!#REF!</definedName>
    <definedName name="bdi_1_2_1_1_1">#REF!</definedName>
    <definedName name="bdi_1_2_1_1_1_1">NA()</definedName>
    <definedName name="bdi_1_2_1_1_1_2">#REF!</definedName>
    <definedName name="bdi_1_2_1_1_2">'[8]35 x 61,40 Semi V - 2,25'!#REF!</definedName>
    <definedName name="bdi_1_2_1_2">'[7]35 x 61,40 Semi V - 2,25'!#REF!</definedName>
    <definedName name="bdi_1_2_1_2_1">'[7]35 x 61,40 Semi V - 2,25'!#REF!</definedName>
    <definedName name="bdi_1_2_1_2_1_1">'[9]35 x 61,40 Semi V - 2,25'!#REF!</definedName>
    <definedName name="bdi_1_2_1_2_1_2">'[9]35 x 61,40 Semi V - 2,25'!#REF!</definedName>
    <definedName name="bdi_1_2_1_2_2">'[9]35 x 61,40 Semi V - 2,25'!#REF!</definedName>
    <definedName name="bdi_1_2_2">#REF!</definedName>
    <definedName name="bdi_1_2_2_1">#REF!</definedName>
    <definedName name="bdi_1_2_2_2">#REF!</definedName>
    <definedName name="bdi_1_2_3">'[8]35 x 61,40 Semi V - 2,25'!#REF!</definedName>
    <definedName name="bdi_1_2_3_1">'[8]35 x 61,40 Semi V - 2,25'!#REF!</definedName>
    <definedName name="bdi_1_2_3_1_1">'[7]35 x 61,40 Semi V - 2,25'!#REF!</definedName>
    <definedName name="bdi_1_2_3_1_1_2">'[9]35 x 61,40 Semi V - 2,25'!#REF!</definedName>
    <definedName name="bdi_1_2_3_1_2">'[7]35 x 61,40 Semi V - 2,25'!#REF!</definedName>
    <definedName name="bdi_1_2_3_1_2_1">'[9]35 x 61,40 Semi V - 2,25'!#REF!</definedName>
    <definedName name="bdi_1_2_3_1_2_2">'[9]35 x 61,40 Semi V - 2,25'!#REF!</definedName>
    <definedName name="bdi_1_2_3_2">'[7]35 x 61,40 Semi V - 2,25'!#REF!</definedName>
    <definedName name="bdi_1_2_3_2_1">'[9]35 x 61,40 Semi V - 2,25'!#REF!</definedName>
    <definedName name="bdi_1_2_3_2_2">'[9]35 x 61,40 Semi V - 2,25'!#REF!</definedName>
    <definedName name="bdi_1_2_4">'[7]35 x 61,40 Semi V - 2,25'!#REF!</definedName>
    <definedName name="bdi_1_2_4_2">'[7]35 x 61,40 Semi V - 2,25'!#REF!</definedName>
    <definedName name="bdi_1_2_4_2_1">'[9]35 x 61,40 Semi V - 2,25'!#REF!</definedName>
    <definedName name="bdi_1_2_4_2_2">'[9]35 x 61,40 Semi V - 2,25'!#REF!</definedName>
    <definedName name="bdi_1_2_5">'[7]35 x 61,40 Semi V - 2,25'!#REF!</definedName>
    <definedName name="bdi_1_2_5_2">'[7]35 x 61,40 Semi V - 2,25'!#REF!</definedName>
    <definedName name="bdi_1_2_5_2_1">'[9]35 x 61,40 Semi V - 2,25'!#REF!</definedName>
    <definedName name="bdi_1_2_5_2_2">'[9]35 x 61,40 Semi V - 2,25'!#REF!</definedName>
    <definedName name="bdi_1_2_6">'[8]35 x 61,40 Semi V - 2,25'!#REF!</definedName>
    <definedName name="bdi_1_2_6_1">'[8]35 x 61,40 Semi V - 2,25'!#REF!</definedName>
    <definedName name="bdi_1_2_6_1_1">'[7]35 x 61,40 Semi V - 2,25'!#REF!</definedName>
    <definedName name="bdi_1_2_6_1_1_2">'[9]35 x 61,40 Semi V - 2,25'!#REF!</definedName>
    <definedName name="bdi_1_2_6_1_2">'[7]35 x 61,40 Semi V - 2,25'!#REF!</definedName>
    <definedName name="bdi_1_2_6_1_2_1">'[9]35 x 61,40 Semi V - 2,25'!#REF!</definedName>
    <definedName name="bdi_1_2_6_1_2_2">'[9]35 x 61,40 Semi V - 2,25'!#REF!</definedName>
    <definedName name="bdi_1_2_6_2">'[7]35 x 61,40 Semi V - 2,25'!#REF!</definedName>
    <definedName name="bdi_1_2_6_2_1">'[9]35 x 61,40 Semi V - 2,25'!#REF!</definedName>
    <definedName name="bdi_1_2_6_2_2">'[9]35 x 61,40 Semi V - 2,25'!#REF!</definedName>
    <definedName name="bdi_1_3">#REF!</definedName>
    <definedName name="bdi_1_3_1">#REF!</definedName>
    <definedName name="bdi_1_3_1_1">#REF!</definedName>
    <definedName name="bdi_1_3_1_1_2">#REF!</definedName>
    <definedName name="bdi_1_3_1_2">#REF!</definedName>
    <definedName name="bdi_1_3_1_2_1">#REF!</definedName>
    <definedName name="bdi_1_3_1_2_2">#REF!</definedName>
    <definedName name="bdi_1_3_2">#REF!</definedName>
    <definedName name="bdi_1_3_2_1">#REF!</definedName>
    <definedName name="bdi_1_3_2_2">#REF!</definedName>
    <definedName name="bdi_1_4">#REF!</definedName>
    <definedName name="bdi_1_4_2">#REF!</definedName>
    <definedName name="bdi_1_4_2_1">#REF!</definedName>
    <definedName name="bdi_1_4_2_2">#REF!</definedName>
    <definedName name="bdi_1_5">#REF!</definedName>
    <definedName name="bdi_1_5_2">#REF!</definedName>
    <definedName name="bdi_1_5_2_1">#REF!</definedName>
    <definedName name="bdi_1_5_2_2">#REF!</definedName>
    <definedName name="bdi_1_6">#REF!</definedName>
    <definedName name="bdi_1_6_1">#REF!</definedName>
    <definedName name="bdi_1_6_1_1">#REF!</definedName>
    <definedName name="bdi_1_6_1_1_2">#REF!</definedName>
    <definedName name="bdi_1_6_1_2">#REF!</definedName>
    <definedName name="bdi_1_6_1_2_1">#REF!</definedName>
    <definedName name="bdi_1_6_1_2_2">#REF!</definedName>
    <definedName name="bdi_1_6_2">#REF!</definedName>
    <definedName name="bdi_1_6_2_1">#REF!</definedName>
    <definedName name="bdi_1_6_2_2">#REF!</definedName>
    <definedName name="bdi_1_7">#REF!</definedName>
    <definedName name="bdi_1_7_1">#REF!</definedName>
    <definedName name="bdi_1_7_1_1">#REF!</definedName>
    <definedName name="bdi_1_7_1_1_2">#REF!</definedName>
    <definedName name="bdi_1_7_1_2">#REF!</definedName>
    <definedName name="bdi_1_7_1_2_1">#REF!</definedName>
    <definedName name="bdi_1_7_1_2_2">#REF!</definedName>
    <definedName name="bdi_1_7_2">#REF!</definedName>
    <definedName name="bdi_1_7_2_1">#REF!</definedName>
    <definedName name="bdi_1_7_2_2">#REF!</definedName>
    <definedName name="bdi_2">'[3]custo _3_'!$G$3</definedName>
    <definedName name="bdi_2_1">'[10]custo _3_'!$G$3</definedName>
    <definedName name="bdi_2_1_1">'[11]custo _3_'!$G$3</definedName>
    <definedName name="bdi_2_1_1_1">'[4]custo _3_'!$G$3</definedName>
    <definedName name="bdi_2_1_1_1_1">'[12]custo _3_'!$G$3</definedName>
    <definedName name="bdi_2_1_1_1_1_1">'[13]custo _3_'!$G$3</definedName>
    <definedName name="bdi_2_1_1_2">'[7]custo _3_'!$G$3</definedName>
    <definedName name="bdi_2_1_2">'[13]custo _3_'!$G$3</definedName>
    <definedName name="bdi_2_1_2_1">'[8]custo _3_'!$G$3</definedName>
    <definedName name="bdi_2_1_2_2">'[7]custo _3_'!$G$3</definedName>
    <definedName name="bdi_2_1_2_2_1">'[7]custo _3_'!$G$3</definedName>
    <definedName name="bdi_2_2">'[14]custo _3_'!$G$3</definedName>
    <definedName name="bdi_2_2_1">'[8]custo _3_'!$G$3</definedName>
    <definedName name="bdi_2_2_1_1">#N/A</definedName>
    <definedName name="bdi_2_2_2">'[7]custo _3_'!$G$3</definedName>
    <definedName name="bdi_3">'[3]35 x 61,40 Semi V - 2,25'!#REF!</definedName>
    <definedName name="bdi_3_1">#REF!</definedName>
    <definedName name="bdi_3_1_1">'[4]25 x 61,40 Semi V - 2,25'!#REF!</definedName>
    <definedName name="bdi_3_1_1_1">'[4]25 x 61,40 Semi V - 2,25'!#REF!</definedName>
    <definedName name="bdi_3_1_1_1_1">'[8]35 x 61,40 Semi V - 2,25'!#REF!</definedName>
    <definedName name="bdi_3_1_1_1_1_1">'[8]35 x 61,40 Semi V - 2,25'!#REF!</definedName>
    <definedName name="bdi_3_1_1_1_1_1_1">'[7]35 x 61,40 Semi V - 2,25'!#REF!</definedName>
    <definedName name="bdi_3_1_1_1_1_1_1_2">'[9]35 x 61,40 Semi V - 2,25'!#REF!</definedName>
    <definedName name="bdi_3_1_1_1_1_1_2">'[8]35 x 61,40 Semi V - 2,25'!#REF!</definedName>
    <definedName name="bdi_3_1_1_1_1_2">'[8]35 x 61,40 Semi V - 2,25'!#REF!</definedName>
    <definedName name="bdi_3_1_1_1_2">'[7]35 x 61,40 Semi V - 2,25'!#REF!</definedName>
    <definedName name="bdi_3_1_1_1_2_1">'[7]35 x 61,40 Semi V - 2,25'!#REF!</definedName>
    <definedName name="bdi_3_1_1_1_2_1_1">'[7]35 x 61,40 Semi V - 2,25'!#REF!</definedName>
    <definedName name="bdi_3_1_1_1_2_1_1_2">'[9]35 x 61,40 Semi V - 2,25'!#REF!</definedName>
    <definedName name="bdi_3_1_1_1_2_1_2">'[9]35 x 61,40 Semi V - 2,25'!#REF!</definedName>
    <definedName name="bdi_3_1_1_1_2_2">'[9]35 x 61,40 Semi V - 2,25'!#REF!</definedName>
    <definedName name="bdi_3_1_1_2">'[5]25 x 61,40 Semi V - 2,25'!#REF!</definedName>
    <definedName name="bdi_3_1_1_2_1">'[5]25 x 61,40 Semi V - 2,25'!#REF!</definedName>
    <definedName name="bdi_3_1_1_2_1_1">'[5]25 x 61,40 Semi V - 2,25'!#REF!</definedName>
    <definedName name="bdi_3_1_1_2_1_1_2">'[6]25 x 61,40 Semi V - 2,25'!#REF!</definedName>
    <definedName name="bdi_3_1_1_2_1_2">'[6]25 x 61,40 Semi V - 2,25'!#REF!</definedName>
    <definedName name="bdi_3_1_1_2_2">'[6]25 x 61,40 Semi V - 2,25'!#REF!</definedName>
    <definedName name="bdi_3_1_2">'[7]35 x 61,40 Semi V - 2,25'!#REF!</definedName>
    <definedName name="bdi_3_1_2_1">'[9]35 x 61,40 Semi V - 2,25'!#REF!</definedName>
    <definedName name="bdi_3_1_2_2">'[9]35 x 61,40 Semi V - 2,25'!#REF!</definedName>
    <definedName name="bdi_3_1_3">'[8]35 x 61,40 Semi V - 2,25'!#REF!</definedName>
    <definedName name="bdi_3_1_3_1">'[8]35 x 61,40 Semi V - 2,25'!#REF!</definedName>
    <definedName name="bdi_3_1_3_1_1">'[7]35 x 61,40 Semi V - 2,25'!#REF!</definedName>
    <definedName name="bdi_3_1_3_1_1_2">'[9]35 x 61,40 Semi V - 2,25'!#REF!</definedName>
    <definedName name="bdi_3_1_3_1_2">'[7]35 x 61,40 Semi V - 2,25'!#REF!</definedName>
    <definedName name="bdi_3_1_3_1_2_1">'[9]35 x 61,40 Semi V - 2,25'!#REF!</definedName>
    <definedName name="bdi_3_1_3_1_2_2">'[9]35 x 61,40 Semi V - 2,25'!#REF!</definedName>
    <definedName name="bdi_3_1_3_2">'[7]35 x 61,40 Semi V - 2,25'!#REF!</definedName>
    <definedName name="bdi_3_1_3_2_1">'[9]35 x 61,40 Semi V - 2,25'!#REF!</definedName>
    <definedName name="bdi_3_1_3_2_2">'[9]35 x 61,40 Semi V - 2,25'!#REF!</definedName>
    <definedName name="bdi_3_1_4">'[7]35 x 61,40 Semi V - 2,25'!#REF!</definedName>
    <definedName name="bdi_3_1_4_2">'[7]35 x 61,40 Semi V - 2,25'!#REF!</definedName>
    <definedName name="bdi_3_1_4_2_1">'[9]35 x 61,40 Semi V - 2,25'!#REF!</definedName>
    <definedName name="bdi_3_1_4_2_2">'[9]35 x 61,40 Semi V - 2,25'!#REF!</definedName>
    <definedName name="bdi_3_1_5">'[7]35 x 61,40 Semi V - 2,25'!#REF!</definedName>
    <definedName name="bdi_3_1_5_2">'[7]35 x 61,40 Semi V - 2,25'!#REF!</definedName>
    <definedName name="bdi_3_1_5_2_1">'[9]35 x 61,40 Semi V - 2,25'!#REF!</definedName>
    <definedName name="bdi_3_1_5_2_2">'[9]35 x 61,40 Semi V - 2,25'!#REF!</definedName>
    <definedName name="bdi_3_1_6">'[8]35 x 61,40 Semi V - 2,25'!#REF!</definedName>
    <definedName name="bdi_3_1_6_1">'[8]35 x 61,40 Semi V - 2,25'!#REF!</definedName>
    <definedName name="bdi_3_1_6_1_1">'[7]35 x 61,40 Semi V - 2,25'!#REF!</definedName>
    <definedName name="bdi_3_1_6_1_1_2">'[9]35 x 61,40 Semi V - 2,25'!#REF!</definedName>
    <definedName name="bdi_3_1_6_1_2">'[7]35 x 61,40 Semi V - 2,25'!#REF!</definedName>
    <definedName name="bdi_3_1_6_1_2_1">'[9]35 x 61,40 Semi V - 2,25'!#REF!</definedName>
    <definedName name="bdi_3_1_6_1_2_2">'[9]35 x 61,40 Semi V - 2,25'!#REF!</definedName>
    <definedName name="bdi_3_1_6_2">'[7]35 x 61,40 Semi V - 2,25'!#REF!</definedName>
    <definedName name="bdi_3_1_6_2_1">'[9]35 x 61,40 Semi V - 2,25'!#REF!</definedName>
    <definedName name="bdi_3_1_6_2_2">'[9]35 x 61,40 Semi V - 2,25'!#REF!</definedName>
    <definedName name="bdi_3_2">#REF!</definedName>
    <definedName name="bdi_3_2_1">'[8]35 x 61,40 Semi V - 2,25'!#REF!</definedName>
    <definedName name="bdi_3_2_1_1">'[8]35 x 61,40 Semi V - 2,25'!#REF!</definedName>
    <definedName name="bdi_3_2_1_1_1">#REF!</definedName>
    <definedName name="bdi_3_2_1_1_1_1">NA()</definedName>
    <definedName name="bdi_3_2_1_1_1_2">#REF!</definedName>
    <definedName name="bdi_3_2_1_1_2">'[8]35 x 61,40 Semi V - 2,25'!#REF!</definedName>
    <definedName name="bdi_3_2_1_2">'[7]35 x 61,40 Semi V - 2,25'!#REF!</definedName>
    <definedName name="bdi_3_2_1_2_1">'[7]35 x 61,40 Semi V - 2,25'!#REF!</definedName>
    <definedName name="bdi_3_2_1_2_1_1">'[9]35 x 61,40 Semi V - 2,25'!#REF!</definedName>
    <definedName name="bdi_3_2_1_2_1_2">'[9]35 x 61,40 Semi V - 2,25'!#REF!</definedName>
    <definedName name="bdi_3_2_1_2_2">'[9]35 x 61,40 Semi V - 2,25'!#REF!</definedName>
    <definedName name="bdi_3_2_2">#REF!</definedName>
    <definedName name="bdi_3_2_2_1">#REF!</definedName>
    <definedName name="bdi_3_2_2_2">#REF!</definedName>
    <definedName name="bdi_3_2_3">'[8]35 x 61,40 Semi V - 2,25'!#REF!</definedName>
    <definedName name="bdi_3_2_3_1">'[8]35 x 61,40 Semi V - 2,25'!#REF!</definedName>
    <definedName name="bdi_3_2_3_1_1">'[7]35 x 61,40 Semi V - 2,25'!#REF!</definedName>
    <definedName name="bdi_3_2_3_1_1_2">'[9]35 x 61,40 Semi V - 2,25'!#REF!</definedName>
    <definedName name="bdi_3_2_3_1_2">'[7]35 x 61,40 Semi V - 2,25'!#REF!</definedName>
    <definedName name="bdi_3_2_3_1_2_1">'[9]35 x 61,40 Semi V - 2,25'!#REF!</definedName>
    <definedName name="bdi_3_2_3_1_2_2">'[9]35 x 61,40 Semi V - 2,25'!#REF!</definedName>
    <definedName name="bdi_3_2_3_2">'[7]35 x 61,40 Semi V - 2,25'!#REF!</definedName>
    <definedName name="bdi_3_2_3_2_1">'[9]35 x 61,40 Semi V - 2,25'!#REF!</definedName>
    <definedName name="bdi_3_2_3_2_2">'[9]35 x 61,40 Semi V - 2,25'!#REF!</definedName>
    <definedName name="bdi_3_2_4">'[7]35 x 61,40 Semi V - 2,25'!#REF!</definedName>
    <definedName name="bdi_3_2_4_2">'[7]35 x 61,40 Semi V - 2,25'!#REF!</definedName>
    <definedName name="bdi_3_2_4_2_1">'[9]35 x 61,40 Semi V - 2,25'!#REF!</definedName>
    <definedName name="bdi_3_2_4_2_2">'[9]35 x 61,40 Semi V - 2,25'!#REF!</definedName>
    <definedName name="bdi_3_2_5">'[7]35 x 61,40 Semi V - 2,25'!#REF!</definedName>
    <definedName name="bdi_3_2_5_2">'[7]35 x 61,40 Semi V - 2,25'!#REF!</definedName>
    <definedName name="bdi_3_2_5_2_1">'[9]35 x 61,40 Semi V - 2,25'!#REF!</definedName>
    <definedName name="bdi_3_2_5_2_2">'[9]35 x 61,40 Semi V - 2,25'!#REF!</definedName>
    <definedName name="bdi_3_2_6">'[8]35 x 61,40 Semi V - 2,25'!#REF!</definedName>
    <definedName name="bdi_3_2_6_1">'[8]35 x 61,40 Semi V - 2,25'!#REF!</definedName>
    <definedName name="bdi_3_2_6_1_1">'[7]35 x 61,40 Semi V - 2,25'!#REF!</definedName>
    <definedName name="bdi_3_2_6_1_1_2">'[9]35 x 61,40 Semi V - 2,25'!#REF!</definedName>
    <definedName name="bdi_3_2_6_1_2">'[7]35 x 61,40 Semi V - 2,25'!#REF!</definedName>
    <definedName name="bdi_3_2_6_1_2_1">'[9]35 x 61,40 Semi V - 2,25'!#REF!</definedName>
    <definedName name="bdi_3_2_6_1_2_2">'[9]35 x 61,40 Semi V - 2,25'!#REF!</definedName>
    <definedName name="bdi_3_2_6_2">'[7]35 x 61,40 Semi V - 2,25'!#REF!</definedName>
    <definedName name="bdi_3_2_6_2_1">'[9]35 x 61,40 Semi V - 2,25'!#REF!</definedName>
    <definedName name="bdi_3_2_6_2_2">'[9]35 x 61,40 Semi V - 2,25'!#REF!</definedName>
    <definedName name="bdi_3_3">#REF!</definedName>
    <definedName name="bdi_3_3_1">#REF!</definedName>
    <definedName name="bdi_3_3_1_1">#REF!</definedName>
    <definedName name="bdi_3_3_1_1_2">#REF!</definedName>
    <definedName name="bdi_3_3_1_2">#REF!</definedName>
    <definedName name="bdi_3_3_1_2_1">#REF!</definedName>
    <definedName name="bdi_3_3_1_2_2">#REF!</definedName>
    <definedName name="bdi_3_3_2">#REF!</definedName>
    <definedName name="bdi_3_3_2_1">#REF!</definedName>
    <definedName name="bdi_3_3_2_2">#REF!</definedName>
    <definedName name="bdi_3_4">#REF!</definedName>
    <definedName name="bdi_3_4_2">#REF!</definedName>
    <definedName name="bdi_3_4_2_1">#REF!</definedName>
    <definedName name="bdi_3_4_2_2">#REF!</definedName>
    <definedName name="bdi_3_5">#REF!</definedName>
    <definedName name="bdi_3_5_2">#REF!</definedName>
    <definedName name="bdi_3_5_2_1">#REF!</definedName>
    <definedName name="bdi_3_5_2_2">#REF!</definedName>
    <definedName name="bdi_3_6">#REF!</definedName>
    <definedName name="bdi_3_6_1">#REF!</definedName>
    <definedName name="bdi_3_6_1_1">#REF!</definedName>
    <definedName name="bdi_3_6_1_1_2">#REF!</definedName>
    <definedName name="bdi_3_6_1_2">#REF!</definedName>
    <definedName name="bdi_3_6_1_2_1">#REF!</definedName>
    <definedName name="bdi_3_6_1_2_2">#REF!</definedName>
    <definedName name="bdi_3_6_2">#REF!</definedName>
    <definedName name="bdi_3_6_2_1">#REF!</definedName>
    <definedName name="bdi_3_6_2_2">#REF!</definedName>
    <definedName name="bdi_3_7">#REF!</definedName>
    <definedName name="bdi_3_7_1">#REF!</definedName>
    <definedName name="bdi_3_7_1_1">#REF!</definedName>
    <definedName name="bdi_3_7_1_1_2">#REF!</definedName>
    <definedName name="bdi_3_7_1_2">#REF!</definedName>
    <definedName name="bdi_3_7_1_2_1">#REF!</definedName>
    <definedName name="bdi_3_7_1_2_2">#REF!</definedName>
    <definedName name="bdi_3_7_2">#REF!</definedName>
    <definedName name="bdi_3_7_2_1">#REF!</definedName>
    <definedName name="bdi_3_7_2_2">#REF!</definedName>
    <definedName name="BDIADM">#REF!</definedName>
    <definedName name="BDIADM_1">'[3]35 x 61,40 Semi V - 2,25'!#REF!</definedName>
    <definedName name="BDIADM_1_1">#REF!</definedName>
    <definedName name="BDIADM_1_1_1">#REF!</definedName>
    <definedName name="BDIADM_1_1_1_1">'[4]25 x 61,40 Semi V - 2,25'!#REF!</definedName>
    <definedName name="BDIADM_1_1_1_1_1">'[4]25 x 61,40 Semi V - 2,25'!#REF!</definedName>
    <definedName name="BDIADM_1_1_1_1_1_1">#REF!</definedName>
    <definedName name="BDIADM_1_1_1_1_1_1_1">'[5]25 x 61,40 Semi V - 2,25'!#REF!</definedName>
    <definedName name="BDIADM_1_1_1_1_1_1_1_2">'[6]25 x 61,40 Semi V - 2,25'!#REF!</definedName>
    <definedName name="BDIADM_1_1_1_1_1_1_2">#REF!</definedName>
    <definedName name="BDIADM_1_1_1_1_1_2">'[4]25 x 61,40 Semi V - 2,25'!#REF!</definedName>
    <definedName name="BDIADM_1_1_1_1_2">'[5]25 x 61,40 Semi V - 2,25'!#REF!</definedName>
    <definedName name="BDIADM_1_1_1_1_2_1">#REF!</definedName>
    <definedName name="BDIADM_1_1_1_1_2_1_1">#REF!</definedName>
    <definedName name="BDIADM_1_1_1_1_2_1_1_2">#REF!</definedName>
    <definedName name="BDIADM_1_1_1_1_2_1_2">#REF!</definedName>
    <definedName name="BDIADM_1_1_1_1_2_2">'[6]25 x 61,40 Semi V - 2,25'!#REF!</definedName>
    <definedName name="BDIADM_1_1_1_2">'[7]35 x 61,40 Semi V - 2,25'!#REF!</definedName>
    <definedName name="BDIADM_1_1_1_2_1">#REF!</definedName>
    <definedName name="BDIADM_1_1_1_2_1_1">#REF!</definedName>
    <definedName name="BDIADM_1_1_1_2_1_1_2">#REF!</definedName>
    <definedName name="BDIADM_1_1_1_2_1_2">#REF!</definedName>
    <definedName name="BDIADM_1_1_1_2_2">#REF!</definedName>
    <definedName name="BDIADM_1_1_1_2_2_1">#REF!</definedName>
    <definedName name="BDIADM_1_1_1_2_2_1_1">#REF!</definedName>
    <definedName name="BDIADM_1_1_1_2_2_1_2">#REF!</definedName>
    <definedName name="BDIADM_1_1_1_2_2_2">#REF!</definedName>
    <definedName name="BDIADM_1_1_1_3">#REF!</definedName>
    <definedName name="BDIADM_1_1_1_3_2">#REF!</definedName>
    <definedName name="BDIADM_1_1_2">#REF!</definedName>
    <definedName name="BDIADM_1_1_2_1">#REF!</definedName>
    <definedName name="BDIADM_1_1_2_1_1">'[8]35 x 61,40 Semi V - 2,25'!#REF!</definedName>
    <definedName name="BDIADM_1_1_2_1_1_1">'[7]35 x 61,40 Semi V - 2,25'!#REF!</definedName>
    <definedName name="BDIADM_1_1_2_1_1_1_2">'[9]35 x 61,40 Semi V - 2,25'!#REF!</definedName>
    <definedName name="BDIADM_1_1_2_1_1_2">'[8]35 x 61,40 Semi V - 2,25'!#REF!</definedName>
    <definedName name="BDIADM_1_1_2_1_2">'[7]35 x 61,40 Semi V - 2,25'!#REF!</definedName>
    <definedName name="BDIADM_1_1_2_1_2_1">'[9]35 x 61,40 Semi V - 2,25'!#REF!</definedName>
    <definedName name="BDIADM_1_1_2_1_2_2">'[9]35 x 61,40 Semi V - 2,25'!#REF!</definedName>
    <definedName name="BDIADM_1_1_2_2">'[7]35 x 61,40 Semi V - 2,25'!#REF!</definedName>
    <definedName name="BDIADM_1_1_2_2_1">'[8]35 x 61,40 Semi V - 2,25'!#REF!</definedName>
    <definedName name="BDIADM_1_1_2_2_1_1">'[7]35 x 61,40 Semi V - 2,25'!#REF!</definedName>
    <definedName name="BDIADM_1_1_2_2_1_1_2">'[9]35 x 61,40 Semi V - 2,25'!#REF!</definedName>
    <definedName name="BDIADM_1_1_2_2_1_2">'[8]35 x 61,40 Semi V - 2,25'!#REF!</definedName>
    <definedName name="BDIADM_1_1_2_2_2">'[9]35 x 61,40 Semi V - 2,25'!#REF!</definedName>
    <definedName name="BDIADM_1_1_2_3">'[7]35 x 61,40 Semi V - 2,25'!#REF!</definedName>
    <definedName name="BDIADM_1_1_2_3_2">'[9]35 x 61,40 Semi V - 2,25'!#REF!</definedName>
    <definedName name="BDIADM_1_1_3">#REF!</definedName>
    <definedName name="BDIADM_1_1_3_1">#REF!</definedName>
    <definedName name="BDIADM_1_1_3_1_1">'[8]35 x 61,40 Semi V - 2,25'!#REF!</definedName>
    <definedName name="BDIADM_1_1_3_1_1_1">'[8]35 x 61,40 Semi V - 2,25'!#REF!</definedName>
    <definedName name="BDIADM_1_1_3_1_1_1_1">'[7]35 x 61,40 Semi V - 2,25'!#REF!</definedName>
    <definedName name="BDIADM_1_1_3_1_1_1_1_2">'[9]35 x 61,40 Semi V - 2,25'!#REF!</definedName>
    <definedName name="BDIADM_1_1_3_1_1_1_2">'[8]35 x 61,40 Semi V - 2,25'!#REF!</definedName>
    <definedName name="BDIADM_1_1_3_1_1_2">'[7]35 x 61,40 Semi V - 2,25'!#REF!</definedName>
    <definedName name="BDIADM_1_1_3_1_1_2_1">'[7]35 x 61,40 Semi V - 2,25'!#REF!</definedName>
    <definedName name="BDIADM_1_1_3_1_1_2_1_1">'[7]35 x 61,40 Semi V - 2,25'!#REF!</definedName>
    <definedName name="BDIADM_1_1_3_1_1_2_1_1_2">'[9]35 x 61,40 Semi V - 2,25'!#REF!</definedName>
    <definedName name="BDIADM_1_1_3_1_1_2_1_2">'[9]35 x 61,40 Semi V - 2,25'!#REF!</definedName>
    <definedName name="BDIADM_1_1_3_1_1_2_2">'[9]35 x 61,40 Semi V - 2,25'!#REF!</definedName>
    <definedName name="BDIADM_1_1_3_1_2">'[7]35 x 61,40 Semi V - 2,25'!#REF!</definedName>
    <definedName name="BDIADM_1_1_3_1_2_1">#REF!</definedName>
    <definedName name="BDIADM_1_1_3_1_2_1_1">#REF!</definedName>
    <definedName name="BDIADM_1_1_3_1_2_1_1_2">#REF!</definedName>
    <definedName name="BDIADM_1_1_3_1_2_1_2">#REF!</definedName>
    <definedName name="BDIADM_1_1_3_1_2_2">'[9]35 x 61,40 Semi V - 2,25'!#REF!</definedName>
    <definedName name="BDIADM_1_1_3_2">#REF!</definedName>
    <definedName name="BDIADM_1_1_3_2_1">#REF!</definedName>
    <definedName name="BDIADM_1_1_3_2_2">#REF!</definedName>
    <definedName name="BDIADM_1_1_4">#REF!</definedName>
    <definedName name="BDIADM_1_1_4_1">#REF!</definedName>
    <definedName name="BDIADM_1_1_4_1_1">'[7]35 x 61,40 Semi V - 2,25'!#REF!</definedName>
    <definedName name="BDIADM_1_1_4_1_1_2">'[9]35 x 61,40 Semi V - 2,25'!#REF!</definedName>
    <definedName name="BDIADM_1_1_4_1_2">'[7]35 x 61,40 Semi V - 2,25'!#REF!</definedName>
    <definedName name="BDIADM_1_1_4_1_2_1">#REF!</definedName>
    <definedName name="BDIADM_1_1_4_1_2_1_1">#REF!</definedName>
    <definedName name="BDIADM_1_1_4_1_2_1_1_2">#REF!</definedName>
    <definedName name="BDIADM_1_1_4_1_2_1_2">#REF!</definedName>
    <definedName name="BDIADM_1_1_4_1_2_2">'[9]35 x 61,40 Semi V - 2,25'!#REF!</definedName>
    <definedName name="BDIADM_1_1_4_2">#REF!</definedName>
    <definedName name="BDIADM_1_1_4_2_1">#REF!</definedName>
    <definedName name="BDIADM_1_1_4_2_2">#REF!</definedName>
    <definedName name="BDIADM_1_1_5">#REF!</definedName>
    <definedName name="BDIADM_1_1_5_1">'[7]35 x 61,40 Semi V - 2,25'!#REF!</definedName>
    <definedName name="BDIADM_1_1_5_1_2">'[7]35 x 61,40 Semi V - 2,25'!#REF!</definedName>
    <definedName name="BDIADM_1_1_5_1_2_1">'[9]35 x 61,40 Semi V - 2,25'!#REF!</definedName>
    <definedName name="BDIADM_1_1_5_1_2_2">'[9]35 x 61,40 Semi V - 2,25'!#REF!</definedName>
    <definedName name="BDIADM_1_1_5_2">#REF!</definedName>
    <definedName name="BDIADM_1_1_5_2_1">#REF!</definedName>
    <definedName name="BDIADM_1_1_5_2_2">#REF!</definedName>
    <definedName name="BDIADM_1_1_6">#REF!</definedName>
    <definedName name="BDIADM_1_1_6_1">#REF!</definedName>
    <definedName name="BDIADM_1_1_6_1_1">'[8]35 x 61,40 Semi V - 2,25'!#REF!</definedName>
    <definedName name="BDIADM_1_1_6_1_1_1">'[8]35 x 61,40 Semi V - 2,25'!#REF!</definedName>
    <definedName name="BDIADM_1_1_6_1_1_1_1">'[7]35 x 61,40 Semi V - 2,25'!#REF!</definedName>
    <definedName name="BDIADM_1_1_6_1_1_1_1_2">'[9]35 x 61,40 Semi V - 2,25'!#REF!</definedName>
    <definedName name="BDIADM_1_1_6_1_1_1_2">'[8]35 x 61,40 Semi V - 2,25'!#REF!</definedName>
    <definedName name="BDIADM_1_1_6_1_1_2">'[7]35 x 61,40 Semi V - 2,25'!#REF!</definedName>
    <definedName name="BDIADM_1_1_6_1_1_2_1">'[7]35 x 61,40 Semi V - 2,25'!#REF!</definedName>
    <definedName name="BDIADM_1_1_6_1_1_2_1_1">'[7]35 x 61,40 Semi V - 2,25'!#REF!</definedName>
    <definedName name="BDIADM_1_1_6_1_1_2_1_1_2">'[9]35 x 61,40 Semi V - 2,25'!#REF!</definedName>
    <definedName name="BDIADM_1_1_6_1_1_2_1_2">'[9]35 x 61,40 Semi V - 2,25'!#REF!</definedName>
    <definedName name="BDIADM_1_1_6_1_1_2_2">'[9]35 x 61,40 Semi V - 2,25'!#REF!</definedName>
    <definedName name="BDIADM_1_1_6_1_2">'[7]35 x 61,40 Semi V - 2,25'!#REF!</definedName>
    <definedName name="BDIADM_1_1_6_1_2_1">#REF!</definedName>
    <definedName name="BDIADM_1_1_6_1_2_1_1">#REF!</definedName>
    <definedName name="BDIADM_1_1_6_1_2_1_1_2">#REF!</definedName>
    <definedName name="BDIADM_1_1_6_1_2_1_2">#REF!</definedName>
    <definedName name="BDIADM_1_1_6_1_2_2">'[9]35 x 61,40 Semi V - 2,25'!#REF!</definedName>
    <definedName name="BDIADM_1_1_6_2">#REF!</definedName>
    <definedName name="BDIADM_1_1_6_2_1">#REF!</definedName>
    <definedName name="BDIADM_1_1_6_2_2">#REF!</definedName>
    <definedName name="BDIADM_1_2">#REF!</definedName>
    <definedName name="BDIADM_1_2_1">'[8]35 x 61,40 Semi V - 2,25'!#REF!</definedName>
    <definedName name="BDIADM_1_2_1_1">'[8]35 x 61,40 Semi V - 2,25'!#REF!</definedName>
    <definedName name="BDIADM_1_2_1_1_1">#REF!</definedName>
    <definedName name="BDIADM_1_2_1_1_1_1">NA()</definedName>
    <definedName name="BDIADM_1_2_1_1_1_2">#REF!</definedName>
    <definedName name="BDIADM_1_2_1_1_2">'[8]35 x 61,40 Semi V - 2,25'!#REF!</definedName>
    <definedName name="BDIADM_1_2_1_2">'[7]35 x 61,40 Semi V - 2,25'!#REF!</definedName>
    <definedName name="BDIADM_1_2_1_2_1">'[7]35 x 61,40 Semi V - 2,25'!#REF!</definedName>
    <definedName name="BDIADM_1_2_1_2_1_1">'[9]35 x 61,40 Semi V - 2,25'!#REF!</definedName>
    <definedName name="BDIADM_1_2_1_2_1_2">'[9]35 x 61,40 Semi V - 2,25'!#REF!</definedName>
    <definedName name="BDIADM_1_2_1_2_2">'[9]35 x 61,40 Semi V - 2,25'!#REF!</definedName>
    <definedName name="BDIADM_1_2_2">#REF!</definedName>
    <definedName name="BDIADM_1_2_2_1">#REF!</definedName>
    <definedName name="BDIADM_1_2_2_2">#REF!</definedName>
    <definedName name="BDIADM_1_2_3">'[8]35 x 61,40 Semi V - 2,25'!#REF!</definedName>
    <definedName name="BDIADM_1_2_3_1">'[8]35 x 61,40 Semi V - 2,25'!#REF!</definedName>
    <definedName name="BDIADM_1_2_3_1_1">'[7]35 x 61,40 Semi V - 2,25'!#REF!</definedName>
    <definedName name="BDIADM_1_2_3_1_1_2">'[9]35 x 61,40 Semi V - 2,25'!#REF!</definedName>
    <definedName name="BDIADM_1_2_3_1_2">'[7]35 x 61,40 Semi V - 2,25'!#REF!</definedName>
    <definedName name="BDIADM_1_2_3_1_2_1">'[9]35 x 61,40 Semi V - 2,25'!#REF!</definedName>
    <definedName name="BDIADM_1_2_3_1_2_2">'[9]35 x 61,40 Semi V - 2,25'!#REF!</definedName>
    <definedName name="BDIADM_1_2_3_2">'[7]35 x 61,40 Semi V - 2,25'!#REF!</definedName>
    <definedName name="BDIADM_1_2_3_2_1">'[9]35 x 61,40 Semi V - 2,25'!#REF!</definedName>
    <definedName name="BDIADM_1_2_3_2_2">'[9]35 x 61,40 Semi V - 2,25'!#REF!</definedName>
    <definedName name="BDIADM_1_2_4">'[7]35 x 61,40 Semi V - 2,25'!#REF!</definedName>
    <definedName name="BDIADM_1_2_4_2">'[7]35 x 61,40 Semi V - 2,25'!#REF!</definedName>
    <definedName name="BDIADM_1_2_4_2_1">'[9]35 x 61,40 Semi V - 2,25'!#REF!</definedName>
    <definedName name="BDIADM_1_2_4_2_2">'[9]35 x 61,40 Semi V - 2,25'!#REF!</definedName>
    <definedName name="BDIADM_1_2_5">'[7]35 x 61,40 Semi V - 2,25'!#REF!</definedName>
    <definedName name="BDIADM_1_2_5_2">'[7]35 x 61,40 Semi V - 2,25'!#REF!</definedName>
    <definedName name="BDIADM_1_2_5_2_1">'[9]35 x 61,40 Semi V - 2,25'!#REF!</definedName>
    <definedName name="BDIADM_1_2_5_2_2">'[9]35 x 61,40 Semi V - 2,25'!#REF!</definedName>
    <definedName name="BDIADM_1_2_6">'[8]35 x 61,40 Semi V - 2,25'!#REF!</definedName>
    <definedName name="BDIADM_1_2_6_1">'[8]35 x 61,40 Semi V - 2,25'!#REF!</definedName>
    <definedName name="BDIADM_1_2_6_1_1">'[7]35 x 61,40 Semi V - 2,25'!#REF!</definedName>
    <definedName name="BDIADM_1_2_6_1_1_2">'[9]35 x 61,40 Semi V - 2,25'!#REF!</definedName>
    <definedName name="BDIADM_1_2_6_1_2">'[7]35 x 61,40 Semi V - 2,25'!#REF!</definedName>
    <definedName name="BDIADM_1_2_6_1_2_1">'[9]35 x 61,40 Semi V - 2,25'!#REF!</definedName>
    <definedName name="BDIADM_1_2_6_1_2_2">'[9]35 x 61,40 Semi V - 2,25'!#REF!</definedName>
    <definedName name="BDIADM_1_2_6_2">'[7]35 x 61,40 Semi V - 2,25'!#REF!</definedName>
    <definedName name="BDIADM_1_2_6_2_1">'[9]35 x 61,40 Semi V - 2,25'!#REF!</definedName>
    <definedName name="BDIADM_1_2_6_2_2">'[9]35 x 61,40 Semi V - 2,25'!#REF!</definedName>
    <definedName name="BDIADM_1_3">#REF!</definedName>
    <definedName name="BDIADM_1_3_1">#REF!</definedName>
    <definedName name="BDIADM_1_3_1_1">#REF!</definedName>
    <definedName name="BDIADM_1_3_1_1_2">#REF!</definedName>
    <definedName name="BDIADM_1_3_1_2">#REF!</definedName>
    <definedName name="BDIADM_1_3_1_2_1">#REF!</definedName>
    <definedName name="BDIADM_1_3_1_2_2">#REF!</definedName>
    <definedName name="BDIADM_1_3_2">#REF!</definedName>
    <definedName name="BDIADM_1_3_2_1">#REF!</definedName>
    <definedName name="BDIADM_1_3_2_2">#REF!</definedName>
    <definedName name="BDIADM_1_4">#REF!</definedName>
    <definedName name="BDIADM_1_4_2">#REF!</definedName>
    <definedName name="BDIADM_1_4_2_1">#REF!</definedName>
    <definedName name="BDIADM_1_4_2_2">#REF!</definedName>
    <definedName name="BDIADM_1_5">#REF!</definedName>
    <definedName name="BDIADM_1_5_2">#REF!</definedName>
    <definedName name="BDIADM_1_5_2_1">#REF!</definedName>
    <definedName name="BDIADM_1_5_2_2">#REF!</definedName>
    <definedName name="BDIADM_1_6">#REF!</definedName>
    <definedName name="BDIADM_1_6_1">#REF!</definedName>
    <definedName name="BDIADM_1_6_1_1">#REF!</definedName>
    <definedName name="BDIADM_1_6_1_1_2">#REF!</definedName>
    <definedName name="BDIADM_1_6_1_2">#REF!</definedName>
    <definedName name="BDIADM_1_6_1_2_1">#REF!</definedName>
    <definedName name="BDIADM_1_6_1_2_2">#REF!</definedName>
    <definedName name="BDIADM_1_6_2">#REF!</definedName>
    <definedName name="BDIADM_1_6_2_1">#REF!</definedName>
    <definedName name="BDIADM_1_6_2_2">#REF!</definedName>
    <definedName name="BDIADM_1_7">#REF!</definedName>
    <definedName name="BDIADM_1_7_1">#REF!</definedName>
    <definedName name="BDIADM_1_7_1_1">#REF!</definedName>
    <definedName name="BDIADM_1_7_1_1_2">#REF!</definedName>
    <definedName name="BDIADM_1_7_1_2">#REF!</definedName>
    <definedName name="BDIADM_1_7_1_2_1">#REF!</definedName>
    <definedName name="BDIADM_1_7_1_2_2">#REF!</definedName>
    <definedName name="BDIADM_1_7_2">#REF!</definedName>
    <definedName name="BDIADM_1_7_2_1">#REF!</definedName>
    <definedName name="BDIADM_1_7_2_2">#REF!</definedName>
    <definedName name="BDIADM_2">'[3]custo _3_'!$G$1</definedName>
    <definedName name="BDIADM_2_1">'[10]custo _3_'!$G$1</definedName>
    <definedName name="BDIADM_2_1_1">'[11]custo _3_'!$G$1</definedName>
    <definedName name="BDIADM_2_1_1_1">'[4]custo _3_'!$G$1</definedName>
    <definedName name="BDIADM_2_1_1_1_1">'[12]custo _3_'!$G$1</definedName>
    <definedName name="BDIADM_2_1_1_1_1_1">'[13]custo _3_'!$G$1</definedName>
    <definedName name="BDIADM_2_1_1_2">'[7]custo _3_'!$G$1</definedName>
    <definedName name="BDIADM_2_1_2">'[13]custo _3_'!$G$1</definedName>
    <definedName name="BDIADM_2_1_2_1">'[8]custo _3_'!$G$1</definedName>
    <definedName name="BDIADM_2_1_2_2">'[7]custo _3_'!$G$1</definedName>
    <definedName name="BDIADM_2_1_2_2_1">'[7]custo _3_'!$G$1</definedName>
    <definedName name="BDIADM_2_2">'[14]custo _3_'!$G$1</definedName>
    <definedName name="BDIADM_2_2_1">'[8]custo _3_'!$G$1</definedName>
    <definedName name="BDIADM_2_2_1_1">#N/A</definedName>
    <definedName name="BDIADM_2_2_2">'[7]custo _3_'!$G$1</definedName>
    <definedName name="BDITER">#REF!</definedName>
    <definedName name="bditer_1">'[3]35 x 61,40 Semi V - 2,25'!#REF!</definedName>
    <definedName name="bditer_1_1">#REF!</definedName>
    <definedName name="bditer_1_1_1">#REF!</definedName>
    <definedName name="bditer_1_1_1_1">'[4]25 x 61,40 Semi V - 2,25'!#REF!</definedName>
    <definedName name="bditer_1_1_1_1_1">'[4]25 x 61,40 Semi V - 2,25'!#REF!</definedName>
    <definedName name="bditer_1_1_1_1_1_1">#REF!</definedName>
    <definedName name="bditer_1_1_1_1_1_1_1">'[5]25 x 61,40 Semi V - 2,25'!#REF!</definedName>
    <definedName name="bditer_1_1_1_1_1_1_1_2">'[6]25 x 61,40 Semi V - 2,25'!#REF!</definedName>
    <definedName name="bditer_1_1_1_1_1_1_2">#REF!</definedName>
    <definedName name="bditer_1_1_1_1_1_2">'[4]25 x 61,40 Semi V - 2,25'!#REF!</definedName>
    <definedName name="bditer_1_1_1_1_2">'[5]25 x 61,40 Semi V - 2,25'!#REF!</definedName>
    <definedName name="bditer_1_1_1_1_2_1">#REF!</definedName>
    <definedName name="bditer_1_1_1_1_2_1_1">#REF!</definedName>
    <definedName name="bditer_1_1_1_1_2_1_1_2">#REF!</definedName>
    <definedName name="bditer_1_1_1_1_2_1_2">#REF!</definedName>
    <definedName name="bditer_1_1_1_1_2_2">'[6]25 x 61,40 Semi V - 2,25'!#REF!</definedName>
    <definedName name="bditer_1_1_1_2">'[7]35 x 61,40 Semi V - 2,25'!#REF!</definedName>
    <definedName name="bditer_1_1_1_2_1">#REF!</definedName>
    <definedName name="bditer_1_1_1_2_1_1">#REF!</definedName>
    <definedName name="bditer_1_1_1_2_1_1_2">#REF!</definedName>
    <definedName name="bditer_1_1_1_2_1_2">#REF!</definedName>
    <definedName name="bditer_1_1_1_2_2">#REF!</definedName>
    <definedName name="bditer_1_1_1_2_2_1">#REF!</definedName>
    <definedName name="bditer_1_1_1_2_2_1_1">#REF!</definedName>
    <definedName name="bditer_1_1_1_2_2_1_2">#REF!</definedName>
    <definedName name="bditer_1_1_1_2_2_2">#REF!</definedName>
    <definedName name="bditer_1_1_1_3">#REF!</definedName>
    <definedName name="bditer_1_1_1_3_2">#REF!</definedName>
    <definedName name="bditer_1_1_2">#REF!</definedName>
    <definedName name="bditer_1_1_2_1">#REF!</definedName>
    <definedName name="bditer_1_1_2_1_1">'[8]35 x 61,40 Semi V - 2,25'!#REF!</definedName>
    <definedName name="bditer_1_1_2_1_1_1">'[7]35 x 61,40 Semi V - 2,25'!#REF!</definedName>
    <definedName name="bditer_1_1_2_1_1_1_2">'[9]35 x 61,40 Semi V - 2,25'!#REF!</definedName>
    <definedName name="bditer_1_1_2_1_1_2">'[8]35 x 61,40 Semi V - 2,25'!#REF!</definedName>
    <definedName name="bditer_1_1_2_1_2">'[7]35 x 61,40 Semi V - 2,25'!#REF!</definedName>
    <definedName name="bditer_1_1_2_1_2_1">'[9]35 x 61,40 Semi V - 2,25'!#REF!</definedName>
    <definedName name="bditer_1_1_2_1_2_2">'[9]35 x 61,40 Semi V - 2,25'!#REF!</definedName>
    <definedName name="bditer_1_1_2_2">'[7]35 x 61,40 Semi V - 2,25'!#REF!</definedName>
    <definedName name="bditer_1_1_2_2_1">'[8]35 x 61,40 Semi V - 2,25'!#REF!</definedName>
    <definedName name="bditer_1_1_2_2_1_1">'[7]35 x 61,40 Semi V - 2,25'!#REF!</definedName>
    <definedName name="bditer_1_1_2_2_1_1_2">'[9]35 x 61,40 Semi V - 2,25'!#REF!</definedName>
    <definedName name="bditer_1_1_2_2_1_2">'[8]35 x 61,40 Semi V - 2,25'!#REF!</definedName>
    <definedName name="bditer_1_1_2_2_2">'[9]35 x 61,40 Semi V - 2,25'!#REF!</definedName>
    <definedName name="bditer_1_1_2_3">'[7]35 x 61,40 Semi V - 2,25'!#REF!</definedName>
    <definedName name="bditer_1_1_2_3_2">'[9]35 x 61,40 Semi V - 2,25'!#REF!</definedName>
    <definedName name="bditer_1_1_3">#REF!</definedName>
    <definedName name="bditer_1_1_3_1">#REF!</definedName>
    <definedName name="bditer_1_1_3_1_1">'[8]35 x 61,40 Semi V - 2,25'!#REF!</definedName>
    <definedName name="bditer_1_1_3_1_1_1">'[8]35 x 61,40 Semi V - 2,25'!#REF!</definedName>
    <definedName name="bditer_1_1_3_1_1_1_1">'[7]35 x 61,40 Semi V - 2,25'!#REF!</definedName>
    <definedName name="bditer_1_1_3_1_1_1_1_2">'[9]35 x 61,40 Semi V - 2,25'!#REF!</definedName>
    <definedName name="bditer_1_1_3_1_1_1_2">'[8]35 x 61,40 Semi V - 2,25'!#REF!</definedName>
    <definedName name="bditer_1_1_3_1_1_2">'[7]35 x 61,40 Semi V - 2,25'!#REF!</definedName>
    <definedName name="bditer_1_1_3_1_1_2_1">'[7]35 x 61,40 Semi V - 2,25'!#REF!</definedName>
    <definedName name="bditer_1_1_3_1_1_2_1_1">'[7]35 x 61,40 Semi V - 2,25'!#REF!</definedName>
    <definedName name="bditer_1_1_3_1_1_2_1_1_2">'[9]35 x 61,40 Semi V - 2,25'!#REF!</definedName>
    <definedName name="bditer_1_1_3_1_1_2_1_2">'[9]35 x 61,40 Semi V - 2,25'!#REF!</definedName>
    <definedName name="bditer_1_1_3_1_1_2_2">'[9]35 x 61,40 Semi V - 2,25'!#REF!</definedName>
    <definedName name="bditer_1_1_3_1_2">'[7]35 x 61,40 Semi V - 2,25'!#REF!</definedName>
    <definedName name="bditer_1_1_3_1_2_1">#REF!</definedName>
    <definedName name="bditer_1_1_3_1_2_1_1">#REF!</definedName>
    <definedName name="bditer_1_1_3_1_2_1_1_2">#REF!</definedName>
    <definedName name="bditer_1_1_3_1_2_1_2">#REF!</definedName>
    <definedName name="bditer_1_1_3_1_2_2">'[9]35 x 61,40 Semi V - 2,25'!#REF!</definedName>
    <definedName name="bditer_1_1_3_2">#REF!</definedName>
    <definedName name="bditer_1_1_3_2_1">#REF!</definedName>
    <definedName name="bditer_1_1_3_2_2">#REF!</definedName>
    <definedName name="bditer_1_1_4">#REF!</definedName>
    <definedName name="bditer_1_1_4_1">#REF!</definedName>
    <definedName name="bditer_1_1_4_1_1">'[7]35 x 61,40 Semi V - 2,25'!#REF!</definedName>
    <definedName name="bditer_1_1_4_1_1_2">'[9]35 x 61,40 Semi V - 2,25'!#REF!</definedName>
    <definedName name="bditer_1_1_4_1_2">'[7]35 x 61,40 Semi V - 2,25'!#REF!</definedName>
    <definedName name="bditer_1_1_4_1_2_1">#REF!</definedName>
    <definedName name="bditer_1_1_4_1_2_1_1">#REF!</definedName>
    <definedName name="bditer_1_1_4_1_2_1_1_2">#REF!</definedName>
    <definedName name="bditer_1_1_4_1_2_1_2">#REF!</definedName>
    <definedName name="bditer_1_1_4_1_2_2">'[9]35 x 61,40 Semi V - 2,25'!#REF!</definedName>
    <definedName name="bditer_1_1_4_2">#REF!</definedName>
    <definedName name="bditer_1_1_4_2_1">#REF!</definedName>
    <definedName name="bditer_1_1_4_2_2">#REF!</definedName>
    <definedName name="bditer_1_1_5">#REF!</definedName>
    <definedName name="bditer_1_1_5_1">'[7]35 x 61,40 Semi V - 2,25'!#REF!</definedName>
    <definedName name="bditer_1_1_5_1_2">'[7]35 x 61,40 Semi V - 2,25'!#REF!</definedName>
    <definedName name="bditer_1_1_5_1_2_1">'[9]35 x 61,40 Semi V - 2,25'!#REF!</definedName>
    <definedName name="bditer_1_1_5_1_2_2">'[9]35 x 61,40 Semi V - 2,25'!#REF!</definedName>
    <definedName name="bditer_1_1_5_2">#REF!</definedName>
    <definedName name="bditer_1_1_5_2_1">#REF!</definedName>
    <definedName name="bditer_1_1_5_2_2">#REF!</definedName>
    <definedName name="bditer_1_1_6">#REF!</definedName>
    <definedName name="bditer_1_1_6_1">#REF!</definedName>
    <definedName name="bditer_1_1_6_1_1">'[8]35 x 61,40 Semi V - 2,25'!#REF!</definedName>
    <definedName name="bditer_1_1_6_1_1_1">'[8]35 x 61,40 Semi V - 2,25'!#REF!</definedName>
    <definedName name="bditer_1_1_6_1_1_1_1">'[7]35 x 61,40 Semi V - 2,25'!#REF!</definedName>
    <definedName name="bditer_1_1_6_1_1_1_1_2">'[9]35 x 61,40 Semi V - 2,25'!#REF!</definedName>
    <definedName name="bditer_1_1_6_1_1_1_2">'[8]35 x 61,40 Semi V - 2,25'!#REF!</definedName>
    <definedName name="bditer_1_1_6_1_1_2">'[7]35 x 61,40 Semi V - 2,25'!#REF!</definedName>
    <definedName name="bditer_1_1_6_1_1_2_1">'[7]35 x 61,40 Semi V - 2,25'!#REF!</definedName>
    <definedName name="bditer_1_1_6_1_1_2_1_1">'[7]35 x 61,40 Semi V - 2,25'!#REF!</definedName>
    <definedName name="bditer_1_1_6_1_1_2_1_1_2">'[9]35 x 61,40 Semi V - 2,25'!#REF!</definedName>
    <definedName name="bditer_1_1_6_1_1_2_1_2">'[9]35 x 61,40 Semi V - 2,25'!#REF!</definedName>
    <definedName name="bditer_1_1_6_1_1_2_2">'[9]35 x 61,40 Semi V - 2,25'!#REF!</definedName>
    <definedName name="bditer_1_1_6_1_2">'[7]35 x 61,40 Semi V - 2,25'!#REF!</definedName>
    <definedName name="bditer_1_1_6_1_2_1">#REF!</definedName>
    <definedName name="bditer_1_1_6_1_2_1_1">#REF!</definedName>
    <definedName name="bditer_1_1_6_1_2_1_1_2">#REF!</definedName>
    <definedName name="bditer_1_1_6_1_2_1_2">#REF!</definedName>
    <definedName name="bditer_1_1_6_1_2_2">'[9]35 x 61,40 Semi V - 2,25'!#REF!</definedName>
    <definedName name="bditer_1_1_6_2">#REF!</definedName>
    <definedName name="bditer_1_1_6_2_1">#REF!</definedName>
    <definedName name="bditer_1_1_6_2_2">#REF!</definedName>
    <definedName name="bditer_1_2">#REF!</definedName>
    <definedName name="bditer_1_2_1">'[8]35 x 61,40 Semi V - 2,25'!#REF!</definedName>
    <definedName name="bditer_1_2_1_1">'[8]35 x 61,40 Semi V - 2,25'!#REF!</definedName>
    <definedName name="bditer_1_2_1_1_1">#REF!</definedName>
    <definedName name="bditer_1_2_1_1_1_1">NA()</definedName>
    <definedName name="bditer_1_2_1_1_1_2">#REF!</definedName>
    <definedName name="bditer_1_2_1_1_2">'[8]35 x 61,40 Semi V - 2,25'!#REF!</definedName>
    <definedName name="bditer_1_2_1_2">'[7]35 x 61,40 Semi V - 2,25'!#REF!</definedName>
    <definedName name="bditer_1_2_1_2_1">'[7]35 x 61,40 Semi V - 2,25'!#REF!</definedName>
    <definedName name="bditer_1_2_1_2_1_1">'[9]35 x 61,40 Semi V - 2,25'!#REF!</definedName>
    <definedName name="bditer_1_2_1_2_1_2">'[9]35 x 61,40 Semi V - 2,25'!#REF!</definedName>
    <definedName name="bditer_1_2_1_2_2">'[9]35 x 61,40 Semi V - 2,25'!#REF!</definedName>
    <definedName name="bditer_1_2_2">#REF!</definedName>
    <definedName name="bditer_1_2_2_1">#REF!</definedName>
    <definedName name="bditer_1_2_2_2">#REF!</definedName>
    <definedName name="bditer_1_2_3">'[8]35 x 61,40 Semi V - 2,25'!#REF!</definedName>
    <definedName name="bditer_1_2_3_1">'[8]35 x 61,40 Semi V - 2,25'!#REF!</definedName>
    <definedName name="bditer_1_2_3_1_1">'[7]35 x 61,40 Semi V - 2,25'!#REF!</definedName>
    <definedName name="bditer_1_2_3_1_1_2">'[9]35 x 61,40 Semi V - 2,25'!#REF!</definedName>
    <definedName name="bditer_1_2_3_1_2">'[7]35 x 61,40 Semi V - 2,25'!#REF!</definedName>
    <definedName name="bditer_1_2_3_1_2_1">'[9]35 x 61,40 Semi V - 2,25'!#REF!</definedName>
    <definedName name="bditer_1_2_3_1_2_2">'[9]35 x 61,40 Semi V - 2,25'!#REF!</definedName>
    <definedName name="bditer_1_2_3_2">'[7]35 x 61,40 Semi V - 2,25'!#REF!</definedName>
    <definedName name="bditer_1_2_3_2_1">'[9]35 x 61,40 Semi V - 2,25'!#REF!</definedName>
    <definedName name="bditer_1_2_3_2_2">'[9]35 x 61,40 Semi V - 2,25'!#REF!</definedName>
    <definedName name="bditer_1_2_4">'[7]35 x 61,40 Semi V - 2,25'!#REF!</definedName>
    <definedName name="bditer_1_2_4_2">'[7]35 x 61,40 Semi V - 2,25'!#REF!</definedName>
    <definedName name="bditer_1_2_4_2_1">'[9]35 x 61,40 Semi V - 2,25'!#REF!</definedName>
    <definedName name="bditer_1_2_4_2_2">'[9]35 x 61,40 Semi V - 2,25'!#REF!</definedName>
    <definedName name="bditer_1_2_5">'[7]35 x 61,40 Semi V - 2,25'!#REF!</definedName>
    <definedName name="bditer_1_2_5_2">'[7]35 x 61,40 Semi V - 2,25'!#REF!</definedName>
    <definedName name="bditer_1_2_5_2_1">'[9]35 x 61,40 Semi V - 2,25'!#REF!</definedName>
    <definedName name="bditer_1_2_5_2_2">'[9]35 x 61,40 Semi V - 2,25'!#REF!</definedName>
    <definedName name="bditer_1_2_6">'[8]35 x 61,40 Semi V - 2,25'!#REF!</definedName>
    <definedName name="bditer_1_2_6_1">'[8]35 x 61,40 Semi V - 2,25'!#REF!</definedName>
    <definedName name="bditer_1_2_6_1_1">'[7]35 x 61,40 Semi V - 2,25'!#REF!</definedName>
    <definedName name="bditer_1_2_6_1_1_2">'[9]35 x 61,40 Semi V - 2,25'!#REF!</definedName>
    <definedName name="bditer_1_2_6_1_2">'[7]35 x 61,40 Semi V - 2,25'!#REF!</definedName>
    <definedName name="bditer_1_2_6_1_2_1">'[9]35 x 61,40 Semi V - 2,25'!#REF!</definedName>
    <definedName name="bditer_1_2_6_1_2_2">'[9]35 x 61,40 Semi V - 2,25'!#REF!</definedName>
    <definedName name="bditer_1_2_6_2">'[7]35 x 61,40 Semi V - 2,25'!#REF!</definedName>
    <definedName name="bditer_1_2_6_2_1">'[9]35 x 61,40 Semi V - 2,25'!#REF!</definedName>
    <definedName name="bditer_1_2_6_2_2">'[9]35 x 61,40 Semi V - 2,25'!#REF!</definedName>
    <definedName name="bditer_1_3">#REF!</definedName>
    <definedName name="bditer_1_3_1">#REF!</definedName>
    <definedName name="bditer_1_3_1_1">#REF!</definedName>
    <definedName name="bditer_1_3_1_1_2">#REF!</definedName>
    <definedName name="bditer_1_3_1_2">#REF!</definedName>
    <definedName name="bditer_1_3_1_2_1">#REF!</definedName>
    <definedName name="bditer_1_3_1_2_2">#REF!</definedName>
    <definedName name="bditer_1_3_2">#REF!</definedName>
    <definedName name="bditer_1_3_2_1">#REF!</definedName>
    <definedName name="bditer_1_3_2_2">#REF!</definedName>
    <definedName name="bditer_1_4">#REF!</definedName>
    <definedName name="bditer_1_4_2">#REF!</definedName>
    <definedName name="bditer_1_4_2_1">#REF!</definedName>
    <definedName name="bditer_1_4_2_2">#REF!</definedName>
    <definedName name="bditer_1_5">#REF!</definedName>
    <definedName name="bditer_1_5_2">#REF!</definedName>
    <definedName name="bditer_1_5_2_1">#REF!</definedName>
    <definedName name="bditer_1_5_2_2">#REF!</definedName>
    <definedName name="bditer_1_6">#REF!</definedName>
    <definedName name="bditer_1_6_1">#REF!</definedName>
    <definedName name="bditer_1_6_1_1">#REF!</definedName>
    <definedName name="bditer_1_6_1_1_2">#REF!</definedName>
    <definedName name="bditer_1_6_1_2">#REF!</definedName>
    <definedName name="bditer_1_6_1_2_1">#REF!</definedName>
    <definedName name="bditer_1_6_1_2_2">#REF!</definedName>
    <definedName name="bditer_1_6_2">#REF!</definedName>
    <definedName name="bditer_1_6_2_1">#REF!</definedName>
    <definedName name="bditer_1_6_2_2">#REF!</definedName>
    <definedName name="bditer_1_7">#REF!</definedName>
    <definedName name="bditer_1_7_1">#REF!</definedName>
    <definedName name="bditer_1_7_1_1">#REF!</definedName>
    <definedName name="bditer_1_7_1_1_2">#REF!</definedName>
    <definedName name="bditer_1_7_1_2">#REF!</definedName>
    <definedName name="bditer_1_7_1_2_1">#REF!</definedName>
    <definedName name="bditer_1_7_1_2_2">#REF!</definedName>
    <definedName name="bditer_1_7_2">#REF!</definedName>
    <definedName name="bditer_1_7_2_1">#REF!</definedName>
    <definedName name="bditer_1_7_2_2">#REF!</definedName>
    <definedName name="BDITER_2">#REF!</definedName>
    <definedName name="BDITER_2_1">#REF!</definedName>
    <definedName name="BDITER_2_1_1">#REF!</definedName>
    <definedName name="BDITER_2_3">#REF!</definedName>
    <definedName name="BDITER_2_4">#REF!</definedName>
    <definedName name="BDITER_2_5">#REF!</definedName>
    <definedName name="BG">#REF!</definedName>
    <definedName name="BGU">#REF!</definedName>
    <definedName name="bosta" localSheetId="11" hidden="1">{#N/A,#N/A,FALSE,"Cronograma";#N/A,#N/A,FALSE,"Cronogr. 2"}</definedName>
    <definedName name="bosta" hidden="1">{#N/A,#N/A,FALSE,"Cronograma";#N/A,#N/A,FALSE,"Cronogr. 2"}</definedName>
    <definedName name="CA´L" localSheetId="11" hidden="1">{#N/A,#N/A,FALSE,"Cronograma";#N/A,#N/A,FALSE,"Cronogr. 2"}</definedName>
    <definedName name="CA´L" hidden="1">{#N/A,#N/A,FALSE,"Cronograma";#N/A,#N/A,FALSE,"Cronogr. 2"}</definedName>
    <definedName name="CBU">#REF!</definedName>
    <definedName name="CBUII">#REF!</definedName>
    <definedName name="CBUQB">#REF!</definedName>
    <definedName name="CBUQc">#REF!</definedName>
    <definedName name="cccc" localSheetId="6">[15]ORC!#REF!</definedName>
    <definedName name="cccc">[2]ORC!#REF!</definedName>
    <definedName name="cd">#REF!</definedName>
    <definedName name="cd_2">#REF!</definedName>
    <definedName name="CélulaInicioPlanilha">#REF!</definedName>
    <definedName name="CélulaResumo">#REF!</definedName>
    <definedName name="Código" localSheetId="6">#REF!</definedName>
    <definedName name="Código">#REF!</definedName>
    <definedName name="Comp_Área_Vol.">#REF!</definedName>
    <definedName name="Comprimento_Equivalente" localSheetId="6">#REF!</definedName>
    <definedName name="Comprimento_Equivalente">#REF!</definedName>
    <definedName name="concorrentes" localSheetId="11" hidden="1">{#N/A,#N/A,FALSE,"Cronograma";#N/A,#N/A,FALSE,"Cronogr. 2"}</definedName>
    <definedName name="concorrentes" hidden="1">{#N/A,#N/A,FALSE,"Cronograma";#N/A,#N/A,FALSE,"Cronogr. 2"}</definedName>
    <definedName name="cronog2" localSheetId="11">'BDI DIFERENCIADO (2)'!cronog2</definedName>
    <definedName name="cronog2">cronog2</definedName>
    <definedName name="cronog2_1" localSheetId="11">'BDI DIFERENCIADO (2)'!cronog2_1</definedName>
    <definedName name="cronog2_1">cronog2_1</definedName>
    <definedName name="CUP" localSheetId="11">'BDI DIFERENCIADO (2)'!CUP</definedName>
    <definedName name="CUP">CUP</definedName>
    <definedName name="CUP_1" localSheetId="11">'BDI DIFERENCIADO (2)'!CUP_1</definedName>
    <definedName name="CUP_1">CUP_1</definedName>
    <definedName name="d" localSheetId="11">#REF!</definedName>
    <definedName name="d">#REF!</definedName>
    <definedName name="d_1" localSheetId="11">#REF!</definedName>
    <definedName name="d_1">#REF!</definedName>
    <definedName name="d_1_1" localSheetId="11">#REF!</definedName>
    <definedName name="d_1_1">#REF!</definedName>
    <definedName name="d_1_1_1">#REF!</definedName>
    <definedName name="d_1_1_1_1">#REF!</definedName>
    <definedName name="d_1_1_1_1_1">#REF!</definedName>
    <definedName name="d_1_1_1_1_1_1">#REF!</definedName>
    <definedName name="d_1_1_1_1_1_1_2">#REF!</definedName>
    <definedName name="d_1_1_1_1_1_2">#REF!</definedName>
    <definedName name="d_1_1_1_1_2">#REF!</definedName>
    <definedName name="d_1_1_1_2">#REF!</definedName>
    <definedName name="d_1_1_1_2_1">#REF!</definedName>
    <definedName name="d_1_1_1_2_1_1">#REF!</definedName>
    <definedName name="d_1_1_1_2_1_1_2">#REF!</definedName>
    <definedName name="d_1_1_1_2_1_2">#REF!</definedName>
    <definedName name="d_1_1_1_2_2">#REF!</definedName>
    <definedName name="d_1_1_2">#REF!</definedName>
    <definedName name="d_1_1_2_1">#REF!</definedName>
    <definedName name="d_1_1_2_1_1">#REF!</definedName>
    <definedName name="d_1_1_2_1_1_2">#REF!</definedName>
    <definedName name="d_1_1_2_1_2">#REF!</definedName>
    <definedName name="d_1_1_2_2">#REF!</definedName>
    <definedName name="d_1_2">#REF!</definedName>
    <definedName name="d_1_2_1">#REF!</definedName>
    <definedName name="d_1_2_2">#REF!</definedName>
    <definedName name="d_1_3">#REF!</definedName>
    <definedName name="d_1_3_1">#REF!</definedName>
    <definedName name="d_1_3_1_1">#REF!</definedName>
    <definedName name="d_1_3_1_1_2">#REF!</definedName>
    <definedName name="d_1_3_1_2">#REF!</definedName>
    <definedName name="d_1_3_1_2_1">#REF!</definedName>
    <definedName name="d_1_3_1_2_2">#REF!</definedName>
    <definedName name="d_1_3_2">#REF!</definedName>
    <definedName name="d_1_3_2_1">#REF!</definedName>
    <definedName name="d_1_3_2_2">#REF!</definedName>
    <definedName name="d_1_4">#REF!</definedName>
    <definedName name="d_1_4_1">#REF!</definedName>
    <definedName name="d_1_4_1_1">#REF!</definedName>
    <definedName name="d_1_4_1_1_2">#REF!</definedName>
    <definedName name="d_1_4_1_2">#REF!</definedName>
    <definedName name="d_1_4_1_2_1">#REF!</definedName>
    <definedName name="d_1_4_1_2_2">#REF!</definedName>
    <definedName name="d_1_4_2">#REF!</definedName>
    <definedName name="d_1_4_2_1">#REF!</definedName>
    <definedName name="d_1_4_2_2">#REF!</definedName>
    <definedName name="d_1_5">#REF!</definedName>
    <definedName name="d_1_5_2">#REF!</definedName>
    <definedName name="d_1_5_2_1">#REF!</definedName>
    <definedName name="d_1_5_2_2">#REF!</definedName>
    <definedName name="d_1_6">#REF!</definedName>
    <definedName name="d_1_6_1">#REF!</definedName>
    <definedName name="d_1_6_1_1">#REF!</definedName>
    <definedName name="d_1_6_1_1_2">#REF!</definedName>
    <definedName name="d_1_6_1_2">#REF!</definedName>
    <definedName name="d_1_6_1_2_1">#REF!</definedName>
    <definedName name="d_1_6_1_2_2">#REF!</definedName>
    <definedName name="d_1_6_2">#REF!</definedName>
    <definedName name="d_1_6_2_1">#REF!</definedName>
    <definedName name="d_1_6_2_2">#REF!</definedName>
    <definedName name="d_2">#REF!</definedName>
    <definedName name="d_2_1">#REF!</definedName>
    <definedName name="d_2_1_1">#REF!</definedName>
    <definedName name="d_2_1_1_1">#REF!</definedName>
    <definedName name="d_2_1_1_1_1">NA()</definedName>
    <definedName name="d_2_1_1_1_2">#REF!</definedName>
    <definedName name="d_2_1_1_2">#REF!</definedName>
    <definedName name="d_2_1_2">#REF!</definedName>
    <definedName name="d_2_1_2_1">#REF!</definedName>
    <definedName name="d_2_1_2_1_1">#REF!</definedName>
    <definedName name="d_2_1_2_1_2">#REF!</definedName>
    <definedName name="d_2_1_2_2">#REF!</definedName>
    <definedName name="d_2_2">#REF!</definedName>
    <definedName name="d_2_2_1">#REF!</definedName>
    <definedName name="d_2_2_2">#REF!</definedName>
    <definedName name="d_3">#REF!</definedName>
    <definedName name="d_3_1">#REF!</definedName>
    <definedName name="d_3_1_1">#REF!</definedName>
    <definedName name="d_3_1_1_2">#REF!</definedName>
    <definedName name="d_3_1_2">#REF!</definedName>
    <definedName name="d_3_1_2_1">#REF!</definedName>
    <definedName name="d_3_1_2_2">#REF!</definedName>
    <definedName name="d_3_2">#REF!</definedName>
    <definedName name="d_3_2_1">#REF!</definedName>
    <definedName name="d_3_2_2">#REF!</definedName>
    <definedName name="d_4">#REF!</definedName>
    <definedName name="d_4_1">#REF!</definedName>
    <definedName name="d_4_1_1">#REF!</definedName>
    <definedName name="d_4_1_1_2">#REF!</definedName>
    <definedName name="d_4_1_2">#REF!</definedName>
    <definedName name="d_4_1_2_1">#REF!</definedName>
    <definedName name="d_4_1_2_2">#REF!</definedName>
    <definedName name="d_4_2">#REF!</definedName>
    <definedName name="d_4_2_1">#REF!</definedName>
    <definedName name="d_4_2_2">#REF!</definedName>
    <definedName name="d_5">#REF!</definedName>
    <definedName name="d_5_2">#REF!</definedName>
    <definedName name="d_5_2_1">#REF!</definedName>
    <definedName name="d_5_2_2">#REF!</definedName>
    <definedName name="d_6">#REF!</definedName>
    <definedName name="d_6_1">#REF!</definedName>
    <definedName name="d_6_1_1">#REF!</definedName>
    <definedName name="d_6_1_1_2">#REF!</definedName>
    <definedName name="d_6_1_2">#REF!</definedName>
    <definedName name="d_6_1_2_1">#REF!</definedName>
    <definedName name="d_6_1_2_2">#REF!</definedName>
    <definedName name="d_6_2">#REF!</definedName>
    <definedName name="d_6_2_1">#REF!</definedName>
    <definedName name="d_6_2_2">#REF!</definedName>
    <definedName name="d_7">#REF!</definedName>
    <definedName name="d_7_1">#REF!</definedName>
    <definedName name="d_7_1_1">#REF!</definedName>
    <definedName name="d_7_1_1_2">#REF!</definedName>
    <definedName name="d_7_1_2">#REF!</definedName>
    <definedName name="d_7_1_2_1">#REF!</definedName>
    <definedName name="d_7_1_2_2">#REF!</definedName>
    <definedName name="d_7_2">#REF!</definedName>
    <definedName name="d_7_2_1">#REF!</definedName>
    <definedName name="d_7_2_2">#REF!</definedName>
    <definedName name="dadinho">NA()</definedName>
    <definedName name="DADOS">NA()</definedName>
    <definedName name="Data_Final">#REF!</definedName>
    <definedName name="Data_Início">#REF!</definedName>
    <definedName name="DDDD" localSheetId="11">'BDI DIFERENCIADO (2)'!DDDD</definedName>
    <definedName name="DDDD">DDDD</definedName>
    <definedName name="DDDD_1" localSheetId="11">'BDI DIFERENCIADO (2)'!DDDD_1</definedName>
    <definedName name="DDDD_1">DDDD_1</definedName>
    <definedName name="DGA">NA()</definedName>
    <definedName name="DIAMETRO" localSheetId="11">#REF!</definedName>
    <definedName name="DIAMETRO" localSheetId="6">#REF!</definedName>
    <definedName name="DIAMETRO">#REF!</definedName>
    <definedName name="DJ">#REF!</definedName>
    <definedName name="ECJ">#REF!</definedName>
    <definedName name="EJ">#REF!</definedName>
    <definedName name="erfer" localSheetId="6">[15]ORC!#REF!</definedName>
    <definedName name="erfer">[2]ORC!#REF!</definedName>
    <definedName name="EXA">NA()</definedName>
    <definedName name="Excel_BuiltIn_Database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NA()</definedName>
    <definedName name="Excel_BuiltIn_Print_Area_1_1_1_1_1_1_2">#REF!</definedName>
    <definedName name="Excel_BuiltIn_Print_Area_1_1_1_1_1_1_2_1">#REF!</definedName>
    <definedName name="Excel_BuiltIn_Print_Area_1_1_1_1_1_1_2_1_1">#REF!</definedName>
    <definedName name="Excel_BuiltIn_Print_Area_1_1_1_1_1_2">#REF!</definedName>
    <definedName name="Excel_BuiltIn_Print_Area_1_1_1_1_1_2_1">#REF!</definedName>
    <definedName name="Excel_BuiltIn_Print_Area_1_1_1_1_1_2_1_1">#REF!</definedName>
    <definedName name="Excel_BuiltIn_Print_Area_1_1_1_1_2">#REF!</definedName>
    <definedName name="Excel_BuiltIn_Print_Area_1_1_1_1_2_1">#REF!</definedName>
    <definedName name="Excel_BuiltIn_Print_Area_1_1_1_1_2_1_1">#REF!</definedName>
    <definedName name="Excel_BuiltIn_Print_Area_1_1_1_2">#REF!</definedName>
    <definedName name="Excel_BuiltIn_Print_Area_1_1_1_2_1">#REF!</definedName>
    <definedName name="Excel_BuiltIn_Print_Area_1_1_1_2_1_1">#REF!</definedName>
    <definedName name="Excel_BuiltIn_Print_Area_1_1_2">#REF!</definedName>
    <definedName name="Excel_BuiltIn_Print_Area_1_1_2_1">#REF!</definedName>
    <definedName name="Excel_BuiltIn_Print_Area_1_1_2_1_1">#REF!</definedName>
    <definedName name="Excel_BuiltIn_Print_Area_11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1_1_1_1_1_1_1_1_1">#REF!</definedName>
    <definedName name="Excel_BuiltIn_Print_Area_2_1_1_1_1_2">#REF!</definedName>
    <definedName name="Excel_BuiltIn_Print_Area_2_1_1_1_2">#REF!</definedName>
    <definedName name="Excel_BuiltIn_Print_Area_2_1_1_1_3">#REF!</definedName>
    <definedName name="Excel_BuiltIn_Print_Area_2_1_1_1_4">#REF!</definedName>
    <definedName name="Excel_BuiltIn_Print_Area_2_1_1_1_5">#REF!</definedName>
    <definedName name="Excel_BuiltIn_Print_Area_2_1_1_2">#REF!</definedName>
    <definedName name="Excel_BuiltIn_Print_Area_2_1_1_2_1">#REF!</definedName>
    <definedName name="Excel_BuiltIn_Print_Area_2_1_1_2_1_1">#REF!</definedName>
    <definedName name="Excel_BuiltIn_Print_Area_2_1_1_2_1_1_1">NA()</definedName>
    <definedName name="Excel_BuiltIn_Print_Area_2_1_1_2_2">#REF!</definedName>
    <definedName name="Excel_BuiltIn_Print_Area_2_1_1_3">#REF!</definedName>
    <definedName name="Excel_BuiltIn_Print_Area_2_1_1_4">#REF!</definedName>
    <definedName name="Excel_BuiltIn_Print_Area_2_1_1_5">#REF!</definedName>
    <definedName name="Excel_BuiltIn_Print_Area_2_1_2">#REF!</definedName>
    <definedName name="Excel_BuiltIn_Print_Area_2_1_2_1">#REF!</definedName>
    <definedName name="Excel_BuiltIn_Print_Area_2_1_2_1_1">#REF!</definedName>
    <definedName name="Excel_BuiltIn_Print_Area_2_1_2_1_1_1">NA()</definedName>
    <definedName name="Excel_BuiltIn_Print_Area_2_1_2_2">#REF!</definedName>
    <definedName name="Excel_BuiltIn_Print_Area_2_1_3">#REF!</definedName>
    <definedName name="Excel_BuiltIn_Print_Area_2_1_4">#REF!</definedName>
    <definedName name="Excel_BuiltIn_Print_Area_2_1_5">#REF!</definedName>
    <definedName name="Excel_BuiltIn_Print_Area_2_2">#REF!</definedName>
    <definedName name="Excel_BuiltIn_Print_Area_2_2_1">#REF!</definedName>
    <definedName name="Excel_BuiltIn_Print_Area_2_2_1_1">NA()</definedName>
    <definedName name="Excel_BuiltIn_Print_Area_21">#REF!</definedName>
    <definedName name="Excel_BuiltIn_Print_Area_22">#REF!</definedName>
    <definedName name="Excel_BuiltIn_Print_Area_24">#REF!</definedName>
    <definedName name="Excel_BuiltIn_Print_Area_25_1">#REF!</definedName>
    <definedName name="Excel_BuiltIn_Print_Area_25_1_1">#REF!</definedName>
    <definedName name="Excel_BuiltIn_Print_Area_25_1_1_1">#REF!</definedName>
    <definedName name="Excel_BuiltIn_Print_Area_26">#REF!</definedName>
    <definedName name="Excel_BuiltIn_Print_Area_27">#REF!</definedName>
    <definedName name="Excel_BuiltIn_Print_Area_28">#REF!</definedName>
    <definedName name="Excel_BuiltIn_Print_Area_28_1">#REF!</definedName>
    <definedName name="Excel_BuiltIn_Print_Area_29">#REF!</definedName>
    <definedName name="Excel_BuiltIn_Print_Area_3">#REF!</definedName>
    <definedName name="Excel_BuiltIn_Print_Area_3_1">NA()</definedName>
    <definedName name="Excel_BuiltIn_Print_Area_30">#REF!</definedName>
    <definedName name="Excel_BuiltIn_Print_Area_31">#REF!</definedName>
    <definedName name="Excel_BuiltIn_Print_Area_32">#REF!</definedName>
    <definedName name="Excel_BuiltIn_Print_Area_33">#REF!</definedName>
    <definedName name="Excel_BuiltIn_Print_Area_34">#REF!</definedName>
    <definedName name="Excel_BuiltIn_Print_Area_35">#REF!</definedName>
    <definedName name="Excel_BuiltIn_Print_Area_36">#REF!</definedName>
    <definedName name="Excel_BuiltIn_Print_Area_37">#REF!</definedName>
    <definedName name="Excel_BuiltIn_Print_Area_38">#REF!</definedName>
    <definedName name="Excel_BuiltIn_Print_Area_8">#REF!</definedName>
    <definedName name="Excel_BuiltIn_Print_Titles_11">#REF!</definedName>
    <definedName name="Excel_BuiltIn_Print_Titles_2" localSheetId="11">#REF!,#REF!</definedName>
    <definedName name="Excel_BuiltIn_Print_Titles_2">#REF!,#REF!</definedName>
    <definedName name="Excel_BuiltIn_Print_Titles_2_1">#REF!,#REF!</definedName>
    <definedName name="Excel_BuiltIn_Print_Titles_2_1_1">(#REF!,#REF!)</definedName>
    <definedName name="Excel_BuiltIn_Print_Titles_2_1_1_1">(#REF!,#REF!)</definedName>
    <definedName name="Excel_BuiltIn_Print_Titles_2_1_1_1_1">(#REF!,#REF!)</definedName>
    <definedName name="Excel_BuiltIn_Print_Titles_2_1_1_1_1_1">(#REF!,#REF!)</definedName>
    <definedName name="Excel_BuiltIn_Print_Titles_2_1_1_1_1_1_1">(#REF!,#REF!)</definedName>
    <definedName name="Excel_BuiltIn_Print_Titles_2_1_1_1_1_1_1_1">(#REF!,#REF!)</definedName>
    <definedName name="Excel_BuiltIn_Print_Titles_2_1_1_1_1_1_1_1_1">(#REF!,#REF!)</definedName>
    <definedName name="Excel_BuiltIn_Print_Titles_2_1_1_1_1_2">(#REF!,#REF!)</definedName>
    <definedName name="Excel_BuiltIn_Print_Titles_2_1_1_1_3">(#REF!,#REF!)</definedName>
    <definedName name="Excel_BuiltIn_Print_Titles_2_1_1_1_3_1">([16]CANALETAS!$A:$I,[16]CANALETAS!$6:$9)</definedName>
    <definedName name="Excel_BuiltIn_Print_Titles_2_1_1_1_4">(#REF!,#REF!)</definedName>
    <definedName name="Excel_BuiltIn_Print_Titles_2_1_1_1_4_1">([17]CANALETAS!$A:$I,[17]CANALETAS!$6:$9)</definedName>
    <definedName name="Excel_BuiltIn_Print_Titles_2_1_1_1_4_1_1">([16]CANALETAS!$A:$I,[16]CANALETAS!$6:$9)</definedName>
    <definedName name="Excel_BuiltIn_Print_Titles_2_1_1_1_4_1_2">([16]CANALETAS!$A:$I,[16]CANALETAS!$6:$9)</definedName>
    <definedName name="Excel_BuiltIn_Print_Titles_2_1_1_1_5">(#REF!,#REF!)</definedName>
    <definedName name="Excel_BuiltIn_Print_Titles_2_1_1_1_5_1">([16]CANALETAS!$A:$I,[16]CANALETAS!$6:$9)</definedName>
    <definedName name="Excel_BuiltIn_Print_Titles_2_1_1_2">(#REF!,#REF!)</definedName>
    <definedName name="Excel_BuiltIn_Print_Titles_2_1_1_2_1">('[18]Caixa 1,40 x 1,40'!$A:$I,'[18]Caixa 1,40 x 1,40'!$6:$9)</definedName>
    <definedName name="Excel_BuiltIn_Print_Titles_2_1_1_2_1_1">(#REF!,#REF!)</definedName>
    <definedName name="Excel_BuiltIn_Print_Titles_2_1_1_2_1_1_1">NA()</definedName>
    <definedName name="Excel_BuiltIn_Print_Titles_2_1_1_2_2">('[19]Caixa 1,40 x 1,40'!$A:$I,'[19]Caixa 1,40 x 1,40'!$6:$9)</definedName>
    <definedName name="Excel_BuiltIn_Print_Titles_2_1_1_2_3">('[20]Caixa 1,40 x 1,40'!$A:$I,'[20]Caixa 1,40 x 1,40'!$6:$9)</definedName>
    <definedName name="Excel_BuiltIn_Print_Titles_2_1_1_2_3_2">#N/A</definedName>
    <definedName name="Excel_BuiltIn_Print_Titles_2_1_1_2_4">#N/A</definedName>
    <definedName name="Excel_BuiltIn_Print_Titles_2_1_1_2_4_2">#N/A</definedName>
    <definedName name="Excel_BuiltIn_Print_Titles_2_1_1_2_5">#N/A</definedName>
    <definedName name="Excel_BuiltIn_Print_Titles_2_1_1_3">(#REF!,#REF!)</definedName>
    <definedName name="Excel_BuiltIn_Print_Titles_2_1_1_4">(#REF!,#REF!)</definedName>
    <definedName name="Excel_BuiltIn_Print_Titles_2_1_1_5">(#REF!,#REF!)</definedName>
    <definedName name="Excel_BuiltIn_Print_Titles_2_1_1_5_1">NA()</definedName>
    <definedName name="Excel_BuiltIn_Print_Titles_2_1_2">(#REF!,#REF!)</definedName>
    <definedName name="Excel_BuiltIn_Print_Titles_2_1_2_1">('[18]Caixa 1,40 x 1,40'!$A:$I,'[18]Caixa 1,40 x 1,40'!$6:$9)</definedName>
    <definedName name="Excel_BuiltIn_Print_Titles_2_1_2_1_1">(#REF!,#REF!)</definedName>
    <definedName name="Excel_BuiltIn_Print_Titles_2_1_2_1_1_1">NA()</definedName>
    <definedName name="Excel_BuiltIn_Print_Titles_2_1_2_2">('[19]Caixa 1,40 x 1,40'!$A:$I,'[19]Caixa 1,40 x 1,40'!$6:$9)</definedName>
    <definedName name="Excel_BuiltIn_Print_Titles_2_1_2_3">('[20]Caixa 1,40 x 1,40'!$A:$I,'[20]Caixa 1,40 x 1,40'!$6:$9)</definedName>
    <definedName name="Excel_BuiltIn_Print_Titles_2_1_2_3_2">#N/A</definedName>
    <definedName name="Excel_BuiltIn_Print_Titles_2_1_2_4">#N/A</definedName>
    <definedName name="Excel_BuiltIn_Print_Titles_2_1_2_4_2">#N/A</definedName>
    <definedName name="Excel_BuiltIn_Print_Titles_2_1_2_5">#N/A</definedName>
    <definedName name="Excel_BuiltIn_Print_Titles_2_1_5">NA()</definedName>
    <definedName name="Excel_BuiltIn_Print_Titles_2_2">(#REF!,#REF!)</definedName>
    <definedName name="Excel_BuiltIn_Print_Titles_2_2_1">('[18]Caixa 1,40 x 1,40'!$A:$I,'[18]Caixa 1,40 x 1,40'!$6:$9)</definedName>
    <definedName name="Excel_BuiltIn_Print_Titles_2_2_1_1">(#REF!,#REF!)</definedName>
    <definedName name="Excel_BuiltIn_Print_Titles_2_2_1_1_1">NA()</definedName>
    <definedName name="Excel_BuiltIn_Print_Titles_2_2_2">('[19]Caixa 1,40 x 1,40'!$A:$I,'[19]Caixa 1,40 x 1,40'!$6:$9)</definedName>
    <definedName name="Excel_BuiltIn_Print_Titles_2_2_3">('[20]Caixa 1,40 x 1,40'!$A:$I,'[20]Caixa 1,40 x 1,40'!$6:$9)</definedName>
    <definedName name="Excel_BuiltIn_Print_Titles_2_2_3_2">#N/A</definedName>
    <definedName name="Excel_BuiltIn_Print_Titles_2_2_4">#N/A</definedName>
    <definedName name="Excel_BuiltIn_Print_Titles_2_2_4_2">#N/A</definedName>
    <definedName name="Excel_BuiltIn_Print_Titles_2_2_5">#N/A</definedName>
    <definedName name="Excel_BuiltIn_Print_Titles_2_5">NA()</definedName>
    <definedName name="Excel_BuiltIn_Print_Titles_3">(#REF!,#REF!)</definedName>
    <definedName name="Excel_BuiltIn_Print_Titles_8">(#REF!,#REF!)</definedName>
    <definedName name="Ext">#REF!</definedName>
    <definedName name="Extenso" localSheetId="11">'BDI DIFERENCIADO (2)'!Extenso</definedName>
    <definedName name="Extenso">Extenso</definedName>
    <definedName name="Extenso_1" localSheetId="11">'BDI DIFERENCIADO (2)'!Extenso_1</definedName>
    <definedName name="Extenso_1">Extenso_1</definedName>
    <definedName name="ExtFaixa" localSheetId="11">#REF!</definedName>
    <definedName name="ExtFaixa">#REF!</definedName>
    <definedName name="ExtFaixa2">NA()</definedName>
    <definedName name="fc1a">NA()</definedName>
    <definedName name="FC2A">NA()</definedName>
    <definedName name="FC3A">NA()</definedName>
    <definedName name="hi" localSheetId="11">#REF!</definedName>
    <definedName name="hi">#REF!</definedName>
    <definedName name="IM" localSheetId="11">#REF!</definedName>
    <definedName name="IM">#REF!</definedName>
    <definedName name="jhj" localSheetId="11">'BDI DIFERENCIADO (2)'!jhj</definedName>
    <definedName name="jhj">jhj</definedName>
    <definedName name="jhj_1" localSheetId="11">'BDI DIFERENCIADO (2)'!jhj_1</definedName>
    <definedName name="jhj_1">jhj_1</definedName>
    <definedName name="JJJ" localSheetId="11">#REF!</definedName>
    <definedName name="JJJ" localSheetId="6">#REF!</definedName>
    <definedName name="JJJ">#REF!</definedName>
    <definedName name="JOAO" localSheetId="6">#REF!</definedName>
    <definedName name="JOAO">#REF!</definedName>
    <definedName name="LILASDRENA">#REF!</definedName>
    <definedName name="mat">NA()</definedName>
    <definedName name="matriz" localSheetId="6">#N/A</definedName>
    <definedName name="matriz">'[21]BDI NOVO'!$Q$17:$V$21</definedName>
    <definedName name="matriz2" localSheetId="6">#N/A</definedName>
    <definedName name="matriz2">'[21]BDI NOVO'!$Q$23:$V$27</definedName>
    <definedName name="Medição">#REF!</definedName>
    <definedName name="módulo1.Extenso" localSheetId="11">'BDI DIFERENCIADO (2)'!módulo1.Extenso</definedName>
    <definedName name="módulo1.Extenso">módulo1.Extenso</definedName>
    <definedName name="módulo1.Extenso_1" localSheetId="11">'BDI DIFERENCIADO (2)'!módulo1.Extenso_1</definedName>
    <definedName name="módulo1.Extenso_1">módulo1.Extenso_1</definedName>
    <definedName name="NTEI">NA()</definedName>
    <definedName name="OK" localSheetId="11">#REF!</definedName>
    <definedName name="OK" localSheetId="6">#REF!</definedName>
    <definedName name="OK">#REF!</definedName>
    <definedName name="OOO" localSheetId="6">#REF!</definedName>
    <definedName name="OOO">#REF!</definedName>
    <definedName name="OPA">NA()</definedName>
    <definedName name="P.1" localSheetId="6">#REF!</definedName>
    <definedName name="P.1">#REF!</definedName>
    <definedName name="P.10" localSheetId="6">#REF!</definedName>
    <definedName name="P.10">#REF!</definedName>
    <definedName name="P.11" localSheetId="6">#REF!</definedName>
    <definedName name="P.11">#REF!</definedName>
    <definedName name="P.12" localSheetId="6">#REF!</definedName>
    <definedName name="P.12">#REF!</definedName>
    <definedName name="P.13" localSheetId="6">#REF!</definedName>
    <definedName name="P.13">#REF!</definedName>
    <definedName name="P.14" localSheetId="6">#REF!</definedName>
    <definedName name="P.14">#REF!</definedName>
    <definedName name="P.15" localSheetId="6">#REF!</definedName>
    <definedName name="P.15">#REF!</definedName>
    <definedName name="P.2" localSheetId="6">#REF!</definedName>
    <definedName name="P.2">#REF!</definedName>
    <definedName name="P.3" localSheetId="6">#REF!</definedName>
    <definedName name="P.3">#REF!</definedName>
    <definedName name="P.4" localSheetId="6">#REF!</definedName>
    <definedName name="P.4">#REF!</definedName>
    <definedName name="p.414" localSheetId="6">#REF!</definedName>
    <definedName name="p.414">#REF!</definedName>
    <definedName name="P.5" localSheetId="6">#REF!</definedName>
    <definedName name="P.5">#REF!</definedName>
    <definedName name="P.6" localSheetId="6">#REF!</definedName>
    <definedName name="P.6">#REF!</definedName>
    <definedName name="P.7" localSheetId="6">#REF!</definedName>
    <definedName name="P.7">#REF!</definedName>
    <definedName name="P.8" localSheetId="6">#REF!</definedName>
    <definedName name="P.8">#REF!</definedName>
    <definedName name="P.9" localSheetId="6">#REF!</definedName>
    <definedName name="P.9">#REF!</definedName>
    <definedName name="PassaExtenso" localSheetId="11">'BDI DIFERENCIADO (2)'!PassaExtenso</definedName>
    <definedName name="PassaExtenso">PassaExtenso</definedName>
    <definedName name="PATO">NA()</definedName>
    <definedName name="pesquisa" localSheetId="11">#REF!</definedName>
    <definedName name="pesquisa">#REF!</definedName>
    <definedName name="PL" localSheetId="11">#REF!</definedName>
    <definedName name="PL">#REF!</definedName>
    <definedName name="Popular" localSheetId="11" hidden="1">{#N/A,#N/A,FALSE,"Cronograma";#N/A,#N/A,FALSE,"Cronogr. 2"}</definedName>
    <definedName name="Popular" hidden="1">{#N/A,#N/A,FALSE,"Cronograma";#N/A,#N/A,FALSE,"Cronogr. 2"}</definedName>
    <definedName name="PP1.1" localSheetId="6">#REF!</definedName>
    <definedName name="PP1.1">#REF!</definedName>
    <definedName name="PP1.10" localSheetId="6">#REF!</definedName>
    <definedName name="PP1.10">#REF!</definedName>
    <definedName name="PP1.11" localSheetId="6">#REF!</definedName>
    <definedName name="PP1.11">#REF!</definedName>
    <definedName name="PP1.12" localSheetId="6">#REF!</definedName>
    <definedName name="PP1.12">#REF!</definedName>
    <definedName name="PP1.13" localSheetId="6">#REF!</definedName>
    <definedName name="PP1.13">#REF!</definedName>
    <definedName name="PP1.14" localSheetId="6">#REF!</definedName>
    <definedName name="PP1.14">#REF!</definedName>
    <definedName name="PP1.15" localSheetId="6">#REF!</definedName>
    <definedName name="PP1.15">#REF!</definedName>
    <definedName name="PP1.2" localSheetId="6">#REF!</definedName>
    <definedName name="PP1.2">#REF!</definedName>
    <definedName name="PP1.3" localSheetId="6">#REF!</definedName>
    <definedName name="PP1.3">#REF!</definedName>
    <definedName name="PP1.4" localSheetId="6">#REF!</definedName>
    <definedName name="PP1.4">#REF!</definedName>
    <definedName name="PP1.5" localSheetId="6">#REF!</definedName>
    <definedName name="PP1.5">#REF!</definedName>
    <definedName name="PP1.6" localSheetId="6">#REF!</definedName>
    <definedName name="PP1.6">#REF!</definedName>
    <definedName name="PP1.7" localSheetId="6">#REF!</definedName>
    <definedName name="PP1.7">#REF!</definedName>
    <definedName name="PP1.8" localSheetId="6">#REF!</definedName>
    <definedName name="PP1.8">#REF!</definedName>
    <definedName name="PP1.9" localSheetId="6">#REF!</definedName>
    <definedName name="PP1.9">#REF!</definedName>
    <definedName name="Print_Area_MI">NA()</definedName>
    <definedName name="Print_Area_MI_1">NA()</definedName>
    <definedName name="qq" localSheetId="11">'BDI DIFERENCIADO (2)'!qq</definedName>
    <definedName name="qq">qq</definedName>
    <definedName name="qq_1" localSheetId="11">'BDI DIFERENCIADO (2)'!qq_1</definedName>
    <definedName name="qq_1">qq_1</definedName>
    <definedName name="QQ_2" localSheetId="11">'BDI DIFERENCIADO (2)'!QQ_2</definedName>
    <definedName name="QQ_2">QQ_2</definedName>
    <definedName name="QQ_2_1" localSheetId="11">'BDI DIFERENCIADO (2)'!QQ_2_1</definedName>
    <definedName name="QQ_2_1">QQ_2_1</definedName>
    <definedName name="QUANT" localSheetId="11">#REF!</definedName>
    <definedName name="QUANT">#REF!</definedName>
    <definedName name="RBV">NA()</definedName>
    <definedName name="REG" localSheetId="11">#REF!</definedName>
    <definedName name="REG">#REF!</definedName>
    <definedName name="REGULA" localSheetId="11">#REF!</definedName>
    <definedName name="REGULA">#REF!</definedName>
    <definedName name="RESUMO" localSheetId="11">'BDI DIFERENCIADO (2)'!RESUMO</definedName>
    <definedName name="RESUMO">RESUMO</definedName>
    <definedName name="RESUMO_1" localSheetId="11">'BDI DIFERENCIADO (2)'!RESUMO_1</definedName>
    <definedName name="RESUMO_1">RESUMO_1</definedName>
    <definedName name="rio" localSheetId="11" hidden="1">{#N/A,#N/A,FALSE,"Cronograma";#N/A,#N/A,FALSE,"Cronogr. 2"}</definedName>
    <definedName name="rio" hidden="1">{#N/A,#N/A,FALSE,"Cronograma";#N/A,#N/A,FALSE,"Cronogr. 2"}</definedName>
    <definedName name="RMA">NA()</definedName>
    <definedName name="RS">#REF!</definedName>
    <definedName name="sbg">#REF!</definedName>
    <definedName name="SBTC">#REF!</definedName>
    <definedName name="ss" localSheetId="11" hidden="1">{#N/A,#N/A,FALSE,"Cronograma";#N/A,#N/A,FALSE,"Cronogr. 2"}</definedName>
    <definedName name="ss" hidden="1">{#N/A,#N/A,FALSE,"Cronograma";#N/A,#N/A,FALSE,"Cronogr. 2"}</definedName>
    <definedName name="SSS" localSheetId="6">[15]ORC!#REF!</definedName>
    <definedName name="SSS">[2]ORC!#REF!</definedName>
    <definedName name="T.1" localSheetId="6">#REF!</definedName>
    <definedName name="T.1">#REF!</definedName>
    <definedName name="T.10" localSheetId="6">#REF!</definedName>
    <definedName name="T.10">#REF!</definedName>
    <definedName name="T.11" localSheetId="6">#REF!</definedName>
    <definedName name="T.11">#REF!</definedName>
    <definedName name="T.12" localSheetId="6">#REF!</definedName>
    <definedName name="T.12">#REF!</definedName>
    <definedName name="T.13" localSheetId="6">#REF!</definedName>
    <definedName name="T.13">#REF!</definedName>
    <definedName name="T.14" localSheetId="6">#REF!</definedName>
    <definedName name="T.14">#REF!</definedName>
    <definedName name="T.15" localSheetId="6">#REF!</definedName>
    <definedName name="T.15">#REF!</definedName>
    <definedName name="T.2" localSheetId="6">#REF!</definedName>
    <definedName name="T.2">#REF!</definedName>
    <definedName name="T.3" localSheetId="6">#REF!</definedName>
    <definedName name="T.3">#REF!</definedName>
    <definedName name="T.4" localSheetId="6">#REF!</definedName>
    <definedName name="T.4">#REF!</definedName>
    <definedName name="T.5" localSheetId="6">#REF!</definedName>
    <definedName name="T.5">#REF!</definedName>
    <definedName name="T.6" localSheetId="6">#REF!</definedName>
    <definedName name="T.6">#REF!</definedName>
    <definedName name="T.7" localSheetId="6">#REF!</definedName>
    <definedName name="T.7">#REF!</definedName>
    <definedName name="T.8" localSheetId="6">#REF!</definedName>
    <definedName name="T.8">#REF!</definedName>
    <definedName name="T.9" localSheetId="6">#REF!</definedName>
    <definedName name="T.9">#REF!</definedName>
    <definedName name="Teor">NA()</definedName>
    <definedName name="TESTE" localSheetId="6">#REF!*#REF!</definedName>
    <definedName name="TESTE">#REF!*#REF!</definedName>
    <definedName name="_xlnm.Print_Titles" localSheetId="10">'CE-AQUISIÇAO DE MAT. BET.'!$1:$13</definedName>
    <definedName name="_xlnm.Print_Titles" localSheetId="8">CPU!$2:$15</definedName>
    <definedName name="_xlnm.Print_Titles" localSheetId="4">'CURVA ABC'!$2:$15</definedName>
    <definedName name="_xlnm.Print_Titles" localSheetId="3">MC!$2:$15</definedName>
    <definedName name="_xlnm.Print_Titles" localSheetId="2">SINTÉTICA!$4:$17</definedName>
    <definedName name="to">#REF!</definedName>
    <definedName name="TOT.P" localSheetId="6">#REF!</definedName>
    <definedName name="TOT.P">#REF!</definedName>
    <definedName name="TOT1.P" localSheetId="6">#REF!</definedName>
    <definedName name="TOT1.P">#REF!</definedName>
    <definedName name="TPM">#REF!</definedName>
    <definedName name="TT.1" localSheetId="6">#REF!</definedName>
    <definedName name="TT.1">#REF!</definedName>
    <definedName name="TT.10" localSheetId="6">#REF!</definedName>
    <definedName name="TT.10">#REF!</definedName>
    <definedName name="TT.11" localSheetId="6">#REF!</definedName>
    <definedName name="TT.11">#REF!</definedName>
    <definedName name="TT.12" localSheetId="6">#REF!</definedName>
    <definedName name="TT.12">#REF!</definedName>
    <definedName name="TT.13" localSheetId="6">#REF!</definedName>
    <definedName name="TT.13">#REF!</definedName>
    <definedName name="TT.14" localSheetId="6">#REF!</definedName>
    <definedName name="TT.14">#REF!</definedName>
    <definedName name="TT.15" localSheetId="6">#REF!</definedName>
    <definedName name="TT.15">#REF!</definedName>
    <definedName name="TT.2" localSheetId="6">#REF!</definedName>
    <definedName name="TT.2">#REF!</definedName>
    <definedName name="TT.3" localSheetId="6">#REF!</definedName>
    <definedName name="TT.3">#REF!</definedName>
    <definedName name="TT.4" localSheetId="6">#REF!</definedName>
    <definedName name="TT.4">#REF!</definedName>
    <definedName name="TT.5" localSheetId="6">#REF!</definedName>
    <definedName name="TT.5">#REF!</definedName>
    <definedName name="TT.6" localSheetId="6">#REF!</definedName>
    <definedName name="TT.6">#REF!</definedName>
    <definedName name="TT.7" localSheetId="6">#REF!</definedName>
    <definedName name="TT.7">#REF!</definedName>
    <definedName name="TT.8" localSheetId="6">#REF!</definedName>
    <definedName name="TT.8">#REF!</definedName>
    <definedName name="TT.9" localSheetId="6">#REF!</definedName>
    <definedName name="TT.9">#REF!</definedName>
    <definedName name="v">#REF!</definedName>
    <definedName name="Valores" localSheetId="6">#REF!</definedName>
    <definedName name="Valores">#REF!</definedName>
    <definedName name="Vazios">NA()</definedName>
    <definedName name="verde">#REF!</definedName>
    <definedName name="verdepav">#REF!</definedName>
    <definedName name="Volume" localSheetId="6">#REF!</definedName>
    <definedName name="Volume">#REF!</definedName>
    <definedName name="w" localSheetId="11">'BDI DIFERENCIADO (2)'!w</definedName>
    <definedName name="w">w</definedName>
    <definedName name="w_1" localSheetId="11">'BDI DIFERENCIADO (2)'!w_1</definedName>
    <definedName name="w_1">w_1</definedName>
    <definedName name="WEWRWR" localSheetId="11">'BDI DIFERENCIADO (2)'!WEWRWR</definedName>
    <definedName name="WEWRWR">WEWRWR</definedName>
    <definedName name="WEWRWR_1" localSheetId="11">'BDI DIFERENCIADO (2)'!WEWRWR_1</definedName>
    <definedName name="WEWRWR_1">WEWRWR_1</definedName>
    <definedName name="wrn.Cronograma." localSheetId="11" hidden="1">{#N/A,#N/A,FALSE,"Cronograma";#N/A,#N/A,FALSE,"Cronogr. 2"}</definedName>
    <definedName name="wrn.Cronograma." hidden="1">{#N/A,#N/A,FALSE,"Cronograma";#N/A,#N/A,FALSE,"Cronogr. 2"}</definedName>
    <definedName name="wrn.GERAL." localSheetId="11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1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">#REF!</definedName>
    <definedName name="x_1">NA()</definedName>
    <definedName name="x_2">#REF!</definedName>
    <definedName name="xx">#REF!</definedName>
    <definedName name="xxx" localSheetId="6">[15]ORC!#REF!</definedName>
    <definedName name="xxx">[2]ORC!#REF!</definedName>
    <definedName name="XXX_1" localSheetId="11">'BDI DIFERENCIADO (2)'!XXX_1</definedName>
    <definedName name="XXX_1">XXX_1</definedName>
    <definedName name="XXXX" localSheetId="11">#REF!</definedName>
    <definedName name="XXXX" localSheetId="6">#REF!</definedName>
    <definedName name="XXXX">#REF!</definedName>
    <definedName name="xxxxx" localSheetId="6">#REF!</definedName>
    <definedName name="xxxxx">#REF!</definedName>
    <definedName name="XXXXXXX" localSheetId="6">#REF!</definedName>
    <definedName name="XXXXXX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27" l="1"/>
  <c r="G20" i="120"/>
  <c r="B17" i="115"/>
  <c r="N17" i="115"/>
  <c r="D17" i="115" s="1"/>
  <c r="F19" i="114" s="1"/>
  <c r="D68" i="122"/>
  <c r="C34" i="113"/>
  <c r="B29" i="113"/>
  <c r="Q35" i="116"/>
  <c r="B42" i="116"/>
  <c r="B75" i="115"/>
  <c r="E26" i="127" l="1"/>
  <c r="B34" i="116" l="1"/>
  <c r="B32" i="116"/>
  <c r="B30" i="116"/>
  <c r="B26" i="116"/>
  <c r="B24" i="116"/>
  <c r="B22" i="116"/>
  <c r="B20" i="116"/>
  <c r="B36" i="116"/>
  <c r="B28" i="116"/>
  <c r="B38" i="116"/>
  <c r="N50" i="115" l="1"/>
  <c r="D50" i="115" s="1"/>
  <c r="N48" i="115"/>
  <c r="D48" i="115" s="1"/>
  <c r="N65" i="115"/>
  <c r="D65" i="115" s="1"/>
  <c r="N54" i="115"/>
  <c r="D54" i="115" s="1"/>
  <c r="N55" i="115"/>
  <c r="N56" i="115"/>
  <c r="N57" i="115"/>
  <c r="N58" i="115"/>
  <c r="N59" i="115"/>
  <c r="D59" i="115" s="1"/>
  <c r="N60" i="115"/>
  <c r="N61" i="115"/>
  <c r="N62" i="115"/>
  <c r="N39" i="115"/>
  <c r="D39" i="115" s="1"/>
  <c r="N34" i="115"/>
  <c r="D34" i="115" s="1"/>
  <c r="N29" i="115"/>
  <c r="N30" i="115"/>
  <c r="N31" i="115"/>
  <c r="D31" i="115" s="1"/>
  <c r="N32" i="115"/>
  <c r="N28" i="115"/>
  <c r="D28" i="115" s="1"/>
  <c r="N25" i="115"/>
  <c r="D25" i="115" s="1"/>
  <c r="N19" i="115"/>
  <c r="D19" i="115" s="1"/>
  <c r="N22" i="115"/>
  <c r="D22" i="115" s="1"/>
  <c r="F61" i="114" l="1"/>
  <c r="F56" i="114"/>
  <c r="F50" i="114"/>
  <c r="F27" i="114"/>
  <c r="F30" i="114"/>
  <c r="F33" i="114"/>
  <c r="F24" i="114"/>
  <c r="F21" i="114"/>
  <c r="F41" i="114"/>
  <c r="F52" i="114"/>
  <c r="F67" i="114"/>
  <c r="B27" i="113"/>
  <c r="B26" i="113"/>
  <c r="B24" i="113"/>
  <c r="B23" i="113"/>
  <c r="B25" i="113"/>
  <c r="B22" i="113"/>
  <c r="B21" i="113"/>
  <c r="B20" i="113"/>
  <c r="B19" i="113"/>
  <c r="B18" i="113"/>
  <c r="B28" i="113" l="1"/>
  <c r="H52" i="116"/>
  <c r="B76" i="115" l="1"/>
  <c r="N74" i="115"/>
  <c r="D74" i="115" s="1"/>
  <c r="B74" i="115"/>
  <c r="B73" i="115"/>
  <c r="B72" i="115"/>
  <c r="B71" i="115"/>
  <c r="B70" i="115"/>
  <c r="N69" i="115"/>
  <c r="D69" i="115" s="1"/>
  <c r="B69" i="115"/>
  <c r="N68" i="115"/>
  <c r="D68" i="115" s="1"/>
  <c r="B68" i="115"/>
  <c r="B67" i="115"/>
  <c r="B66" i="115"/>
  <c r="B65" i="115"/>
  <c r="N64" i="115"/>
  <c r="D64" i="115" s="1"/>
  <c r="B64" i="115"/>
  <c r="B63" i="115"/>
  <c r="B62" i="115"/>
  <c r="D61" i="115"/>
  <c r="B61" i="115"/>
  <c r="D60" i="115"/>
  <c r="B60" i="115"/>
  <c r="B59" i="115"/>
  <c r="B58" i="115"/>
  <c r="D57" i="115"/>
  <c r="B57" i="115"/>
  <c r="D56" i="115"/>
  <c r="B56" i="115"/>
  <c r="B55" i="115"/>
  <c r="B54" i="115"/>
  <c r="N53" i="115"/>
  <c r="D53" i="115" s="1"/>
  <c r="B53" i="115"/>
  <c r="B52" i="115"/>
  <c r="B51" i="115"/>
  <c r="B50" i="115"/>
  <c r="N49" i="115"/>
  <c r="D49" i="115" s="1"/>
  <c r="B49" i="115"/>
  <c r="B48" i="115"/>
  <c r="B47" i="115"/>
  <c r="B46" i="115"/>
  <c r="B45" i="115"/>
  <c r="N44" i="115"/>
  <c r="D44" i="115" s="1"/>
  <c r="B44" i="115"/>
  <c r="B43" i="115"/>
  <c r="B42" i="115"/>
  <c r="F55" i="114" l="1"/>
  <c r="F66" i="114"/>
  <c r="F58" i="114"/>
  <c r="F46" i="114"/>
  <c r="F70" i="114"/>
  <c r="F59" i="114"/>
  <c r="F71" i="114"/>
  <c r="F62" i="114"/>
  <c r="F51" i="114"/>
  <c r="F63" i="114"/>
  <c r="F76" i="114"/>
  <c r="N51" i="115"/>
  <c r="D51" i="115" s="1"/>
  <c r="D55" i="115"/>
  <c r="N71" i="115"/>
  <c r="D71" i="115" s="1"/>
  <c r="N73" i="115"/>
  <c r="D73" i="115" s="1"/>
  <c r="N72" i="115"/>
  <c r="D72" i="115" s="1"/>
  <c r="N76" i="115"/>
  <c r="D76" i="115" s="1"/>
  <c r="N42" i="115"/>
  <c r="D42" i="115" s="1"/>
  <c r="N46" i="115"/>
  <c r="D46" i="115" s="1"/>
  <c r="D58" i="115"/>
  <c r="D62" i="115"/>
  <c r="N66" i="115"/>
  <c r="D66" i="115" s="1"/>
  <c r="N43" i="115"/>
  <c r="D43" i="115" s="1"/>
  <c r="F57" i="114" l="1"/>
  <c r="F60" i="114"/>
  <c r="F48" i="114"/>
  <c r="F44" i="114"/>
  <c r="F64" i="114"/>
  <c r="F53" i="114"/>
  <c r="F78" i="114"/>
  <c r="F74" i="114"/>
  <c r="F75" i="114"/>
  <c r="F68" i="114"/>
  <c r="F73" i="114"/>
  <c r="B41" i="115"/>
  <c r="B40" i="115"/>
  <c r="B39" i="115"/>
  <c r="N38" i="115"/>
  <c r="D38" i="115" s="1"/>
  <c r="B38" i="115"/>
  <c r="N37" i="115"/>
  <c r="D37" i="115" s="1"/>
  <c r="B37" i="115"/>
  <c r="B36" i="115"/>
  <c r="N35" i="115"/>
  <c r="D35" i="115" s="1"/>
  <c r="B35" i="115"/>
  <c r="B34" i="115"/>
  <c r="B33" i="115"/>
  <c r="D32" i="115"/>
  <c r="B32" i="115"/>
  <c r="B31" i="115"/>
  <c r="D30" i="115"/>
  <c r="B30" i="115"/>
  <c r="D29" i="115"/>
  <c r="B29" i="115"/>
  <c r="F40" i="114" l="1"/>
  <c r="F31" i="114"/>
  <c r="F32" i="114"/>
  <c r="F34" i="114"/>
  <c r="N41" i="115"/>
  <c r="D41" i="115" s="1"/>
  <c r="D43" i="113"/>
  <c r="F43" i="114" l="1"/>
  <c r="O46" i="116"/>
  <c r="B28" i="115" l="1"/>
  <c r="N20" i="115" l="1"/>
  <c r="D20" i="115" s="1"/>
  <c r="B18" i="115"/>
  <c r="B19" i="115"/>
  <c r="B20" i="115"/>
  <c r="B21" i="115"/>
  <c r="B22" i="115"/>
  <c r="B23" i="115"/>
  <c r="B24" i="115"/>
  <c r="B25" i="115"/>
  <c r="B26" i="115"/>
  <c r="B27" i="115"/>
  <c r="F22" i="114" l="1"/>
  <c r="N26" i="115"/>
  <c r="D26" i="115" s="1"/>
  <c r="N27" i="115"/>
  <c r="D27" i="115" s="1"/>
  <c r="N21" i="115"/>
  <c r="D21" i="115" s="1"/>
  <c r="N24" i="115"/>
  <c r="D24" i="115" s="1"/>
  <c r="F26" i="114" l="1"/>
  <c r="F23" i="114"/>
  <c r="F29" i="114"/>
  <c r="F28" i="114"/>
  <c r="E29" i="127"/>
  <c r="K109" i="114" l="1"/>
  <c r="B16" i="115" l="1"/>
  <c r="A79" i="115" l="1"/>
  <c r="F39" i="114" l="1"/>
  <c r="F36" i="114"/>
  <c r="F45" i="114"/>
  <c r="F37" i="114"/>
  <c r="A33" i="132" l="1"/>
  <c r="C41" i="132"/>
  <c r="C40" i="132"/>
  <c r="C39" i="132"/>
  <c r="B7" i="132"/>
  <c r="B5" i="132"/>
  <c r="B4" i="132"/>
  <c r="H191" i="120"/>
  <c r="H178" i="120" l="1"/>
  <c r="H177" i="120"/>
  <c r="H176" i="120"/>
  <c r="H174" i="120"/>
  <c r="H162" i="120"/>
  <c r="H161" i="120"/>
  <c r="H160" i="120"/>
  <c r="H158" i="120"/>
  <c r="H141" i="120" l="1"/>
  <c r="H140" i="120"/>
  <c r="H139" i="120"/>
  <c r="H137" i="120"/>
  <c r="H119" i="120" l="1"/>
  <c r="H105" i="120" l="1"/>
  <c r="H104" i="120"/>
  <c r="H98" i="120"/>
  <c r="H84" i="120" l="1"/>
  <c r="H70" i="120"/>
  <c r="H55" i="120"/>
  <c r="H40" i="120"/>
  <c r="E22" i="132" l="1"/>
  <c r="E19" i="132"/>
  <c r="E16" i="132"/>
  <c r="E24" i="132" l="1"/>
  <c r="B9" i="132" s="1"/>
  <c r="G19" i="120"/>
  <c r="G21" i="120" s="1"/>
  <c r="B42" i="129" l="1"/>
  <c r="D42" i="129"/>
  <c r="D41" i="129"/>
  <c r="B41" i="129"/>
  <c r="D40" i="129"/>
  <c r="B40" i="129"/>
  <c r="A47" i="127"/>
  <c r="C55" i="127"/>
  <c r="C54" i="127"/>
  <c r="C53" i="127"/>
  <c r="D8" i="129" l="1"/>
  <c r="B10" i="129"/>
  <c r="D8" i="127"/>
  <c r="B10" i="127"/>
  <c r="J8" i="130"/>
  <c r="B10" i="130"/>
  <c r="B7" i="130"/>
  <c r="B5" i="130"/>
  <c r="B4" i="130"/>
  <c r="I97" i="130"/>
  <c r="I96" i="130"/>
  <c r="I95" i="130"/>
  <c r="C97" i="130"/>
  <c r="C96" i="130"/>
  <c r="C95" i="130"/>
  <c r="G72" i="130" l="1"/>
  <c r="E72" i="130" s="1"/>
  <c r="D86" i="130" s="1"/>
  <c r="G75" i="130"/>
  <c r="E75" i="130" s="1"/>
  <c r="D89" i="130" s="1"/>
  <c r="G74" i="130"/>
  <c r="E74" i="130" s="1"/>
  <c r="D88" i="130" s="1"/>
  <c r="G73" i="130"/>
  <c r="E73" i="130" s="1"/>
  <c r="D87" i="130" s="1"/>
  <c r="G71" i="130"/>
  <c r="E71" i="130" s="1"/>
  <c r="D85" i="130" s="1"/>
  <c r="J31" i="130"/>
  <c r="J43" i="130" s="1"/>
  <c r="J46" i="130" s="1"/>
  <c r="E85" i="130" l="1"/>
  <c r="I85" i="130"/>
  <c r="I87" i="130"/>
  <c r="E87" i="130"/>
  <c r="I88" i="130"/>
  <c r="E88" i="130"/>
  <c r="I89" i="130"/>
  <c r="E89" i="130"/>
  <c r="E86" i="130"/>
  <c r="I86" i="130"/>
  <c r="J48" i="130"/>
  <c r="J47" i="130"/>
  <c r="J88" i="130" l="1"/>
  <c r="J87" i="130"/>
  <c r="J89" i="130"/>
  <c r="J85" i="130"/>
  <c r="J86" i="130"/>
  <c r="H89" i="130"/>
  <c r="G89" i="130"/>
  <c r="F89" i="130"/>
  <c r="H88" i="130"/>
  <c r="G88" i="130"/>
  <c r="F88" i="130"/>
  <c r="H87" i="130"/>
  <c r="G87" i="130"/>
  <c r="F87" i="130"/>
  <c r="G85" i="130"/>
  <c r="F85" i="130"/>
  <c r="H85" i="130"/>
  <c r="H86" i="130"/>
  <c r="G86" i="130"/>
  <c r="F86" i="130"/>
  <c r="A33" i="129" l="1"/>
  <c r="B7" i="129"/>
  <c r="B5" i="129"/>
  <c r="B4" i="129"/>
  <c r="E22" i="129"/>
  <c r="E19" i="129"/>
  <c r="E16" i="129"/>
  <c r="B7" i="127"/>
  <c r="B5" i="127"/>
  <c r="B4" i="127"/>
  <c r="E24" i="129" l="1"/>
  <c r="B9" i="130" l="1"/>
  <c r="B9" i="127"/>
  <c r="B9" i="129"/>
  <c r="A22" i="128" l="1"/>
  <c r="E26" i="128" s="1"/>
  <c r="E21" i="127"/>
  <c r="E18" i="127"/>
  <c r="E37" i="127" l="1"/>
  <c r="C5" i="119" s="1"/>
  <c r="C25" i="128"/>
  <c r="A24" i="128"/>
  <c r="D25" i="128"/>
  <c r="B24" i="128"/>
  <c r="E25" i="128"/>
  <c r="C24" i="128"/>
  <c r="A26" i="128"/>
  <c r="D24" i="128"/>
  <c r="B26" i="128"/>
  <c r="E24" i="128"/>
  <c r="C26" i="128"/>
  <c r="A25" i="128"/>
  <c r="D26" i="128"/>
  <c r="B25" i="128"/>
  <c r="G27" i="120"/>
  <c r="G26" i="120"/>
  <c r="G23" i="120"/>
  <c r="G24" i="120" s="1"/>
  <c r="D38" i="127" l="1"/>
  <c r="G28" i="120"/>
  <c r="G29" i="120" s="1"/>
  <c r="G78" i="114" s="1"/>
  <c r="B8" i="132" l="1"/>
  <c r="B8" i="127"/>
  <c r="B8" i="129"/>
  <c r="B8" i="130"/>
  <c r="B13" i="120"/>
  <c r="B11" i="123"/>
  <c r="B10" i="122"/>
  <c r="B11" i="116"/>
  <c r="B10" i="115"/>
  <c r="B11" i="114"/>
  <c r="B12" i="113"/>
  <c r="M1" i="122"/>
  <c r="K1" i="116"/>
  <c r="K1" i="114"/>
  <c r="G1" i="113"/>
  <c r="B10" i="123" l="1"/>
  <c r="B12" i="120"/>
  <c r="B10" i="116"/>
  <c r="B11" i="113"/>
  <c r="C75" i="123" l="1"/>
  <c r="C74" i="123"/>
  <c r="C73" i="123"/>
  <c r="A64" i="123"/>
  <c r="F9" i="123"/>
  <c r="D55" i="123" s="1"/>
  <c r="B8" i="123"/>
  <c r="B6" i="123"/>
  <c r="B5" i="123"/>
  <c r="G50" i="123" l="1"/>
  <c r="F50" i="123"/>
  <c r="E50" i="123"/>
  <c r="D50" i="123"/>
  <c r="G46" i="123"/>
  <c r="F46" i="123"/>
  <c r="E46" i="123"/>
  <c r="D46" i="123"/>
  <c r="B58" i="123" s="1"/>
  <c r="G39" i="123"/>
  <c r="F39" i="123"/>
  <c r="E39" i="123"/>
  <c r="D39" i="123"/>
  <c r="B57" i="123" s="1"/>
  <c r="G27" i="123"/>
  <c r="F27" i="123"/>
  <c r="E27" i="123"/>
  <c r="D27" i="123"/>
  <c r="B56" i="123" l="1"/>
  <c r="D52" i="123"/>
  <c r="B59" i="123"/>
  <c r="E52" i="123"/>
  <c r="F57" i="123" s="1"/>
  <c r="F52" i="123"/>
  <c r="G52" i="123"/>
  <c r="F11" i="123" l="1"/>
  <c r="C9" i="119" s="1"/>
  <c r="B11" i="120"/>
  <c r="B9" i="116"/>
  <c r="B9" i="123"/>
  <c r="B9" i="115"/>
  <c r="B10" i="114"/>
  <c r="B9" i="122"/>
  <c r="F10" i="123"/>
  <c r="C8" i="119" s="1"/>
  <c r="D57" i="123"/>
  <c r="H19" i="114" l="1"/>
  <c r="H73" i="114"/>
  <c r="I73" i="114" s="1"/>
  <c r="H74" i="114"/>
  <c r="I74" i="114" s="1"/>
  <c r="H76" i="114"/>
  <c r="I76" i="114" s="1"/>
  <c r="H75" i="114"/>
  <c r="I75" i="114" s="1"/>
  <c r="H60" i="114"/>
  <c r="I60" i="114" s="1"/>
  <c r="H57" i="114"/>
  <c r="I57" i="114" s="1"/>
  <c r="H59" i="114"/>
  <c r="I59" i="114" s="1"/>
  <c r="H55" i="114"/>
  <c r="I55" i="114" s="1"/>
  <c r="H58" i="114"/>
  <c r="I58" i="114" s="1"/>
  <c r="H56" i="114"/>
  <c r="I56" i="114" s="1"/>
  <c r="H51" i="114"/>
  <c r="I51" i="114" s="1"/>
  <c r="H50" i="114"/>
  <c r="I50" i="114" s="1"/>
  <c r="H44" i="114"/>
  <c r="I44" i="114" s="1"/>
  <c r="H43" i="114"/>
  <c r="I43" i="114" s="1"/>
  <c r="H28" i="114"/>
  <c r="I28" i="114" s="1"/>
  <c r="H27" i="114"/>
  <c r="I27" i="114" s="1"/>
  <c r="H26" i="114"/>
  <c r="I26" i="114" s="1"/>
  <c r="H30" i="114"/>
  <c r="I30" i="114" s="1"/>
  <c r="H29" i="114"/>
  <c r="I29" i="114" s="1"/>
  <c r="H31" i="114"/>
  <c r="I31" i="114" s="1"/>
  <c r="H32" i="114"/>
  <c r="I32" i="114" s="1"/>
  <c r="H33" i="114"/>
  <c r="I33" i="114" s="1"/>
  <c r="H23" i="114"/>
  <c r="I23" i="114" s="1"/>
  <c r="H24" i="114"/>
  <c r="I24" i="114" s="1"/>
  <c r="H22" i="114"/>
  <c r="I22" i="114" s="1"/>
  <c r="H21" i="114"/>
  <c r="I21" i="114" s="1"/>
  <c r="H41" i="114"/>
  <c r="I41" i="114" s="1"/>
  <c r="H40" i="114"/>
  <c r="I40" i="114" s="1"/>
  <c r="H34" i="114"/>
  <c r="I34" i="114" s="1"/>
  <c r="H46" i="114"/>
  <c r="I46" i="114" s="1"/>
  <c r="H52" i="114"/>
  <c r="I52" i="114" s="1"/>
  <c r="H67" i="114"/>
  <c r="I67" i="114" s="1"/>
  <c r="H63" i="114"/>
  <c r="I63" i="114" s="1"/>
  <c r="H70" i="114"/>
  <c r="I70" i="114" s="1"/>
  <c r="H53" i="114"/>
  <c r="I53" i="114" s="1"/>
  <c r="H68" i="114"/>
  <c r="I68" i="114" s="1"/>
  <c r="H71" i="114"/>
  <c r="I71" i="114" s="1"/>
  <c r="H48" i="114"/>
  <c r="I48" i="114" s="1"/>
  <c r="H61" i="114"/>
  <c r="I61" i="114" s="1"/>
  <c r="H64" i="114"/>
  <c r="I64" i="114" s="1"/>
  <c r="H62" i="114"/>
  <c r="I62" i="114" s="1"/>
  <c r="H78" i="114"/>
  <c r="I78" i="114" s="1"/>
  <c r="I77" i="114" s="1"/>
  <c r="H66" i="114"/>
  <c r="I66" i="114" s="1"/>
  <c r="H36" i="114"/>
  <c r="H39" i="114"/>
  <c r="H37" i="114"/>
  <c r="H1048514" i="114"/>
  <c r="H45" i="114"/>
  <c r="D9" i="127"/>
  <c r="D9" i="129"/>
  <c r="J9" i="130"/>
  <c r="D10" i="127"/>
  <c r="D10" i="129"/>
  <c r="J10" i="130"/>
  <c r="C41" i="120"/>
  <c r="C40" i="120"/>
  <c r="C39" i="120"/>
  <c r="E79" i="122"/>
  <c r="E78" i="122"/>
  <c r="E77" i="122"/>
  <c r="E57" i="116"/>
  <c r="E56" i="116"/>
  <c r="E55" i="116"/>
  <c r="H87" i="115"/>
  <c r="H86" i="115"/>
  <c r="H85" i="115"/>
  <c r="E91" i="114"/>
  <c r="E90" i="114"/>
  <c r="E89" i="114"/>
  <c r="I19" i="114" l="1"/>
  <c r="I18" i="114" s="1"/>
  <c r="C42" i="116"/>
  <c r="F43" i="116" s="1"/>
  <c r="E29" i="113"/>
  <c r="I72" i="114"/>
  <c r="I54" i="114"/>
  <c r="C34" i="116" s="1"/>
  <c r="I49" i="114"/>
  <c r="C32" i="116" s="1"/>
  <c r="I20" i="114"/>
  <c r="C20" i="116" s="1"/>
  <c r="E21" i="116" s="1"/>
  <c r="I25" i="114"/>
  <c r="C22" i="116" s="1"/>
  <c r="E23" i="116" s="1"/>
  <c r="I65" i="114"/>
  <c r="I69" i="114"/>
  <c r="C38" i="116" s="1"/>
  <c r="I47" i="114"/>
  <c r="C30" i="116" s="1"/>
  <c r="I37" i="114"/>
  <c r="I45" i="114"/>
  <c r="I42" i="114" s="1"/>
  <c r="C28" i="116" s="1"/>
  <c r="I39" i="114"/>
  <c r="I36" i="114"/>
  <c r="E9" i="116"/>
  <c r="H43" i="116" l="1"/>
  <c r="G43" i="116"/>
  <c r="E43" i="116"/>
  <c r="J43" i="116"/>
  <c r="I43" i="116"/>
  <c r="E23" i="113"/>
  <c r="F39" i="116"/>
  <c r="G39" i="116"/>
  <c r="H39" i="116"/>
  <c r="I39" i="116"/>
  <c r="J39" i="116"/>
  <c r="E39" i="116"/>
  <c r="H29" i="116"/>
  <c r="I29" i="116"/>
  <c r="J29" i="116"/>
  <c r="E29" i="116"/>
  <c r="F29" i="116"/>
  <c r="G29" i="116"/>
  <c r="H31" i="116"/>
  <c r="I31" i="116"/>
  <c r="J31" i="116"/>
  <c r="E31" i="116"/>
  <c r="F31" i="116"/>
  <c r="G31" i="116"/>
  <c r="E26" i="113"/>
  <c r="C36" i="116"/>
  <c r="F33" i="116"/>
  <c r="G33" i="116"/>
  <c r="H33" i="116"/>
  <c r="I33" i="116"/>
  <c r="J33" i="116"/>
  <c r="E33" i="116"/>
  <c r="F35" i="116"/>
  <c r="G35" i="116"/>
  <c r="J35" i="116"/>
  <c r="E35" i="116"/>
  <c r="H35" i="116"/>
  <c r="I35" i="116"/>
  <c r="E25" i="113"/>
  <c r="E27" i="113"/>
  <c r="I38" i="114"/>
  <c r="I35" i="114"/>
  <c r="C24" i="116" s="1"/>
  <c r="H17" i="120"/>
  <c r="I80" i="114" l="1"/>
  <c r="E24" i="113"/>
  <c r="C26" i="116"/>
  <c r="F25" i="116"/>
  <c r="G25" i="116"/>
  <c r="H25" i="116"/>
  <c r="I25" i="116"/>
  <c r="J25" i="116"/>
  <c r="E25" i="116"/>
  <c r="J37" i="116"/>
  <c r="E37" i="116"/>
  <c r="F37" i="116"/>
  <c r="G37" i="116"/>
  <c r="H37" i="116"/>
  <c r="I37" i="116"/>
  <c r="E21" i="113"/>
  <c r="E22" i="113"/>
  <c r="B7" i="113"/>
  <c r="J19" i="114" l="1"/>
  <c r="F27" i="116"/>
  <c r="G27" i="116"/>
  <c r="H27" i="116"/>
  <c r="I27" i="116"/>
  <c r="J27" i="116"/>
  <c r="E27" i="116"/>
  <c r="E20" i="113"/>
  <c r="A32" i="120"/>
  <c r="A74" i="122"/>
  <c r="A85" i="114"/>
  <c r="A36" i="113"/>
  <c r="E19" i="113" l="1"/>
  <c r="E18" i="113"/>
  <c r="L20" i="114"/>
  <c r="B40" i="116"/>
  <c r="E19" i="122"/>
  <c r="E44" i="122"/>
  <c r="E57" i="122"/>
  <c r="E42" i="122"/>
  <c r="E27" i="122"/>
  <c r="E37" i="122"/>
  <c r="E31" i="122"/>
  <c r="E20" i="122"/>
  <c r="E38" i="122"/>
  <c r="E47" i="122"/>
  <c r="E56" i="122"/>
  <c r="E35" i="122"/>
  <c r="D19" i="122"/>
  <c r="D44" i="122"/>
  <c r="D57" i="122"/>
  <c r="D42" i="122"/>
  <c r="D27" i="122"/>
  <c r="D37" i="122"/>
  <c r="D31" i="122"/>
  <c r="D20" i="122"/>
  <c r="D38" i="122"/>
  <c r="D47" i="122"/>
  <c r="D56" i="122"/>
  <c r="D35" i="122"/>
  <c r="C19" i="122"/>
  <c r="C44" i="122"/>
  <c r="C57" i="122"/>
  <c r="C42" i="122"/>
  <c r="C27" i="122"/>
  <c r="C37" i="122"/>
  <c r="C31" i="122"/>
  <c r="C20" i="122"/>
  <c r="C38" i="122"/>
  <c r="C47" i="122"/>
  <c r="C56" i="122"/>
  <c r="C35" i="122"/>
  <c r="B19" i="122"/>
  <c r="B44" i="122"/>
  <c r="B57" i="122"/>
  <c r="B42" i="122"/>
  <c r="B27" i="122"/>
  <c r="B37" i="122"/>
  <c r="B31" i="122"/>
  <c r="B20" i="122"/>
  <c r="B38" i="122"/>
  <c r="B47" i="122"/>
  <c r="B56" i="122"/>
  <c r="B35" i="122"/>
  <c r="E52" i="122"/>
  <c r="E40" i="122"/>
  <c r="D40" i="122"/>
  <c r="D52" i="122"/>
  <c r="D21" i="122"/>
  <c r="D61" i="122"/>
  <c r="D54" i="122"/>
  <c r="D23" i="122"/>
  <c r="D46" i="122"/>
  <c r="D22" i="122"/>
  <c r="D55" i="122"/>
  <c r="C40" i="122"/>
  <c r="E49" i="122"/>
  <c r="B21" i="122"/>
  <c r="E43" i="122"/>
  <c r="C18" i="122"/>
  <c r="D50" i="122"/>
  <c r="C17" i="122"/>
  <c r="E25" i="122"/>
  <c r="D25" i="122"/>
  <c r="E63" i="122"/>
  <c r="E32" i="122"/>
  <c r="C54" i="122"/>
  <c r="B40" i="122"/>
  <c r="D49" i="122"/>
  <c r="E45" i="122"/>
  <c r="D43" i="122"/>
  <c r="B18" i="122"/>
  <c r="C50" i="122"/>
  <c r="B17" i="122"/>
  <c r="E16" i="122"/>
  <c r="E59" i="122"/>
  <c r="D29" i="122"/>
  <c r="D33" i="122"/>
  <c r="E36" i="122"/>
  <c r="C22" i="122"/>
  <c r="D59" i="122"/>
  <c r="C29" i="122"/>
  <c r="E61" i="122"/>
  <c r="C58" i="122"/>
  <c r="B36" i="122"/>
  <c r="D34" i="122"/>
  <c r="E28" i="122"/>
  <c r="C23" i="122"/>
  <c r="D41" i="122"/>
  <c r="B34" i="122"/>
  <c r="E39" i="122"/>
  <c r="C24" i="122"/>
  <c r="C39" i="122"/>
  <c r="E29" i="122"/>
  <c r="C49" i="122"/>
  <c r="D45" i="122"/>
  <c r="C43" i="122"/>
  <c r="E33" i="122"/>
  <c r="E58" i="122"/>
  <c r="E22" i="122"/>
  <c r="B50" i="122"/>
  <c r="B49" i="122"/>
  <c r="C45" i="122"/>
  <c r="B43" i="122"/>
  <c r="D58" i="122"/>
  <c r="D16" i="122"/>
  <c r="C52" i="122"/>
  <c r="B45" i="122"/>
  <c r="C33" i="122"/>
  <c r="D36" i="122"/>
  <c r="E48" i="122"/>
  <c r="B22" i="122"/>
  <c r="C16" i="122"/>
  <c r="C59" i="122"/>
  <c r="B29" i="122"/>
  <c r="B52" i="122"/>
  <c r="C61" i="122"/>
  <c r="B33" i="122"/>
  <c r="C36" i="122"/>
  <c r="B58" i="122"/>
  <c r="D48" i="122"/>
  <c r="E34" i="122"/>
  <c r="B16" i="122"/>
  <c r="B59" i="122"/>
  <c r="B61" i="122"/>
  <c r="E23" i="122"/>
  <c r="C48" i="122"/>
  <c r="E41" i="122"/>
  <c r="B48" i="122"/>
  <c r="C34" i="122"/>
  <c r="D28" i="122"/>
  <c r="B23" i="122"/>
  <c r="C41" i="122"/>
  <c r="D24" i="122"/>
  <c r="E54" i="122"/>
  <c r="D39" i="122"/>
  <c r="C25" i="122"/>
  <c r="E24" i="122"/>
  <c r="B41" i="122"/>
  <c r="C28" i="122"/>
  <c r="B28" i="122"/>
  <c r="C32" i="122"/>
  <c r="E55" i="122"/>
  <c r="B32" i="122"/>
  <c r="C55" i="122"/>
  <c r="B55" i="122"/>
  <c r="E21" i="122"/>
  <c r="D63" i="122"/>
  <c r="C21" i="122"/>
  <c r="B24" i="122"/>
  <c r="C63" i="122"/>
  <c r="B63" i="122"/>
  <c r="E18" i="122"/>
  <c r="D17" i="122"/>
  <c r="B54" i="122"/>
  <c r="E50" i="122"/>
  <c r="C46" i="122"/>
  <c r="B46" i="122"/>
  <c r="E17" i="122"/>
  <c r="D18" i="122"/>
  <c r="B25" i="122"/>
  <c r="E46" i="122"/>
  <c r="B39" i="122"/>
  <c r="D32" i="122"/>
  <c r="F61" i="122"/>
  <c r="F34" i="122"/>
  <c r="F39" i="122"/>
  <c r="F29" i="122"/>
  <c r="F25" i="122"/>
  <c r="F20" i="122"/>
  <c r="F18" i="122"/>
  <c r="L18" i="122" s="1"/>
  <c r="F36" i="122"/>
  <c r="F49" i="122"/>
  <c r="F28" i="122"/>
  <c r="F23" i="122"/>
  <c r="F40" i="122"/>
  <c r="F24" i="122"/>
  <c r="F48" i="122"/>
  <c r="F63" i="122"/>
  <c r="F22" i="122"/>
  <c r="F16" i="122"/>
  <c r="L16" i="122" s="1"/>
  <c r="F17" i="122"/>
  <c r="F47" i="122"/>
  <c r="F43" i="122"/>
  <c r="F35" i="122"/>
  <c r="F44" i="122"/>
  <c r="F50" i="122"/>
  <c r="F19" i="122"/>
  <c r="L19" i="122" s="1"/>
  <c r="F41" i="122"/>
  <c r="F38" i="122"/>
  <c r="F58" i="122"/>
  <c r="F55" i="122"/>
  <c r="F52" i="122"/>
  <c r="F57" i="122"/>
  <c r="F32" i="122"/>
  <c r="F42" i="122"/>
  <c r="F27" i="122"/>
  <c r="F56" i="122"/>
  <c r="F37" i="122"/>
  <c r="F46" i="122"/>
  <c r="F31" i="122"/>
  <c r="F54" i="122"/>
  <c r="F33" i="122"/>
  <c r="F59" i="122"/>
  <c r="F45" i="122"/>
  <c r="F21" i="122"/>
  <c r="G46" i="122"/>
  <c r="G38" i="122"/>
  <c r="G16" i="122"/>
  <c r="G19" i="122"/>
  <c r="G47" i="122"/>
  <c r="G37" i="122"/>
  <c r="G28" i="122"/>
  <c r="G35" i="122"/>
  <c r="G49" i="122"/>
  <c r="G33" i="122"/>
  <c r="G59" i="122"/>
  <c r="G58" i="122"/>
  <c r="G31" i="122"/>
  <c r="G50" i="122"/>
  <c r="G17" i="122"/>
  <c r="G21" i="122"/>
  <c r="G52" i="122"/>
  <c r="G57" i="122"/>
  <c r="G45" i="122"/>
  <c r="G43" i="122"/>
  <c r="G34" i="122"/>
  <c r="G42" i="122"/>
  <c r="G39" i="122"/>
  <c r="G18" i="122"/>
  <c r="G24" i="122"/>
  <c r="G32" i="122"/>
  <c r="G23" i="122"/>
  <c r="G54" i="122"/>
  <c r="G41" i="122"/>
  <c r="G22" i="122"/>
  <c r="G55" i="122"/>
  <c r="G40" i="122"/>
  <c r="G26" i="122"/>
  <c r="G48" i="122"/>
  <c r="G20" i="122"/>
  <c r="G63" i="122"/>
  <c r="G44" i="122"/>
  <c r="G36" i="122"/>
  <c r="G56" i="122"/>
  <c r="G61" i="122"/>
  <c r="G25" i="122"/>
  <c r="G29" i="122"/>
  <c r="G27" i="122"/>
  <c r="B62" i="122"/>
  <c r="C62" i="122"/>
  <c r="D62" i="122"/>
  <c r="E62" i="122"/>
  <c r="B53" i="122"/>
  <c r="C51" i="122"/>
  <c r="D53" i="122"/>
  <c r="D51" i="122"/>
  <c r="E53" i="122"/>
  <c r="E51" i="122"/>
  <c r="B30" i="122"/>
  <c r="B26" i="122"/>
  <c r="C30" i="122"/>
  <c r="D30" i="122"/>
  <c r="D26" i="122"/>
  <c r="E30" i="122"/>
  <c r="C60" i="122"/>
  <c r="B51" i="122"/>
  <c r="C26" i="122"/>
  <c r="B60" i="122"/>
  <c r="D60" i="122"/>
  <c r="C53" i="122"/>
  <c r="E26" i="122"/>
  <c r="E60" i="122"/>
  <c r="F26" i="122"/>
  <c r="F60" i="122"/>
  <c r="F51" i="122"/>
  <c r="F30" i="122"/>
  <c r="F62" i="122"/>
  <c r="F53" i="122"/>
  <c r="G30" i="122"/>
  <c r="G60" i="122"/>
  <c r="G53" i="122"/>
  <c r="G51" i="122"/>
  <c r="G62" i="122"/>
  <c r="B18" i="116"/>
  <c r="O17" i="122" l="1"/>
  <c r="L17" i="122"/>
  <c r="M53" i="122"/>
  <c r="O22" i="122"/>
  <c r="O21" i="122"/>
  <c r="O20" i="122"/>
  <c r="O19" i="122"/>
  <c r="O18" i="122"/>
  <c r="O16" i="122"/>
  <c r="H39" i="122"/>
  <c r="H48" i="122"/>
  <c r="H21" i="122"/>
  <c r="H29" i="122"/>
  <c r="H56" i="122"/>
  <c r="H23" i="122"/>
  <c r="H52" i="122"/>
  <c r="H24" i="122"/>
  <c r="H16" i="122"/>
  <c r="H19" i="122"/>
  <c r="H59" i="122"/>
  <c r="H46" i="122"/>
  <c r="H33" i="122"/>
  <c r="H49" i="122"/>
  <c r="H32" i="122"/>
  <c r="H61" i="122"/>
  <c r="H41" i="122"/>
  <c r="H38" i="122"/>
  <c r="H35" i="122"/>
  <c r="H17" i="122"/>
  <c r="H18" i="122"/>
  <c r="H36" i="122"/>
  <c r="H28" i="122"/>
  <c r="H27" i="122"/>
  <c r="H42" i="122"/>
  <c r="H44" i="122"/>
  <c r="H55" i="122"/>
  <c r="H43" i="122"/>
  <c r="H58" i="122"/>
  <c r="H50" i="122"/>
  <c r="H34" i="122"/>
  <c r="H22" i="122"/>
  <c r="H47" i="122"/>
  <c r="H25" i="122"/>
  <c r="H40" i="122"/>
  <c r="H31" i="122"/>
  <c r="H63" i="122"/>
  <c r="H45" i="122"/>
  <c r="H54" i="122"/>
  <c r="M29" i="122"/>
  <c r="H37" i="122"/>
  <c r="H20" i="122"/>
  <c r="H57" i="122"/>
  <c r="M42" i="122"/>
  <c r="M41" i="122"/>
  <c r="H62" i="122"/>
  <c r="H53" i="122"/>
  <c r="H60" i="122"/>
  <c r="H51" i="122"/>
  <c r="H30" i="122"/>
  <c r="M17" i="122"/>
  <c r="H26" i="122"/>
  <c r="I9" i="122"/>
  <c r="B8" i="122"/>
  <c r="B6" i="122"/>
  <c r="B5" i="122"/>
  <c r="B17" i="113" l="1"/>
  <c r="F11" i="120" l="1"/>
  <c r="B10" i="120"/>
  <c r="B8" i="120"/>
  <c r="B7" i="120"/>
  <c r="G17" i="120" l="1"/>
  <c r="B8" i="116" l="1"/>
  <c r="B6" i="116"/>
  <c r="B5" i="116"/>
  <c r="M9" i="115"/>
  <c r="B8" i="115"/>
  <c r="B6" i="115"/>
  <c r="B5" i="115"/>
  <c r="I10" i="114"/>
  <c r="B9" i="114"/>
  <c r="B7" i="114"/>
  <c r="B6" i="114"/>
  <c r="B6" i="113"/>
  <c r="E10" i="113"/>
  <c r="B9" i="113"/>
  <c r="D45" i="113"/>
  <c r="D44" i="113"/>
  <c r="I10" i="122" l="1"/>
  <c r="E10" i="116"/>
  <c r="I11" i="114"/>
  <c r="M10" i="115"/>
  <c r="F12" i="120"/>
  <c r="E11" i="113"/>
  <c r="H65" i="122" l="1"/>
  <c r="M16" i="122"/>
  <c r="I11" i="122"/>
  <c r="E11" i="116"/>
  <c r="M11" i="115"/>
  <c r="I12" i="114"/>
  <c r="E12" i="113"/>
  <c r="F13" i="120"/>
  <c r="B10" i="113"/>
  <c r="C18" i="116" l="1"/>
  <c r="E17" i="113"/>
  <c r="F19" i="116" l="1"/>
  <c r="G19" i="116"/>
  <c r="H19" i="116"/>
  <c r="I19" i="116"/>
  <c r="J19" i="116"/>
  <c r="E19" i="116"/>
  <c r="I42" i="122" l="1"/>
  <c r="I45" i="122"/>
  <c r="I40" i="122"/>
  <c r="I61" i="122"/>
  <c r="I24" i="122"/>
  <c r="I25" i="122"/>
  <c r="I41" i="122"/>
  <c r="I33" i="122"/>
  <c r="I57" i="122"/>
  <c r="I36" i="122"/>
  <c r="I19" i="122"/>
  <c r="I52" i="122"/>
  <c r="I31" i="122"/>
  <c r="I49" i="122"/>
  <c r="I28" i="122"/>
  <c r="I54" i="122"/>
  <c r="I21" i="122"/>
  <c r="I37" i="122"/>
  <c r="I43" i="122"/>
  <c r="I58" i="122"/>
  <c r="I27" i="122"/>
  <c r="I44" i="122"/>
  <c r="I29" i="122"/>
  <c r="I32" i="122"/>
  <c r="I23" i="122"/>
  <c r="I55" i="122"/>
  <c r="I46" i="122"/>
  <c r="I38" i="122"/>
  <c r="I50" i="122"/>
  <c r="I34" i="122"/>
  <c r="I48" i="122"/>
  <c r="I56" i="122"/>
  <c r="I18" i="122"/>
  <c r="I35" i="122"/>
  <c r="I47" i="122"/>
  <c r="I22" i="122"/>
  <c r="I20" i="122"/>
  <c r="I39" i="122"/>
  <c r="I63" i="122"/>
  <c r="I17" i="122"/>
  <c r="I16" i="122"/>
  <c r="J16" i="122" s="1"/>
  <c r="I59" i="122"/>
  <c r="I26" i="122"/>
  <c r="I60" i="122"/>
  <c r="I62" i="122"/>
  <c r="I30" i="122"/>
  <c r="I53" i="122"/>
  <c r="I51" i="122"/>
  <c r="D67" i="122" l="1"/>
  <c r="K16" i="122" l="1"/>
  <c r="C40" i="116" l="1"/>
  <c r="C45" i="116" s="1"/>
  <c r="E28" i="113"/>
  <c r="J74" i="114"/>
  <c r="E31" i="113" l="1"/>
  <c r="F29" i="113" s="1"/>
  <c r="I21" i="116"/>
  <c r="J77" i="114"/>
  <c r="J68" i="114"/>
  <c r="J31" i="114"/>
  <c r="H23" i="116"/>
  <c r="J24" i="114"/>
  <c r="J46" i="114"/>
  <c r="J32" i="114"/>
  <c r="D36" i="116"/>
  <c r="J75" i="114"/>
  <c r="J40" i="114"/>
  <c r="J67" i="114"/>
  <c r="J73" i="114"/>
  <c r="J36" i="114"/>
  <c r="J72" i="114"/>
  <c r="M152" i="122"/>
  <c r="J71" i="114"/>
  <c r="J48" i="114"/>
  <c r="I41" i="116"/>
  <c r="J61" i="114"/>
  <c r="J58" i="114"/>
  <c r="J69" i="114"/>
  <c r="J30" i="114"/>
  <c r="J54" i="114"/>
  <c r="E41" i="116"/>
  <c r="E45" i="116" s="1"/>
  <c r="J33" i="114"/>
  <c r="J50" i="114"/>
  <c r="J53" i="114"/>
  <c r="J63" i="114"/>
  <c r="J38" i="114"/>
  <c r="G41" i="116"/>
  <c r="J42" i="114"/>
  <c r="J44" i="114"/>
  <c r="J47" i="114"/>
  <c r="J78" i="114"/>
  <c r="F21" i="116"/>
  <c r="J25" i="114"/>
  <c r="J29" i="114"/>
  <c r="J21" i="114"/>
  <c r="F23" i="116"/>
  <c r="J41" i="114"/>
  <c r="J39" i="114"/>
  <c r="J45" i="114"/>
  <c r="J35" i="114"/>
  <c r="J52" i="114"/>
  <c r="J28" i="114"/>
  <c r="J37" i="114"/>
  <c r="J65" i="114"/>
  <c r="G21" i="116"/>
  <c r="J23" i="116"/>
  <c r="J20" i="114"/>
  <c r="J18" i="114"/>
  <c r="J66" i="114"/>
  <c r="J27" i="114"/>
  <c r="J55" i="114"/>
  <c r="J76" i="114"/>
  <c r="M81" i="114"/>
  <c r="J62" i="114"/>
  <c r="I23" i="116"/>
  <c r="J21" i="116"/>
  <c r="H41" i="116"/>
  <c r="J23" i="114"/>
  <c r="J57" i="114"/>
  <c r="J26" i="114"/>
  <c r="J41" i="116"/>
  <c r="H21" i="116"/>
  <c r="J70" i="114"/>
  <c r="J22" i="114"/>
  <c r="J51" i="114"/>
  <c r="J56" i="114"/>
  <c r="J34" i="114"/>
  <c r="F41" i="116"/>
  <c r="D82" i="114"/>
  <c r="J43" i="114"/>
  <c r="J60" i="114"/>
  <c r="J59" i="114"/>
  <c r="J49" i="114"/>
  <c r="J64" i="114"/>
  <c r="G23" i="116"/>
  <c r="H45" i="116" l="1"/>
  <c r="H46" i="116" s="1"/>
  <c r="G45" i="116"/>
  <c r="G46" i="116" s="1"/>
  <c r="C33" i="113"/>
  <c r="F21" i="113"/>
  <c r="F28" i="113"/>
  <c r="F20" i="113"/>
  <c r="F25" i="113"/>
  <c r="F19" i="113"/>
  <c r="F17" i="113"/>
  <c r="F27" i="113"/>
  <c r="F26" i="113"/>
  <c r="G41" i="113"/>
  <c r="F18" i="113"/>
  <c r="F22" i="113"/>
  <c r="F23" i="113"/>
  <c r="F24" i="113"/>
  <c r="J45" i="116"/>
  <c r="J46" i="116" s="1"/>
  <c r="I45" i="116"/>
  <c r="I46" i="116" s="1"/>
  <c r="F45" i="116"/>
  <c r="F46" i="116" s="1"/>
  <c r="D34" i="116"/>
  <c r="D28" i="116"/>
  <c r="D42" i="116"/>
  <c r="D20" i="116"/>
  <c r="D38" i="116"/>
  <c r="D24" i="116"/>
  <c r="D22" i="116"/>
  <c r="D30" i="116"/>
  <c r="D26" i="116"/>
  <c r="E46" i="116"/>
  <c r="D18" i="116"/>
  <c r="D32" i="116"/>
  <c r="E47" i="116"/>
  <c r="E48" i="116" s="1"/>
  <c r="J80" i="114"/>
  <c r="D40" i="116"/>
  <c r="F31" i="113" l="1"/>
  <c r="D45" i="116"/>
  <c r="F47" i="116"/>
  <c r="F48" i="116" s="1"/>
  <c r="G47" i="116"/>
  <c r="G48" i="116" s="1"/>
  <c r="I47" i="116"/>
  <c r="I48" i="116" s="1"/>
  <c r="H47" i="116"/>
  <c r="H48" i="116" s="1"/>
  <c r="J47" i="116"/>
  <c r="J48" i="116" s="1"/>
  <c r="J17" i="122"/>
  <c r="K17" i="122" s="1"/>
  <c r="J18" i="122" l="1"/>
  <c r="K18" i="122" s="1"/>
  <c r="J19" i="122" l="1"/>
  <c r="J20" i="122" s="1"/>
  <c r="K19" i="122"/>
  <c r="K20" i="122" l="1"/>
  <c r="J21" i="122"/>
  <c r="J22" i="122" l="1"/>
  <c r="K21" i="122"/>
  <c r="K22" i="122" l="1"/>
  <c r="J23" i="122"/>
  <c r="K23" i="122" l="1"/>
  <c r="J24" i="122"/>
  <c r="J25" i="122" l="1"/>
  <c r="K24" i="122"/>
  <c r="K25" i="122" l="1"/>
  <c r="J71" i="122" s="1"/>
  <c r="J26" i="122"/>
  <c r="J27" i="122" l="1"/>
  <c r="K26" i="122"/>
  <c r="J72" i="122"/>
  <c r="I72" i="122"/>
  <c r="J73" i="122"/>
  <c r="I71" i="122"/>
  <c r="I73" i="122"/>
  <c r="J28" i="122" l="1"/>
  <c r="K27" i="122"/>
  <c r="K28" i="122" l="1"/>
  <c r="J29" i="122"/>
  <c r="J30" i="122" l="1"/>
  <c r="K29" i="122"/>
  <c r="K30" i="122" l="1"/>
  <c r="J31" i="122"/>
  <c r="K31" i="122" l="1"/>
  <c r="J32" i="122"/>
  <c r="K32" i="122" l="1"/>
  <c r="J33" i="122"/>
  <c r="K33" i="122" l="1"/>
  <c r="J34" i="122"/>
  <c r="J35" i="122" l="1"/>
  <c r="K34" i="122"/>
  <c r="J36" i="122" l="1"/>
  <c r="K35" i="122"/>
  <c r="J37" i="122" l="1"/>
  <c r="K36" i="122"/>
  <c r="J38" i="122" l="1"/>
  <c r="K37" i="122"/>
  <c r="K38" i="122" l="1"/>
  <c r="J39" i="122"/>
  <c r="K39" i="122" l="1"/>
  <c r="J40" i="122"/>
  <c r="K40" i="122" l="1"/>
  <c r="J41" i="122" l="1"/>
  <c r="J42" i="122" s="1"/>
  <c r="K42" i="122" s="1"/>
  <c r="K41" i="122" l="1"/>
  <c r="J43" i="122"/>
  <c r="K43" i="122" l="1"/>
  <c r="J44" i="122"/>
  <c r="K44" i="122" l="1"/>
  <c r="J45" i="122"/>
  <c r="K45" i="122" l="1"/>
  <c r="J46" i="122"/>
  <c r="K46" i="122" l="1"/>
  <c r="J47" i="122"/>
  <c r="J48" i="122" l="1"/>
  <c r="K47" i="122"/>
  <c r="J49" i="122" l="1"/>
  <c r="K48" i="122"/>
  <c r="J50" i="122" l="1"/>
  <c r="K49" i="122"/>
  <c r="J51" i="122" l="1"/>
  <c r="K50" i="122"/>
  <c r="J52" i="122" l="1"/>
  <c r="K51" i="122"/>
  <c r="K52" i="122" l="1"/>
  <c r="J53" i="122"/>
  <c r="K53" i="122" l="1"/>
  <c r="J54" i="122"/>
  <c r="J55" i="122" l="1"/>
  <c r="K54" i="122"/>
  <c r="K55" i="122" l="1"/>
  <c r="J56" i="122"/>
  <c r="K56" i="122" l="1"/>
  <c r="J57" i="122"/>
  <c r="J58" i="122" l="1"/>
  <c r="K57" i="122"/>
  <c r="J59" i="122" l="1"/>
  <c r="K58" i="122"/>
  <c r="J60" i="122" l="1"/>
  <c r="K59" i="122"/>
  <c r="K60" i="122" l="1"/>
  <c r="J61" i="122"/>
  <c r="J62" i="122" l="1"/>
  <c r="K61" i="122"/>
  <c r="J63" i="122" l="1"/>
  <c r="K63" i="122" s="1"/>
  <c r="K62" i="122"/>
</calcChain>
</file>

<file path=xl/sharedStrings.xml><?xml version="1.0" encoding="utf-8"?>
<sst xmlns="http://schemas.openxmlformats.org/spreadsheetml/2006/main" count="1018" uniqueCount="481">
  <si>
    <t>SERVIÇOS</t>
  </si>
  <si>
    <t>%</t>
  </si>
  <si>
    <t>ITEM</t>
  </si>
  <si>
    <t>ADMINISTRAÇÃO CENTRAL</t>
  </si>
  <si>
    <t>DESPESAS FINANCEIRAS</t>
  </si>
  <si>
    <t>TRIBUTOS</t>
  </si>
  <si>
    <t>PIS</t>
  </si>
  <si>
    <t>COFINS</t>
  </si>
  <si>
    <t>TOTAL</t>
  </si>
  <si>
    <t>UN</t>
  </si>
  <si>
    <t>QUANT.</t>
  </si>
  <si>
    <t>CPRB</t>
  </si>
  <si>
    <t>CÓDIGO</t>
  </si>
  <si>
    <t>DESCRIÇÃO</t>
  </si>
  <si>
    <t>SECONCI</t>
  </si>
  <si>
    <t>Não incide</t>
  </si>
  <si>
    <t>GRUPO D</t>
  </si>
  <si>
    <t>TOTAL GERAL</t>
  </si>
  <si>
    <t>COEFICIENTE</t>
  </si>
  <si>
    <t>MÊS</t>
  </si>
  <si>
    <t>PESO (%)</t>
  </si>
  <si>
    <t>Local:</t>
  </si>
  <si>
    <t>BDI:</t>
  </si>
  <si>
    <t xml:space="preserve">ENCARGOS SOCIAIS: </t>
  </si>
  <si>
    <t/>
  </si>
  <si>
    <t>DISCRIMINAÇÃO DOS SERVIÇOS</t>
  </si>
  <si>
    <t>PREÇO TOTAL</t>
  </si>
  <si>
    <t>Importa o seguinte orçamento em:</t>
  </si>
  <si>
    <t>______________________________________</t>
  </si>
  <si>
    <t>UNID</t>
  </si>
  <si>
    <t>CODIGO</t>
  </si>
  <si>
    <t>PREÇO UNITÁRIO</t>
  </si>
  <si>
    <t>SEM BDI</t>
  </si>
  <si>
    <t>COM BDI</t>
  </si>
  <si>
    <t>MEMÓRIA DE CÁLCULO</t>
  </si>
  <si>
    <t>VALOR</t>
  </si>
  <si>
    <t>TOTAL MÊS</t>
  </si>
  <si>
    <t>PERCENTUAL MÊS</t>
  </si>
  <si>
    <t>VALOR ACUMULADO</t>
  </si>
  <si>
    <t xml:space="preserve">PERCENTUAL ACUMULADO </t>
  </si>
  <si>
    <t>BDI - BENEFÍCIOS E DESPESAS INDIRETAS</t>
  </si>
  <si>
    <t>Para o tipo de obra “Construção de Redes de Abastecimento de Água, Coleta de Esgoto e Construções Correlatas”:</t>
  </si>
  <si>
    <t>AC</t>
  </si>
  <si>
    <t>PARCELA DO BDI</t>
  </si>
  <si>
    <t>1 Quartil</t>
  </si>
  <si>
    <t>Médio</t>
  </si>
  <si>
    <t>3 Quartil</t>
  </si>
  <si>
    <t>Administração Central</t>
  </si>
  <si>
    <t>Total AC=</t>
  </si>
  <si>
    <t>Seguro e Garantia</t>
  </si>
  <si>
    <t>DF</t>
  </si>
  <si>
    <t>Risco</t>
  </si>
  <si>
    <t>Despesas Financeiras</t>
  </si>
  <si>
    <t>Total DF=</t>
  </si>
  <si>
    <t>Lucro</t>
  </si>
  <si>
    <t>S, R e G</t>
  </si>
  <si>
    <t>SEGUROS, RISCOS E GARANTIA</t>
  </si>
  <si>
    <t>PIS, COFINS e ISSQN</t>
  </si>
  <si>
    <t>Conforme legislação específica</t>
  </si>
  <si>
    <t>Taxas de Seguros</t>
  </si>
  <si>
    <t>Taxas de Riscos</t>
  </si>
  <si>
    <t>Taxas de Garantias</t>
  </si>
  <si>
    <t>Para “Fornecimento de Materiais e Equipamentos”:</t>
  </si>
  <si>
    <t>Total S, R e G=</t>
  </si>
  <si>
    <t>L</t>
  </si>
  <si>
    <t>LUCRO</t>
  </si>
  <si>
    <t>Lucro Bruto</t>
  </si>
  <si>
    <t>Total L=</t>
  </si>
  <si>
    <t>I</t>
  </si>
  <si>
    <t>ISS</t>
  </si>
  <si>
    <t>Total I=</t>
  </si>
  <si>
    <t>BDI=((1+AC+S+R+G)*(1+DF)*(1+L))/(1-I))-1</t>
  </si>
  <si>
    <t>ENCARGOS SOCIAIS SOBRE PREÇOS DA MÃO DE OBRA HORISTA E MENSALISTA</t>
  </si>
  <si>
    <t>COM DESONERAÇÃO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</si>
  <si>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</si>
  <si>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</si>
  <si>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</si>
  <si>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</si>
  <si>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</si>
  <si>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</si>
  <si>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</si>
  <si>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</si>
  <si>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</si>
  <si>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</si>
  <si>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</si>
  <si>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</si>
  <si>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A7</t>
  </si>
  <si>
    <t>A8</t>
  </si>
  <si>
    <t>FGTS</t>
  </si>
  <si>
    <t>A9</t>
  </si>
  <si>
    <t>A</t>
  </si>
  <si>
    <t>SUB-TOTAL GRUPO A</t>
  </si>
  <si>
    <t>GRUPO 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</si>
  <si>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</si>
  <si>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</si>
  <si>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</si>
  <si>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</si>
  <si>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</si>
  <si>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</si>
  <si>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</si>
  <si>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</si>
  <si>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</si>
  <si>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</si>
  <si>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</t>
  </si>
  <si>
    <t>SUB-TOTAL GRUPO B</t>
  </si>
  <si>
    <t>GRUPO C</t>
  </si>
  <si>
    <t>C1</t>
  </si>
  <si>
    <t>C2</t>
  </si>
  <si>
    <t>C3</t>
  </si>
  <si>
    <t>C4</t>
  </si>
  <si>
    <t>C5</t>
  </si>
  <si>
    <t>C</t>
  </si>
  <si>
    <t>SUB-TOTAL GRUPO C</t>
  </si>
  <si>
    <t>D1</t>
  </si>
  <si>
    <t>D2</t>
  </si>
  <si>
    <t>D</t>
  </si>
  <si>
    <t>SUB-TOTAL GRUPO D</t>
  </si>
  <si>
    <t xml:space="preserve">GOVERNO DO MARANHÃO </t>
  </si>
  <si>
    <t>AGENCIA EXECUTIVA METROPOLITANA - AGEM</t>
  </si>
  <si>
    <t>Data:</t>
  </si>
  <si>
    <t>Revisão:</t>
  </si>
  <si>
    <t>Objeto:</t>
  </si>
  <si>
    <t>OBJETO:</t>
  </si>
  <si>
    <t>PLANILHA ORÇAMENTÁRIA SINTÉTICA</t>
  </si>
  <si>
    <t>Horista</t>
  </si>
  <si>
    <t>Mensalista</t>
  </si>
  <si>
    <t>CPU - COMPOSIÇÃO DE PREÇO UNITÁRIO</t>
  </si>
  <si>
    <t>FONTE</t>
  </si>
  <si>
    <t>A - MÃO DE OBRA</t>
  </si>
  <si>
    <t>UNIDADE</t>
  </si>
  <si>
    <t>P. UNITÁRIO</t>
  </si>
  <si>
    <t>TOTAL PARCIAL</t>
  </si>
  <si>
    <t>Total de Mão de Obra com Encargos Sociais</t>
  </si>
  <si>
    <t>B - MATERIAIS E SERVIÇOS AUXILIARES</t>
  </si>
  <si>
    <t>Total de Materiais e Auxiliares</t>
  </si>
  <si>
    <t>C - EQUIPAMENTOS</t>
  </si>
  <si>
    <t>Total de Equipamentos</t>
  </si>
  <si>
    <t>PREÇO UNITÁRIO ( A + B + C )</t>
  </si>
  <si>
    <t>MESES</t>
  </si>
  <si>
    <t>2 - Alíquota do ISS é determinada pela "Relação de Serviços" do município onde se prestará o serviço conforme art. 1° e art. 8° da Lei Complementar n° 116/2001;</t>
  </si>
  <si>
    <t>3 - Alíquota máxima de PIS é de até 1,65% conforme Lei n°10.637/02 em consonância ao Regime de Tributação da Empresa;</t>
  </si>
  <si>
    <t>4 - Alíquota máxima de COFINS é de 3% conforme Lei n° 10.833/03;</t>
  </si>
  <si>
    <t>NOTA:</t>
  </si>
  <si>
    <t>1 - A fórmula para o cálculo do BDI, acima utilizada, segue o Acórdão 2.622/2013-TCU/Plenário;</t>
  </si>
  <si>
    <t>REPRESENTANTE PELA ELABORAÇÃO ORÇAMENTÁRIA</t>
  </si>
  <si>
    <t>RESUMO</t>
  </si>
  <si>
    <t>PESO 
(%)</t>
  </si>
  <si>
    <t>PRÓPRIA</t>
  </si>
  <si>
    <t xml:space="preserve"> Para o tipo de obra “Construção de Edifícios”:</t>
  </si>
  <si>
    <r>
      <t xml:space="preserve"> </t>
    </r>
    <r>
      <rPr>
        <sz val="11"/>
        <color indexed="8"/>
        <rFont val="Calibri"/>
        <family val="2"/>
        <scheme val="minor"/>
      </rPr>
      <t>Para o tipo de obra “Construção de Rodovias e Ferrovias”:</t>
    </r>
  </si>
  <si>
    <t>ACUM. (%)</t>
  </si>
  <si>
    <t>CURVA</t>
  </si>
  <si>
    <t>CURVA ABC - SERVIÇOS</t>
  </si>
  <si>
    <t>NOTAS:</t>
  </si>
  <si>
    <t>OK</t>
  </si>
  <si>
    <t xml:space="preserve">Data Base: </t>
  </si>
  <si>
    <t>Apoio Técnico</t>
  </si>
  <si>
    <t>PREÇO UNIT. C/ BDI</t>
  </si>
  <si>
    <t>1º MÊS</t>
  </si>
  <si>
    <t>CLASSE</t>
  </si>
  <si>
    <t>CORTE</t>
  </si>
  <si>
    <t>SEM DESONERAÇÃO</t>
  </si>
  <si>
    <t>Salário Educação</t>
  </si>
  <si>
    <t>Seguro Contra Acidentes de Trabalho</t>
  </si>
  <si>
    <t>Repouso Semanal Remunerado</t>
  </si>
  <si>
    <t>Feriados</t>
  </si>
  <si>
    <t>Auxílio - Enfermidade</t>
  </si>
  <si>
    <t>13° Salário</t>
  </si>
  <si>
    <t>Licença Paternidade</t>
  </si>
  <si>
    <t>Faltas Justificadas</t>
  </si>
  <si>
    <t>Dias de Chuva</t>
  </si>
  <si>
    <t>Auxílio Acidentes de Trabalho</t>
  </si>
  <si>
    <t>Férias Gozadas</t>
  </si>
  <si>
    <t>Salário Maternidade</t>
  </si>
  <si>
    <t>Aviso Prévio Indenizado</t>
  </si>
  <si>
    <t>Aviso Prévio Trabalhado</t>
  </si>
  <si>
    <t>Férias Indenizadas</t>
  </si>
  <si>
    <t>Depósito Rescisão Sem Justa Causa</t>
  </si>
  <si>
    <t>Indenização Adicional</t>
  </si>
  <si>
    <t>Reicidência de Grupo A sobre Grupo B</t>
  </si>
  <si>
    <t>Reincidêcia de Grupo A sobre Aviso Prévio Trabalhando e Reincidência do FGTS sobre Aviso Prévio Indenizado</t>
  </si>
  <si>
    <t>HORISTA</t>
  </si>
  <si>
    <t>Código:</t>
  </si>
  <si>
    <t>% dos Grupos</t>
  </si>
  <si>
    <t>% Total de Encargos Sociais Sobre a Mão de Obra:</t>
  </si>
  <si>
    <t>A:</t>
  </si>
  <si>
    <t>HORISTAS</t>
  </si>
  <si>
    <t>MENSALISTAS</t>
  </si>
  <si>
    <t>B:</t>
  </si>
  <si>
    <t>C:</t>
  </si>
  <si>
    <t>D:</t>
  </si>
  <si>
    <t>Fornecimento de Materiais e Equipamentos</t>
  </si>
  <si>
    <t>Construção de Redes de Abastecimento de Água, Coleta de Esgoto e Construções Correlatas</t>
  </si>
  <si>
    <t>Construção de Rodovias e Ferrovias</t>
  </si>
  <si>
    <t>Construção de Edifícios</t>
  </si>
  <si>
    <t>CRONOGRAMA FÍSICO-FINANCEIRO</t>
  </si>
  <si>
    <t>MENSALISTA</t>
  </si>
  <si>
    <t>PREENCHER COM AS INFORMAÇÕES DO ORÇAMENTO</t>
  </si>
  <si>
    <t>Total (A + B + C + D)</t>
  </si>
  <si>
    <t>ENCARGOS SOCIAIS:</t>
  </si>
  <si>
    <t>ADOTADOS OS PERCENTUAIS:</t>
  </si>
  <si>
    <t>BDI DIFERENCIADO:</t>
  </si>
  <si>
    <t>BDI DIF.:</t>
  </si>
  <si>
    <t>&lt;= INFORME SE A MÃO DE OBRA SERÁ "COM DESONERAÇÃO" OU "SEM DESONERAÇÃO"</t>
  </si>
  <si>
    <t>PROPORÇÃO 
P/ ITEM</t>
  </si>
  <si>
    <t>PROPORÇÃO 
P/ VALOR</t>
  </si>
  <si>
    <t>OBSERVAÇÃO:</t>
  </si>
  <si>
    <t>Diagrama de Pareto</t>
  </si>
  <si>
    <t xml:space="preserve">DATA BASE: </t>
  </si>
  <si>
    <t>Tipo de Obra:</t>
  </si>
  <si>
    <t xml:space="preserve">VERIFICAÇÃO: </t>
  </si>
  <si>
    <t>5 - Os percentuais dos itens que compõem analiticamente o BDI são os limites referenciais máximos admitidos pela Administração;</t>
  </si>
  <si>
    <t>Administração</t>
  </si>
  <si>
    <t>Seguro e garantia</t>
  </si>
  <si>
    <t>despesas financeiras</t>
  </si>
  <si>
    <t>lucro</t>
  </si>
  <si>
    <t>BDI Dif.:</t>
  </si>
  <si>
    <t>BDI - BENEFÍCIOS E DESPESAS INDIRETAS DIFERENCIADO</t>
  </si>
  <si>
    <t xml:space="preserve">D </t>
  </si>
  <si>
    <t>RISCO</t>
  </si>
  <si>
    <t>Total D=</t>
  </si>
  <si>
    <t>BDI</t>
  </si>
  <si>
    <t>Total BDI=</t>
  </si>
  <si>
    <t>J</t>
  </si>
  <si>
    <t>1 - A fórmula para o cálculo do BDI, acima utilizada, segue Fórmula DNIT, conforme "1º Caderno de Perguntas e Respostas - Pregão, na Forma Eletrônica - Edital nº 048/2015-09 - Processo nº 50609.970018/2014-11" - DNIT.</t>
  </si>
  <si>
    <t>2 - Conforme Memorando - Circular nº 03/2016-DiREX - DNIT.</t>
  </si>
  <si>
    <t>3. A alíquota de Contribuição Previdenciária sobre Receita Bruta igual a 4,5% conforme Lei nº 13.161/2015 que alterou a Lei nº 12.456/2011. Sobre o tema ver Memorando Circular nº 16.458/DESP/DFSA/2015.</t>
  </si>
  <si>
    <t>CUSTOS DE AQUISIÇÃO E TRANSPORTE DE PRODUTOS ASFÁLTICO</t>
  </si>
  <si>
    <t>Transporte comecial de material betuminoso</t>
  </si>
  <si>
    <t>DISTÂNCIA DE TRANSP. Fortaleza / São Luís (km) - POR TERESINA</t>
  </si>
  <si>
    <t>km</t>
  </si>
  <si>
    <t>NATUREZA DO TRANSPORTE</t>
  </si>
  <si>
    <t>EQUAÇÕES TARIFÁRIAS DE TRANPORTE                    (CUSTODIRETO - R$)</t>
  </si>
  <si>
    <t>OBSERVAÇÕES</t>
  </si>
  <si>
    <t>Rodovia em leito natural</t>
  </si>
  <si>
    <t>(26,939 + 0,412 x D) /ton</t>
  </si>
  <si>
    <t>Equações com mês-base de JUL/2014</t>
  </si>
  <si>
    <t>Rodovia em revestiemento primário</t>
  </si>
  <si>
    <t>(26,939 + 0,299 x D) /ton</t>
  </si>
  <si>
    <t>Rodovia pavimentada</t>
  </si>
  <si>
    <t>(26,939 + 0,253 x D) /ton</t>
  </si>
  <si>
    <t>Custo do transporte = Custo direto do transporte / ( 1 - % ICMS / 100)</t>
  </si>
  <si>
    <t>CÁLCULO DO CUSTO DE TRANSPORTE POR TONELADA DOS PRODUTOS ASFÁLTICOS</t>
  </si>
  <si>
    <t>CUSTO POR KM</t>
  </si>
  <si>
    <t>CUSTO FIXO</t>
  </si>
  <si>
    <t>REVEST. ASFÁLTICO</t>
  </si>
  <si>
    <t>REVEST. PRIMÁRIO</t>
  </si>
  <si>
    <t>LEITO NATURAL</t>
  </si>
  <si>
    <t>DIRETO</t>
  </si>
  <si>
    <t>VARIÁVEIS</t>
  </si>
  <si>
    <t>VALORES</t>
  </si>
  <si>
    <t>Distância revestimento asfáltico (São Luis/MA)</t>
  </si>
  <si>
    <t>Distância revestimento primário</t>
  </si>
  <si>
    <t>Distância Leito Natural</t>
  </si>
  <si>
    <t>ICMS</t>
  </si>
  <si>
    <t>Índice de Pavimentação (JUL/2014)</t>
  </si>
  <si>
    <t>-</t>
  </si>
  <si>
    <t>DATA-BASE</t>
  </si>
  <si>
    <t>Índice de Pavimentação (Data-Base)</t>
  </si>
  <si>
    <t>ATENDENDO AO MEMORANDO CIRCULAR N.º 02/2012 - DIREX                                                      NORMA BÁSICA: INSTRUÇÃO DE SERVIÇO DNIT Nº. 04/2012</t>
  </si>
  <si>
    <t>CUSTO DIRETO TRANSP. REFINARIA ATÉ A OBRA</t>
  </si>
  <si>
    <t>CD =</t>
  </si>
  <si>
    <t>R$/t</t>
  </si>
  <si>
    <t>CUSTO FINAL DO TRANSPORTE</t>
  </si>
  <si>
    <t>Custo Reajustado Transporte sem BDI</t>
  </si>
  <si>
    <t>CF SEM BDI</t>
  </si>
  <si>
    <t xml:space="preserve">Portaria Nº 349 de 06/03/2010 - Deretoria Geral, Art. 1º, os materiais betuminosos deerão ser definidos pelo </t>
  </si>
  <si>
    <t xml:space="preserve">acompanhamento de preços da região de distribuição de asfalto, da Agência Nacional de Petróleo (ANP), </t>
  </si>
  <si>
    <t>acrécidos do ICMS da região e com BDI de 21,24%.</t>
  </si>
  <si>
    <t>observação:</t>
  </si>
  <si>
    <t>Foi considerado 876,0 km a distância media de fotaleza até a cidade de São Luís/Ma, uma vez que os serviços serão executados em sua extensão.</t>
  </si>
  <si>
    <t>Região - Nordeste - Base - Ceará</t>
  </si>
  <si>
    <t>PRODUTO</t>
  </si>
  <si>
    <t>CM 30</t>
  </si>
  <si>
    <t>RR 2C</t>
  </si>
  <si>
    <t>RR 1C</t>
  </si>
  <si>
    <t>RR1C-E</t>
  </si>
  <si>
    <t>CAP 50/70</t>
  </si>
  <si>
    <t>CUSTO (R$./t)</t>
  </si>
  <si>
    <t>CUSTO (R$/KG)</t>
  </si>
  <si>
    <t>Nota 1 - Preços à vista, sem frete, com todos os imposto inclusos, à execeção do ICMS.</t>
  </si>
  <si>
    <t>Nota 2 - Informações baseadas em dados preliminares, portanto sujeitos a reprocessamento por parte dos imformantes nos moldes da esolução ANP N.º 17/2004</t>
  </si>
  <si>
    <t>CUSTO (R$/t)</t>
  </si>
  <si>
    <t>BDI (21,24%)</t>
  </si>
  <si>
    <t>ICMS (18%)</t>
  </si>
  <si>
    <t>TOTAL AQUISIÇÃO</t>
  </si>
  <si>
    <t>VALOR TRANSPORTE</t>
  </si>
  <si>
    <t>CM - 30</t>
  </si>
  <si>
    <r>
      <rPr>
        <b/>
        <i/>
        <sz val="9"/>
        <rFont val="Calibri"/>
        <family val="2"/>
        <scheme val="minor"/>
      </rPr>
      <t>Preços obtidos através do sitio</t>
    </r>
    <r>
      <rPr>
        <b/>
        <i/>
        <sz val="10"/>
        <rFont val="Calibri"/>
        <family val="2"/>
        <scheme val="minor"/>
      </rPr>
      <t xml:space="preserve">: </t>
    </r>
    <r>
      <rPr>
        <sz val="9"/>
        <rFont val="Calibri"/>
        <family val="2"/>
        <scheme val="minor"/>
      </rPr>
      <t>https://www.gov.br/anp/pt-br/assuntos/precos-e-defesa-da-concorrencia/precos/precos-de-distribuicao-de-produtos-asfalticos</t>
    </r>
  </si>
  <si>
    <t>01/2022</t>
  </si>
  <si>
    <t>12/2021</t>
  </si>
  <si>
    <t>11/2021</t>
  </si>
  <si>
    <t>10/2021</t>
  </si>
  <si>
    <t>JAN/2022</t>
  </si>
  <si>
    <t>TABELA DE PREÇOS ANP (Agência Nacional de Petróleo)</t>
  </si>
  <si>
    <t>_______________________________________</t>
  </si>
  <si>
    <t>ADMINISTRAÇÃO DE OBRA</t>
  </si>
  <si>
    <t>PAÇO DO LUMIAR -MA.</t>
  </si>
  <si>
    <t>CPU</t>
  </si>
  <si>
    <t>2º MÊS</t>
  </si>
  <si>
    <t>3º MÊS</t>
  </si>
  <si>
    <t>4º MÊS</t>
  </si>
  <si>
    <t>5º MÊS</t>
  </si>
  <si>
    <t>6º MÊS</t>
  </si>
  <si>
    <t>QUANT. POR UNIDADE DE KIT</t>
  </si>
  <si>
    <t>SINAPI 04/2025 - Maranhão; SICRO3 01/2025 - Maranhão; ORSE 02/2025 - Sergipe; SEINFRA 028 - Ceará</t>
  </si>
  <si>
    <t>SERVIÇOS PRELIMINARES</t>
  </si>
  <si>
    <t>SERVIÇOS DE TERRAPLENAGEM</t>
  </si>
  <si>
    <t>INFRAESTRUTURA E SUPERESTRUTURA</t>
  </si>
  <si>
    <t>ESTRUTURA METÁLICA</t>
  </si>
  <si>
    <t>COBERTURA</t>
  </si>
  <si>
    <t>PISOS</t>
  </si>
  <si>
    <t>ALVENARIA</t>
  </si>
  <si>
    <t>REVESTIMENTO</t>
  </si>
  <si>
    <t>INSTALAÇÕES ELÉTRICAS</t>
  </si>
  <si>
    <t>DRENAGEM SUPERFICIAL</t>
  </si>
  <si>
    <t>PINTURA</t>
  </si>
  <si>
    <t>DIVERSOS</t>
  </si>
  <si>
    <t>SINAPI</t>
  </si>
  <si>
    <t xml:space="preserve"> 105009 </t>
  </si>
  <si>
    <t>LOCAÇÃO CONVENCIONAL DE OBRA, UTILIZANDO GABARITO DE TÁBUAS CORRIDAS PONTALETADAS A CADA 1,50M - 2 UTILIZAÇÕES. AF_03/2024</t>
  </si>
  <si>
    <t xml:space="preserve"> 2.1 </t>
  </si>
  <si>
    <t xml:space="preserve"> 98524 </t>
  </si>
  <si>
    <t xml:space="preserve"> 2.2 </t>
  </si>
  <si>
    <t xml:space="preserve"> 102346 </t>
  </si>
  <si>
    <t xml:space="preserve"> 2.3 </t>
  </si>
  <si>
    <t xml:space="preserve"> 100937 </t>
  </si>
  <si>
    <t xml:space="preserve"> 2.4 </t>
  </si>
  <si>
    <t xml:space="preserve"> 100574 </t>
  </si>
  <si>
    <t>LIMPEZA MANUAL DE VEGETAÇÃO EM TERRENO COM ENXADA. AF_03/2024</t>
  </si>
  <si>
    <t>ESCAVAÇÃO DE VALA EM MATERIAL DE 3ª CATEGORIA, RESISTÊNCIA À COMPRESSÃO MENOR QUE 50 MPA, COM ROMPEDOR ACOPLADO EM ESCAVADEIRA HIDRÁULICA - EXCLUSIVE RETIRADA, CARGA E TRANSPORTE. AF_03/2021</t>
  </si>
  <si>
    <t>TRANSPORTE COM CAMINHÃO BASCULANTE DE 6 M³, EM VIA INTERNA (DENTRO DO CANTEIRO - UNIDADE: M3XKM). AF_07/2020</t>
  </si>
  <si>
    <t>ESPALHAMENTO DE MATERIAL COM TRATOR DE ESTEIRAS. AF_09/2024</t>
  </si>
  <si>
    <t xml:space="preserve"> 3.1 </t>
  </si>
  <si>
    <t xml:space="preserve"> 93358 </t>
  </si>
  <si>
    <t>ESCAVAÇÃO MANUAL DE VALA. AF_09/2024</t>
  </si>
  <si>
    <t xml:space="preserve"> 3.2 </t>
  </si>
  <si>
    <t xml:space="preserve"> 93382 </t>
  </si>
  <si>
    <t>REATERRO MANUAL DE VALAS, COM COMPACTADOR DE SOLOS DE PERCUSSÃO. AF_08/2023</t>
  </si>
  <si>
    <t xml:space="preserve"> 3.3 </t>
  </si>
  <si>
    <t xml:space="preserve"> 101166 </t>
  </si>
  <si>
    <t>ALVENARIA DE EMBASAMENTO COM BLOCO ESTRUTURAL DE CERÂMICA, DE 14X19X29CM E ARGAMASSA DE ASSENTAMENTO COM PREPARO EM BETONEIRA. AF_05/2020</t>
  </si>
  <si>
    <t xml:space="preserve"> 3.4 </t>
  </si>
  <si>
    <t xml:space="preserve"> 3.5 </t>
  </si>
  <si>
    <t>ORSE</t>
  </si>
  <si>
    <t xml:space="preserve"> 7369 </t>
  </si>
  <si>
    <t>Concreto Armado fck=30,0MPa, usinado, bombeado, adensado e lançado, para uso Geral, com formas planas em compensado resinado 12mm (05 usos)</t>
  </si>
  <si>
    <t xml:space="preserve"> 3.6 </t>
  </si>
  <si>
    <t xml:space="preserve"> 105033 </t>
  </si>
  <si>
    <t>CINTA DE AMARRAÇÃO DE ALVENARIA MOLDADA IN LOCO COM UTILIZAÇÃO DE BLOCOS CANALETA, ESPESSURA DE *15* CM. AF_03/2024</t>
  </si>
  <si>
    <t xml:space="preserve"> 3.7 </t>
  </si>
  <si>
    <t>Próprio</t>
  </si>
  <si>
    <t xml:space="preserve"> CPU.FE.01 </t>
  </si>
  <si>
    <t>Pilar Concreto Armado</t>
  </si>
  <si>
    <t xml:space="preserve"> 3.8 </t>
  </si>
  <si>
    <t>Viga Concreto Armado</t>
  </si>
  <si>
    <t xml:space="preserve"> 3.9 </t>
  </si>
  <si>
    <t xml:space="preserve"> 9904 </t>
  </si>
  <si>
    <t>Laje pré-fabricada treliçada com vigota dupla para piso, intereixo 38cm, h=12cm, enchimento em bloco cerâmico h=8cm, inclusive escoramento em madeira e capeamento 4cm.</t>
  </si>
  <si>
    <t>m²</t>
  </si>
  <si>
    <t>M</t>
  </si>
  <si>
    <t>m³</t>
  </si>
  <si>
    <t>M3XKM</t>
  </si>
  <si>
    <t xml:space="preserve"> 4.1 </t>
  </si>
  <si>
    <t xml:space="preserve"> 12415 </t>
  </si>
  <si>
    <t>Viga metálica, em perfil Perfil Aço Laminado, H - W200 x 22,5 kg/m ASTM A 572 Grau 50,  pintura 01 demão epoxi fundo óxido ferro + 02 demãos esmalte epoxi branco</t>
  </si>
  <si>
    <t>m</t>
  </si>
  <si>
    <t xml:space="preserve"> 4.2 </t>
  </si>
  <si>
    <t xml:space="preserve"> 11099 </t>
  </si>
  <si>
    <t>Revestimento metálico em alumínio composto (Alucobond ou similar) dobrado, e=0,3mm, na cor cobre, 1,00 nx 1,00m,  exclusive estrutura metálica - fornecimento e montagem - Obra do Centro de Convenções de Sergipe</t>
  </si>
  <si>
    <t xml:space="preserve"> 5.1 </t>
  </si>
  <si>
    <t xml:space="preserve"> 92542 </t>
  </si>
  <si>
    <t>TRAMA DE MADEIRA COMPOSTA POR RIPAS, CAIBROS E TERÇAS PARA TELHADOS DE MAIS QUE 2 ÁGUAS PARA TELHA CERÂMICA CAPA-CANAL, INCLUSO TRANSPORTE VERTICAL. AF_07/2019</t>
  </si>
  <si>
    <t xml:space="preserve"> 5.2 </t>
  </si>
  <si>
    <t xml:space="preserve"> 94441 </t>
  </si>
  <si>
    <t>TELHAMENTO COM TELHA CERÂMICA DE ENCAIXE, TIPO FRANCESA, COM MAIS DE 2 ÁGUAS, INCLUSO TRANSPORTE VERTICAL. AF_07/2019</t>
  </si>
  <si>
    <t xml:space="preserve"> 5.3 </t>
  </si>
  <si>
    <t xml:space="preserve"> 94224 </t>
  </si>
  <si>
    <t>EMBOÇAMENTO COM ARGAMASSA TRAÇO 1:2:9 (CIMENTO, CAL E AREIA). AF_07/2019</t>
  </si>
  <si>
    <t xml:space="preserve"> 6.1 </t>
  </si>
  <si>
    <t xml:space="preserve"> 100575 </t>
  </si>
  <si>
    <t>REGULARIZAÇÃO DE SUPERFÍCIES COM MOTONIVELADORA. AF_09/2024</t>
  </si>
  <si>
    <t xml:space="preserve"> 6.2 </t>
  </si>
  <si>
    <t xml:space="preserve"> 87692 </t>
  </si>
  <si>
    <t>CONTRAPISO EM ARGAMASSA TRAÇO 1:4 (CIMENTO E AREIA), PREPARO MANUAL, APLICADO EM ÁREAS SECAS SOBRE LAJE, NÃO ADERIDO, ACABAMENTO NÃO REFORÇADO, ESPESSURA 5CM. AF_07/2021</t>
  </si>
  <si>
    <t xml:space="preserve"> 6.3 </t>
  </si>
  <si>
    <t xml:space="preserve"> 94994 </t>
  </si>
  <si>
    <t>EXECUÇÃO DE PASSEIO (CALÇADA) OU PISO DE CONCRETO COM CONCRETO MOLDADO IN LOCO, FEITO EM OBRA, ACABAMENTO CONVENCIONAL, ESPESSURA 8 CM, ARMADO. AF_08/2022</t>
  </si>
  <si>
    <t xml:space="preserve"> 6.4 </t>
  </si>
  <si>
    <t xml:space="preserve"> 104658 </t>
  </si>
  <si>
    <t>PISO PODOTÁTIL DE ALERTA OU DIRECIONAL, DE CONCRETO, ASSENTADO SOBRE ARGAMASSA. AF_03/2024</t>
  </si>
  <si>
    <t xml:space="preserve"> 7.1 </t>
  </si>
  <si>
    <t xml:space="preserve"> 103361 </t>
  </si>
  <si>
    <t>ALVENARIA DE VEDAÇÃO DE BLOCOS CERÂMICOS FURADOS NA HORIZONTAL DE 14X19X29 CM (ESPESSURA 14 CM) E ARGAMASSA DE ASSENTAMENTO COM PREPARO MANUAL. AF_12/2021</t>
  </si>
  <si>
    <t xml:space="preserve"> 8.1 </t>
  </si>
  <si>
    <t xml:space="preserve"> 87878 </t>
  </si>
  <si>
    <t>CHAPISCO APLICADO EM ALVENARIAS E ESTRUTURAS DE CONCRETO INTERNAS, COM COLHER DE PEDREIRO. ARGAMASSA TRAÇO 1:3 COM PREPARO MANUAL. AF_10/2022</t>
  </si>
  <si>
    <t xml:space="preserve"> 8.2 </t>
  </si>
  <si>
    <t xml:space="preserve"> 104227 </t>
  </si>
  <si>
    <t>EMBOÇO OU MASSA ÚNICA EM ARGAMASSA INDUSTRIALIZADA, PREPARO MECÂNICA E APLICAÇÃO COM EQUIPAMENTO DE MISTURA E PROJEÇÃO DE 1,5 M3/H DE ARGAMASSA EM PANOS DE FACHADA COM PRESENÇA DE VÃOS, ESPESSURA DE 45 MM, ACESSO POR ANDAIME. AF_08/2022</t>
  </si>
  <si>
    <t xml:space="preserve"> 8.3 </t>
  </si>
  <si>
    <t xml:space="preserve"> 8.4 </t>
  </si>
  <si>
    <t xml:space="preserve"> 87244 </t>
  </si>
  <si>
    <t>REVESTIMENTO CERÂMICO PARA PAREDES EXTERNAS EM PASTILHAS DE PORCELANA 5 X 5 CM (PLACAS DE 30 X 30 CM), ALINHADAS A PRUMO. AF_02/2023</t>
  </si>
  <si>
    <t xml:space="preserve"> 9.1 </t>
  </si>
  <si>
    <t xml:space="preserve"> 13388 </t>
  </si>
  <si>
    <t>Luminaria em LED p/ iluminação pública LED SMD AUTOVOLT 100 W, 5.000 K, IP-66, IRC 70, FP&gt;0,95, 160lm/w,16.000 lm e 54.000h, com base para Relé 3 PINOS, modelo GL421 G-Light ou similar</t>
  </si>
  <si>
    <t>un</t>
  </si>
  <si>
    <t xml:space="preserve"> 9.2 </t>
  </si>
  <si>
    <t xml:space="preserve"> 101634 </t>
  </si>
  <si>
    <t>BRAÇO PARA ILUMINAÇÃO PÚBLICA, EM TUBO DE AÇO GALVANIZADO, COMPRIMENTO DE 1,20 M, PARA FIXAÇÃO EM POSTE DE CONCRETO - FORNECIMENTO E INSTALAÇÃO. AF_02/2025</t>
  </si>
  <si>
    <t xml:space="preserve"> 9.3 </t>
  </si>
  <si>
    <t xml:space="preserve"> 96985 </t>
  </si>
  <si>
    <t>HASTE DE ATERRAMENTO, DIÂMETRO 5/8", COM 3 METROS - FORNECIMENTO E INSTALAÇÃO. AF_08/2023</t>
  </si>
  <si>
    <t xml:space="preserve"> 9.4 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</si>
  <si>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</si>
  <si>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</si>
  <si>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 xml:space="preserve"> 9.5 </t>
  </si>
  <si>
    <t xml:space="preserve"> 91929 </t>
  </si>
  <si>
    <t>CABO DE COBRE FLEXÍVEL ISOLADO, 4 MM², ANTI-CHAMA 0,6/1,0 KV, PARA CIRCUITOS TERMINAIS - FORNECIMENTO E INSTALAÇÃO. AF_03/2023</t>
  </si>
  <si>
    <t xml:space="preserve"> 9.6 </t>
  </si>
  <si>
    <t xml:space="preserve"> 91926 </t>
  </si>
  <si>
    <t>CABO DE COBRE FLEXÍVEL ISOLADO, 2,5 MM², ANTI-CHAMA 450/750 V, PARA CIRCUITOS TERMINAIS - FORNECIMENTO E INSTALAÇÃO. AF_03/2023</t>
  </si>
  <si>
    <t xml:space="preserve"> 9.7 </t>
  </si>
  <si>
    <t xml:space="preserve"> 2815 </t>
  </si>
  <si>
    <t>Caixa de passagem em alvenaria de tijolos maciços esp. = 0,12m,  dim. int. = 0,30 x 0,30 x 0,40m</t>
  </si>
  <si>
    <t xml:space="preserve"> 9.8 </t>
  </si>
  <si>
    <t xml:space="preserve"> 91863 </t>
  </si>
  <si>
    <t>ELETRODUTO RÍGIDO ROSCÁVEL, PVC, DN 25 MM (3/4"), PARA CIRCUITOS TERMINAIS, INSTALADO EM FORRO - FORNECIMENTO E INSTALAÇÃO. AF_03/2023</t>
  </si>
  <si>
    <t xml:space="preserve"> 9.9 </t>
  </si>
  <si>
    <t xml:space="preserve"> 93653 </t>
  </si>
  <si>
    <t>DISJUNTOR MONOPOLAR TIPO DIN, CORRENTE NOMINAL DE 10A - FORNECIMENTO E INSTALAÇÃO. AF_10/2020</t>
  </si>
  <si>
    <t xml:space="preserve"> 9.10 </t>
  </si>
  <si>
    <t xml:space="preserve"> 93669 </t>
  </si>
  <si>
    <t>DISJUNTOR TRIPOLAR TIPO DIN, CORRENTE NOMINAL DE 20A - FORNECIMENTO E INSTALAÇÃO. AF_10/2020</t>
  </si>
  <si>
    <t xml:space="preserve"> 10.1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</si>
  <si>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</si>
  <si>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</si>
  <si>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10.2 </t>
  </si>
  <si>
    <t xml:space="preserve"> 94287 </t>
  </si>
  <si>
    <t>EXECUÇÃO DE SARJETA DE CONCRETO USINADO, MOLDADA IN LOCO EM TRECHO RETO, 30 CM BASE X 10 CM ALTURA. AF_01/2024</t>
  </si>
  <si>
    <t xml:space="preserve"> 10.3 </t>
  </si>
  <si>
    <t xml:space="preserve"> 102498 </t>
  </si>
  <si>
    <t>PINTURA DE MEIO-FIO COM TINTA BRANCA A BASE DE CAL (CAIAÇÃO). AF_05/2021</t>
  </si>
  <si>
    <t xml:space="preserve"> 11.1 </t>
  </si>
  <si>
    <t xml:space="preserve"> 88497 </t>
  </si>
  <si>
    <t>EMASSAMENTO COM MASSA LÁTEX, APLICAÇÃO EM PAREDE, DUAS DEMÃOS, LIXAMENTO MANUAL. AF_04/2023</t>
  </si>
  <si>
    <t xml:space="preserve"> 11.2 </t>
  </si>
  <si>
    <t xml:space="preserve"> 104642 </t>
  </si>
  <si>
    <t>PINTURA LÁTEX ACRÍLICA STANDARD, APLICAÇÃO MANUAL EM PAREDES, DUAS DEMÃOS. AF_04/2023</t>
  </si>
  <si>
    <t xml:space="preserve"> 12.1 </t>
  </si>
  <si>
    <t>SICRO3</t>
  </si>
  <si>
    <t xml:space="preserve"> 3713601 </t>
  </si>
  <si>
    <t xml:space="preserve"> 12.2 </t>
  </si>
  <si>
    <t xml:space="preserve"> 2450 </t>
  </si>
  <si>
    <t xml:space="preserve"> 12.3 </t>
  </si>
  <si>
    <t xml:space="preserve"> 00010775 </t>
  </si>
  <si>
    <t xml:space="preserve"> 12.4 </t>
  </si>
  <si>
    <t xml:space="preserve"> 105115 </t>
  </si>
  <si>
    <t xml:space="preserve"> CPU.201 </t>
  </si>
  <si>
    <t>Ancoragem de defensa maleável simples - fornecimento e implantação</t>
  </si>
  <si>
    <t>Limpeza geral</t>
  </si>
  <si>
    <t>LOCACAO DE CONTAINER 2,30 X 6,00 M, ALT. 2,50 M, COM 1 SANITARIO, PARA ESCRITORIO, COMPLETO, SEM DIVISORIAS INTERNAS (NAO INCLUI MOBILIZACAO/DESMOBILIZACAO)</t>
  </si>
  <si>
    <t>MES</t>
  </si>
  <si>
    <t>INSTALAÇÃO E DESINSTALAÇÃO MECANIZADA DE CONTÊINER OU MÓDULO HABITÁVEL DE USOS DIVERSOS. AF_03/2024</t>
  </si>
  <si>
    <t>ADMINISTRAÇÃO LOCAL (PORTAL)</t>
  </si>
  <si>
    <t>Fernando Aragão Costa</t>
  </si>
  <si>
    <t>Engenheiro</t>
  </si>
  <si>
    <r>
      <t xml:space="preserve">1 - Composição conforme  </t>
    </r>
    <r>
      <rPr>
        <b/>
        <i/>
        <sz val="11"/>
        <color theme="1"/>
        <rFont val="Calibri"/>
        <family val="2"/>
        <scheme val="minor"/>
      </rPr>
      <t>SINAPI_Encargos_Sociais_A_PARTIR_DE_JANEIRO_2025 - MARANHÃO.</t>
    </r>
  </si>
  <si>
    <t>DESONERADA</t>
  </si>
  <si>
    <t>ONERADA</t>
  </si>
  <si>
    <t>ADMINISTRAÇÃO LOCAL</t>
  </si>
  <si>
    <t>13.1</t>
  </si>
  <si>
    <t>1.1</t>
  </si>
  <si>
    <t>ENCARREGADO GERAL COM ENCARGOS COMPLEMENTARES</t>
  </si>
  <si>
    <t>H</t>
  </si>
  <si>
    <t>ENGENHEIRO CIVIL DE OBRA JUNIOR COM ENCARGOS COMPLEMENTARES</t>
  </si>
  <si>
    <t>CPU.201</t>
  </si>
  <si>
    <t>Duzentos e Onze Mil e Trezentos e Trinta Reais e Trinta e Dois Centavos</t>
  </si>
  <si>
    <t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t>
  </si>
  <si>
    <t>Paço do Lumiar-MA, 06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</si>
</sst>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#,##0.00\ ;&quot; (&quot;#,##0.00\);&quot; -&quot;#\ ;@\ "/>
    <numFmt numFmtId="167" formatCode="&quot;R$ &quot;#,##0_);[Red]\(&quot;R$ &quot;#,##0\)"/>
    <numFmt numFmtId="168" formatCode="&quot;R$&quot;#,##0.00"/>
    <numFmt numFmtId="169" formatCode="0.0%"/>
    <numFmt numFmtId="170" formatCode="#,##0.00_ ;[Red]\-#,##0.00\ "/>
    <numFmt numFmtId="171" formatCode="0.0000"/>
    <numFmt numFmtId="172" formatCode="0.00000"/>
    <numFmt numFmtId="173" formatCode="#,##0.000"/>
    <numFmt numFmtId="174" formatCode="_(* #,##0.000_);_(* \(#,##0.000\);_(* &quot;-&quot;??_);_(@_)"/>
    <numFmt numFmtId="175" formatCode="_-* #,##0.0000000_-;\-* #,##0.0000000_-;_-* &quot;-&quot;??_-;_-@_-"/>
    <numFmt numFmtId="176" formatCode="0.000000000"/>
    <numFmt numFmtId="177" formatCode="_-* #,##0.0000_-;\-* #,##0.0000_-;_-* &quot;-&quot;??_-;_-@_-"/>
    <numFmt numFmtId="178" formatCode="#,##0.00000"/>
    <numFmt numFmtId="179" formatCode="_-* #,##0.00000_-;\-* #,##0.00000_-;_-* &quot;-&quot;??_-;_-@_-"/>
  </numFmts>
  <fonts count="1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i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name val="Calibri"/>
      <family val="2"/>
      <scheme val="minor"/>
    </font>
    <font>
      <i/>
      <sz val="24"/>
      <name val="Calibri"/>
      <family val="2"/>
      <scheme val="minor"/>
    </font>
    <font>
      <b/>
      <sz val="24"/>
      <name val="Calibri"/>
      <family val="2"/>
      <scheme val="minor"/>
    </font>
    <font>
      <b/>
      <i/>
      <sz val="24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name val="Calibri"/>
      <family val="2"/>
      <scheme val="minor"/>
    </font>
    <font>
      <b/>
      <sz val="2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9"/>
      <name val="Calibri"/>
      <family val="2"/>
      <scheme val="minor"/>
    </font>
    <font>
      <b/>
      <sz val="24"/>
      <color rgb="FF00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7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333333"/>
      <name val="Calibri"/>
      <family val="2"/>
      <scheme val="minor"/>
    </font>
    <font>
      <sz val="7"/>
      <color rgb="FF333333"/>
      <name val="Arial"/>
      <family val="2"/>
    </font>
    <font>
      <b/>
      <sz val="22"/>
      <name val="Calibri"/>
      <family val="2"/>
      <scheme val="minor"/>
    </font>
    <font>
      <sz val="16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Arial"/>
      <family val="2"/>
    </font>
    <font>
      <sz val="10"/>
      <color rgb="FFFF000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u/>
      <sz val="28"/>
      <name val="Calibri"/>
      <family val="2"/>
      <scheme val="minor"/>
    </font>
    <font>
      <b/>
      <sz val="18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22"/>
      <name val="Agency FB"/>
      <family val="2"/>
    </font>
    <font>
      <b/>
      <sz val="28"/>
      <name val="Agency FB"/>
      <family val="2"/>
    </font>
    <font>
      <sz val="28"/>
      <color theme="1"/>
      <name val="Calibri"/>
      <family val="2"/>
      <scheme val="minor"/>
    </font>
    <font>
      <b/>
      <sz val="28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.5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Times New Roman"/>
      <family val="1"/>
    </font>
    <font>
      <sz val="2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3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name val="Calibri"/>
      <family val="2"/>
      <scheme val="minor"/>
    </font>
    <font>
      <i/>
      <sz val="9"/>
      <name val="Calibri"/>
      <family val="2"/>
      <scheme val="minor"/>
    </font>
    <font>
      <b/>
      <i/>
      <sz val="7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b/>
      <sz val="20"/>
      <name val="Agency FB"/>
      <family val="2"/>
    </font>
    <font>
      <i/>
      <sz val="14"/>
      <name val="Calibri"/>
      <family val="2"/>
      <scheme val="minor"/>
    </font>
    <font>
      <sz val="11"/>
      <name val="Arial"/>
      <family val="1"/>
    </font>
    <font>
      <sz val="28"/>
      <name val="Agency FB"/>
      <family val="2"/>
    </font>
    <font>
      <sz val="22"/>
      <name val="Agency FB"/>
      <family val="2"/>
    </font>
    <font>
      <sz val="12"/>
      <color theme="1"/>
      <name val="Aptos"/>
      <family val="2"/>
    </font>
  </fonts>
  <fills count="7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2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47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66" fontId="2" fillId="0" borderId="0" applyFill="0" applyBorder="0" applyAlignment="0" applyProtection="0"/>
    <xf numFmtId="9" fontId="2" fillId="0" borderId="0" applyFill="0" applyBorder="0" applyAlignment="0" applyProtection="0"/>
    <xf numFmtId="44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23" applyNumberFormat="0" applyFill="0" applyAlignment="0" applyProtection="0"/>
    <xf numFmtId="0" fontId="12" fillId="0" borderId="24" applyNumberFormat="0" applyFill="0" applyAlignment="0" applyProtection="0"/>
    <xf numFmtId="0" fontId="13" fillId="0" borderId="25" applyNumberFormat="0" applyFill="0" applyAlignment="0" applyProtection="0"/>
    <xf numFmtId="0" fontId="13" fillId="0" borderId="0" applyNumberFormat="0" applyFill="0" applyBorder="0" applyAlignment="0" applyProtection="0"/>
    <xf numFmtId="0" fontId="14" fillId="6" borderId="0" applyNumberFormat="0" applyBorder="0" applyAlignment="0" applyProtection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26" applyNumberFormat="0" applyAlignment="0" applyProtection="0"/>
    <xf numFmtId="0" fontId="18" fillId="10" borderId="27" applyNumberFormat="0" applyAlignment="0" applyProtection="0"/>
    <xf numFmtId="0" fontId="19" fillId="10" borderId="26" applyNumberFormat="0" applyAlignment="0" applyProtection="0"/>
    <xf numFmtId="0" fontId="20" fillId="0" borderId="28" applyNumberFormat="0" applyFill="0" applyAlignment="0" applyProtection="0"/>
    <xf numFmtId="0" fontId="21" fillId="11" borderId="29" applyNumberFormat="0" applyAlignment="0" applyProtection="0"/>
    <xf numFmtId="0" fontId="22" fillId="0" borderId="0" applyNumberFormat="0" applyFill="0" applyBorder="0" applyAlignment="0" applyProtection="0"/>
    <xf numFmtId="0" fontId="1" fillId="12" borderId="30" applyNumberFormat="0" applyFont="0" applyAlignment="0" applyProtection="0"/>
    <xf numFmtId="0" fontId="23" fillId="0" borderId="0" applyNumberFormat="0" applyFill="0" applyBorder="0" applyAlignment="0" applyProtection="0"/>
    <xf numFmtId="0" fontId="9" fillId="0" borderId="31" applyNumberFormat="0" applyFill="0" applyAlignment="0" applyProtection="0"/>
    <xf numFmtId="0" fontId="24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24" fillId="36" borderId="0" applyNumberFormat="0" applyBorder="0" applyAlignment="0" applyProtection="0"/>
    <xf numFmtId="0" fontId="2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5" borderId="0" applyNumberFormat="0" applyBorder="0" applyAlignment="0" applyProtection="0"/>
    <xf numFmtId="0" fontId="8" fillId="46" borderId="0" applyNumberFormat="0" applyBorder="0" applyAlignment="0" applyProtection="0"/>
    <xf numFmtId="0" fontId="8" fillId="41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45" borderId="0" applyNumberFormat="0" applyBorder="0" applyAlignment="0" applyProtection="0"/>
    <xf numFmtId="0" fontId="25" fillId="46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3" borderId="0" applyNumberFormat="0" applyBorder="0" applyAlignment="0" applyProtection="0"/>
    <xf numFmtId="0" fontId="25" fillId="54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5" borderId="0" applyNumberFormat="0" applyBorder="0" applyAlignment="0" applyProtection="0"/>
    <xf numFmtId="0" fontId="26" fillId="39" borderId="0" applyNumberFormat="0" applyBorder="0" applyAlignment="0" applyProtection="0"/>
    <xf numFmtId="0" fontId="27" fillId="56" borderId="32" applyNumberFormat="0" applyAlignment="0" applyProtection="0"/>
    <xf numFmtId="0" fontId="28" fillId="57" borderId="33" applyNumberFormat="0" applyAlignment="0" applyProtection="0"/>
    <xf numFmtId="0" fontId="29" fillId="0" borderId="0" applyNumberFormat="0" applyFill="0" applyBorder="0" applyAlignment="0" applyProtection="0"/>
    <xf numFmtId="0" fontId="30" fillId="40" borderId="0" applyNumberFormat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43" borderId="32" applyNumberFormat="0" applyAlignment="0" applyProtection="0"/>
    <xf numFmtId="0" fontId="35" fillId="0" borderId="37" applyNumberFormat="0" applyFill="0" applyAlignment="0" applyProtection="0"/>
    <xf numFmtId="16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6" fillId="5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59" borderId="38" applyNumberFormat="0" applyFont="0" applyAlignment="0" applyProtection="0"/>
    <xf numFmtId="0" fontId="37" fillId="56" borderId="39" applyNumberFormat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65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/>
    <xf numFmtId="44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8" fillId="0" borderId="0" applyFont="0" applyFill="0" applyBorder="0" applyAlignment="0" applyProtection="0"/>
    <xf numFmtId="0" fontId="2" fillId="0" borderId="0"/>
    <xf numFmtId="0" fontId="85" fillId="0" borderId="0" applyNumberFormat="0" applyFill="0" applyBorder="0" applyAlignment="0" applyProtection="0">
      <alignment vertical="top"/>
      <protection locked="0"/>
    </xf>
    <xf numFmtId="9" fontId="86" fillId="0" borderId="0" applyFont="0" applyFill="0" applyBorder="0" applyAlignment="0" applyProtection="0"/>
    <xf numFmtId="0" fontId="86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  <xf numFmtId="3" fontId="107" fillId="0" borderId="0"/>
    <xf numFmtId="165" fontId="2" fillId="0" borderId="0" applyFont="0" applyFill="0" applyBorder="0" applyAlignment="0" applyProtection="0"/>
    <xf numFmtId="0" fontId="2" fillId="0" borderId="0"/>
    <xf numFmtId="44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8" fillId="0" borderId="0"/>
    <xf numFmtId="44" fontId="118" fillId="0" borderId="0" applyFont="0" applyFill="0" applyBorder="0" applyAlignment="0" applyProtection="0"/>
    <xf numFmtId="9" fontId="118" fillId="0" borderId="0" applyFont="0" applyFill="0" applyBorder="0" applyAlignment="0" applyProtection="0"/>
  </cellStyleXfs>
  <cellXfs count="834">
    <xf numFmtId="0" fontId="0" fillId="0" borderId="0" xfId="0"/>
    <xf numFmtId="170" fontId="42" fillId="0" borderId="0" xfId="121" applyNumberFormat="1" applyFont="1"/>
    <xf numFmtId="0" fontId="43" fillId="0" borderId="0" xfId="121" applyFont="1" applyAlignment="1">
      <alignment horizontal="center" vertical="center"/>
    </xf>
    <xf numFmtId="0" fontId="43" fillId="0" borderId="0" xfId="121" applyFont="1"/>
    <xf numFmtId="0" fontId="44" fillId="0" borderId="0" xfId="121" applyFont="1"/>
    <xf numFmtId="0" fontId="46" fillId="0" borderId="0" xfId="121" applyFont="1" applyAlignment="1">
      <alignment horizontal="center" vertical="center"/>
    </xf>
    <xf numFmtId="10" fontId="47" fillId="0" borderId="0" xfId="9" applyNumberFormat="1" applyFont="1" applyBorder="1" applyAlignment="1">
      <alignment horizontal="right" vertical="center"/>
    </xf>
    <xf numFmtId="170" fontId="43" fillId="0" borderId="0" xfId="121" applyNumberFormat="1" applyFont="1"/>
    <xf numFmtId="0" fontId="43" fillId="0" borderId="0" xfId="121" applyFont="1" applyAlignment="1">
      <alignment vertical="center"/>
    </xf>
    <xf numFmtId="0" fontId="41" fillId="0" borderId="0" xfId="121" applyFont="1" applyAlignment="1">
      <alignment horizontal="center" vertical="center"/>
    </xf>
    <xf numFmtId="170" fontId="41" fillId="0" borderId="0" xfId="121" applyNumberFormat="1" applyFont="1" applyAlignment="1">
      <alignment vertical="center"/>
    </xf>
    <xf numFmtId="170" fontId="49" fillId="0" borderId="0" xfId="121" applyNumberFormat="1" applyFont="1"/>
    <xf numFmtId="0" fontId="7" fillId="0" borderId="0" xfId="121" applyFont="1" applyAlignment="1">
      <alignment vertical="center"/>
    </xf>
    <xf numFmtId="0" fontId="43" fillId="0" borderId="0" xfId="121" applyFont="1" applyAlignment="1">
      <alignment horizontal="center"/>
    </xf>
    <xf numFmtId="0" fontId="4" fillId="0" borderId="0" xfId="121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0" fillId="0" borderId="6" xfId="0" applyFont="1" applyBorder="1" applyAlignment="1">
      <alignment horizontal="center" vertical="center"/>
    </xf>
    <xf numFmtId="0" fontId="50" fillId="0" borderId="5" xfId="0" applyFont="1" applyBorder="1" applyAlignment="1">
      <alignment horizontal="center" vertical="center"/>
    </xf>
    <xf numFmtId="0" fontId="1" fillId="0" borderId="0" xfId="0" applyFont="1"/>
    <xf numFmtId="170" fontId="43" fillId="0" borderId="0" xfId="121" applyNumberFormat="1" applyFont="1" applyAlignment="1">
      <alignment horizontal="center"/>
    </xf>
    <xf numFmtId="0" fontId="43" fillId="0" borderId="0" xfId="0" applyFont="1"/>
    <xf numFmtId="0" fontId="43" fillId="0" borderId="0" xfId="0" applyFont="1" applyAlignment="1">
      <alignment horizontal="center" vertical="top"/>
    </xf>
    <xf numFmtId="0" fontId="47" fillId="0" borderId="6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96" applyFont="1" applyAlignment="1">
      <alignment vertical="center" wrapText="1"/>
    </xf>
    <xf numFmtId="0" fontId="46" fillId="0" borderId="0" xfId="96" applyFont="1" applyAlignment="1">
      <alignment horizontal="center" vertical="center"/>
    </xf>
    <xf numFmtId="0" fontId="42" fillId="0" borderId="0" xfId="96" applyFont="1" applyAlignment="1">
      <alignment vertical="center"/>
    </xf>
    <xf numFmtId="165" fontId="42" fillId="0" borderId="0" xfId="107" applyFont="1" applyBorder="1" applyAlignment="1">
      <alignment vertical="center"/>
    </xf>
    <xf numFmtId="9" fontId="41" fillId="0" borderId="0" xfId="9" applyFont="1" applyBorder="1" applyAlignment="1">
      <alignment horizontal="left" vertical="center"/>
    </xf>
    <xf numFmtId="0" fontId="45" fillId="4" borderId="0" xfId="96" applyFont="1" applyFill="1" applyAlignment="1">
      <alignment vertical="center"/>
    </xf>
    <xf numFmtId="0" fontId="45" fillId="4" borderId="0" xfId="96" applyFont="1" applyFill="1" applyAlignment="1">
      <alignment horizontal="center" vertical="center"/>
    </xf>
    <xf numFmtId="0" fontId="41" fillId="0" borderId="6" xfId="121" applyFont="1" applyBorder="1"/>
    <xf numFmtId="0" fontId="41" fillId="0" borderId="0" xfId="121" applyFont="1"/>
    <xf numFmtId="0" fontId="0" fillId="0" borderId="21" xfId="0" applyBorder="1" applyAlignment="1">
      <alignment horizontal="left" vertical="center" wrapText="1"/>
    </xf>
    <xf numFmtId="0" fontId="41" fillId="0" borderId="0" xfId="121" applyFont="1" applyAlignment="1">
      <alignment horizontal="right" vertical="center"/>
    </xf>
    <xf numFmtId="0" fontId="46" fillId="0" borderId="0" xfId="121" applyFont="1" applyAlignment="1">
      <alignment horizontal="right" vertical="center"/>
    </xf>
    <xf numFmtId="0" fontId="50" fillId="4" borderId="0" xfId="95" applyFont="1" applyFill="1" applyAlignment="1">
      <alignment vertical="center"/>
    </xf>
    <xf numFmtId="165" fontId="42" fillId="0" borderId="0" xfId="107" applyFont="1" applyFill="1" applyBorder="1" applyAlignment="1">
      <alignment vertical="center"/>
    </xf>
    <xf numFmtId="0" fontId="43" fillId="0" borderId="13" xfId="121" applyFont="1" applyBorder="1" applyAlignment="1">
      <alignment vertical="center"/>
    </xf>
    <xf numFmtId="0" fontId="43" fillId="0" borderId="14" xfId="121" applyFont="1" applyBorder="1" applyAlignment="1">
      <alignment vertical="center"/>
    </xf>
    <xf numFmtId="0" fontId="42" fillId="0" borderId="14" xfId="121" applyFont="1" applyBorder="1" applyAlignment="1">
      <alignment vertical="center"/>
    </xf>
    <xf numFmtId="0" fontId="42" fillId="0" borderId="20" xfId="121" applyFont="1" applyBorder="1" applyAlignment="1">
      <alignment vertical="center"/>
    </xf>
    <xf numFmtId="0" fontId="3" fillId="0" borderId="0" xfId="121" applyFont="1" applyAlignment="1">
      <alignment vertical="center"/>
    </xf>
    <xf numFmtId="0" fontId="53" fillId="0" borderId="0" xfId="121" applyFont="1" applyAlignment="1">
      <alignment horizontal="center" vertical="center"/>
    </xf>
    <xf numFmtId="0" fontId="53" fillId="0" borderId="0" xfId="121" applyFont="1"/>
    <xf numFmtId="0" fontId="55" fillId="0" borderId="0" xfId="121" applyFont="1" applyAlignment="1">
      <alignment vertical="center"/>
    </xf>
    <xf numFmtId="0" fontId="55" fillId="0" borderId="0" xfId="121" applyFont="1"/>
    <xf numFmtId="0" fontId="53" fillId="0" borderId="0" xfId="121" applyFont="1" applyAlignment="1">
      <alignment vertical="center"/>
    </xf>
    <xf numFmtId="0" fontId="55" fillId="0" borderId="0" xfId="121" applyFont="1" applyAlignment="1">
      <alignment vertical="center" wrapText="1"/>
    </xf>
    <xf numFmtId="0" fontId="3" fillId="0" borderId="0" xfId="121" applyFont="1" applyAlignment="1">
      <alignment horizontal="right" vertical="center"/>
    </xf>
    <xf numFmtId="0" fontId="3" fillId="0" borderId="0" xfId="121" applyFont="1" applyAlignment="1">
      <alignment horizontal="justify" vertical="center" wrapText="1"/>
    </xf>
    <xf numFmtId="170" fontId="51" fillId="0" borderId="0" xfId="121" applyNumberFormat="1" applyFont="1"/>
    <xf numFmtId="170" fontId="50" fillId="0" borderId="0" xfId="121" applyNumberFormat="1" applyFont="1"/>
    <xf numFmtId="0" fontId="60" fillId="0" borderId="0" xfId="121" applyFont="1" applyAlignment="1">
      <alignment horizontal="center" vertical="center"/>
    </xf>
    <xf numFmtId="0" fontId="61" fillId="4" borderId="0" xfId="96" applyFont="1" applyFill="1" applyAlignment="1">
      <alignment horizontal="left" vertical="center" wrapText="1"/>
    </xf>
    <xf numFmtId="0" fontId="62" fillId="4" borderId="0" xfId="96" applyFont="1" applyFill="1"/>
    <xf numFmtId="0" fontId="63" fillId="0" borderId="0" xfId="0" applyFont="1" applyAlignment="1">
      <alignment vertical="center"/>
    </xf>
    <xf numFmtId="0" fontId="63" fillId="0" borderId="0" xfId="0" applyFont="1" applyAlignment="1">
      <alignment vertical="center" wrapText="1"/>
    </xf>
    <xf numFmtId="0" fontId="63" fillId="0" borderId="0" xfId="0" applyFont="1"/>
    <xf numFmtId="0" fontId="64" fillId="0" borderId="0" xfId="121" applyFont="1"/>
    <xf numFmtId="0" fontId="54" fillId="0" borderId="0" xfId="121" applyFont="1" applyAlignment="1">
      <alignment horizontal="right" vertical="center" wrapText="1"/>
    </xf>
    <xf numFmtId="4" fontId="3" fillId="0" borderId="0" xfId="121" applyNumberFormat="1" applyFont="1" applyAlignment="1">
      <alignment vertical="center" wrapText="1"/>
    </xf>
    <xf numFmtId="9" fontId="41" fillId="0" borderId="7" xfId="9" applyFont="1" applyBorder="1" applyAlignment="1">
      <alignment horizontal="left" vertical="center"/>
    </xf>
    <xf numFmtId="0" fontId="46" fillId="0" borderId="7" xfId="121" applyFont="1" applyBorder="1" applyAlignment="1">
      <alignment horizontal="right" vertical="center"/>
    </xf>
    <xf numFmtId="0" fontId="41" fillId="0" borderId="7" xfId="121" applyFont="1" applyBorder="1" applyAlignment="1">
      <alignment horizontal="right" vertical="center"/>
    </xf>
    <xf numFmtId="9" fontId="41" fillId="0" borderId="7" xfId="9" applyFont="1" applyBorder="1" applyAlignment="1">
      <alignment horizontal="right" vertical="center"/>
    </xf>
    <xf numFmtId="10" fontId="47" fillId="0" borderId="7" xfId="9" applyNumberFormat="1" applyFont="1" applyBorder="1" applyAlignment="1">
      <alignment horizontal="right" vertical="center"/>
    </xf>
    <xf numFmtId="170" fontId="4" fillId="0" borderId="0" xfId="121" applyNumberFormat="1" applyFont="1"/>
    <xf numFmtId="170" fontId="7" fillId="0" borderId="0" xfId="121" applyNumberFormat="1" applyFont="1"/>
    <xf numFmtId="0" fontId="3" fillId="0" borderId="0" xfId="121" applyFont="1" applyAlignment="1">
      <alignment horizontal="center" vertical="center"/>
    </xf>
    <xf numFmtId="168" fontId="3" fillId="0" borderId="0" xfId="121" applyNumberFormat="1" applyFont="1" applyAlignment="1">
      <alignment horizontal="left" vertical="center" wrapText="1"/>
    </xf>
    <xf numFmtId="170" fontId="53" fillId="0" borderId="0" xfId="121" applyNumberFormat="1" applyFont="1"/>
    <xf numFmtId="0" fontId="51" fillId="0" borderId="0" xfId="121" applyFont="1" applyAlignment="1">
      <alignment horizontal="center" vertical="center"/>
    </xf>
    <xf numFmtId="170" fontId="3" fillId="0" borderId="0" xfId="121" applyNumberFormat="1" applyFont="1" applyAlignment="1">
      <alignment vertical="center"/>
    </xf>
    <xf numFmtId="0" fontId="3" fillId="62" borderId="18" xfId="121" applyFont="1" applyFill="1" applyBorder="1" applyAlignment="1">
      <alignment vertical="center"/>
    </xf>
    <xf numFmtId="0" fontId="3" fillId="62" borderId="42" xfId="121" applyFont="1" applyFill="1" applyBorder="1" applyAlignment="1">
      <alignment vertical="center"/>
    </xf>
    <xf numFmtId="0" fontId="58" fillId="61" borderId="21" xfId="0" applyFont="1" applyFill="1" applyBorder="1" applyAlignment="1">
      <alignment horizontal="center" vertical="center"/>
    </xf>
    <xf numFmtId="0" fontId="58" fillId="61" borderId="22" xfId="0" applyFont="1" applyFill="1" applyBorder="1" applyAlignment="1">
      <alignment horizontal="center" vertical="center" wrapText="1"/>
    </xf>
    <xf numFmtId="0" fontId="9" fillId="61" borderId="21" xfId="0" applyFont="1" applyFill="1" applyBorder="1" applyAlignment="1">
      <alignment horizontal="center" vertical="center" wrapText="1"/>
    </xf>
    <xf numFmtId="0" fontId="52" fillId="61" borderId="21" xfId="0" applyFont="1" applyFill="1" applyBorder="1" applyAlignment="1">
      <alignment horizontal="center" vertical="center" wrapText="1"/>
    </xf>
    <xf numFmtId="0" fontId="9" fillId="61" borderId="21" xfId="0" applyFont="1" applyFill="1" applyBorder="1" applyAlignment="1">
      <alignment horizontal="center" vertical="center"/>
    </xf>
    <xf numFmtId="0" fontId="50" fillId="0" borderId="0" xfId="0" applyFont="1"/>
    <xf numFmtId="0" fontId="9" fillId="61" borderId="42" xfId="0" applyFont="1" applyFill="1" applyBorder="1" applyAlignment="1">
      <alignment horizontal="center" vertical="center"/>
    </xf>
    <xf numFmtId="10" fontId="0" fillId="0" borderId="21" xfId="0" applyNumberFormat="1" applyBorder="1" applyAlignment="1">
      <alignment horizontal="left" vertical="center" wrapText="1"/>
    </xf>
    <xf numFmtId="0" fontId="57" fillId="0" borderId="0" xfId="0" applyFont="1" applyAlignment="1">
      <alignment vertical="center"/>
    </xf>
    <xf numFmtId="10" fontId="3" fillId="0" borderId="0" xfId="9" applyNumberFormat="1" applyFont="1" applyBorder="1" applyAlignment="1">
      <alignment horizontal="left" vertical="center"/>
    </xf>
    <xf numFmtId="10" fontId="55" fillId="0" borderId="0" xfId="9" applyNumberFormat="1" applyFont="1" applyFill="1" applyBorder="1" applyAlignment="1">
      <alignment horizontal="left" vertical="center"/>
    </xf>
    <xf numFmtId="10" fontId="55" fillId="0" borderId="0" xfId="9" applyNumberFormat="1" applyFont="1" applyBorder="1" applyAlignment="1">
      <alignment horizontal="left" vertical="center"/>
    </xf>
    <xf numFmtId="0" fontId="55" fillId="0" borderId="0" xfId="9" applyNumberFormat="1" applyFont="1" applyBorder="1" applyAlignment="1">
      <alignment horizontal="left" vertical="center"/>
    </xf>
    <xf numFmtId="10" fontId="53" fillId="0" borderId="0" xfId="121" applyNumberFormat="1" applyFont="1" applyAlignment="1">
      <alignment horizontal="left" vertical="center"/>
    </xf>
    <xf numFmtId="168" fontId="55" fillId="0" borderId="0" xfId="121" applyNumberFormat="1" applyFont="1" applyAlignment="1">
      <alignment vertical="center" wrapText="1"/>
    </xf>
    <xf numFmtId="0" fontId="69" fillId="0" borderId="0" xfId="121" applyFont="1" applyAlignment="1">
      <alignment horizontal="left" vertical="center" wrapText="1"/>
    </xf>
    <xf numFmtId="0" fontId="41" fillId="0" borderId="4" xfId="121" applyFont="1" applyBorder="1" applyAlignment="1">
      <alignment horizontal="center"/>
    </xf>
    <xf numFmtId="0" fontId="41" fillId="0" borderId="0" xfId="121" quotePrefix="1" applyFont="1" applyAlignment="1">
      <alignment horizontal="center"/>
    </xf>
    <xf numFmtId="0" fontId="41" fillId="0" borderId="0" xfId="121" applyFont="1" applyAlignment="1">
      <alignment horizontal="center"/>
    </xf>
    <xf numFmtId="170" fontId="5" fillId="61" borderId="21" xfId="121" applyNumberFormat="1" applyFont="1" applyFill="1" applyBorder="1" applyAlignment="1">
      <alignment horizontal="center" vertical="center" wrapText="1"/>
    </xf>
    <xf numFmtId="0" fontId="43" fillId="0" borderId="4" xfId="121" applyFont="1" applyBorder="1" applyAlignment="1">
      <alignment vertical="center"/>
    </xf>
    <xf numFmtId="0" fontId="42" fillId="0" borderId="0" xfId="121" applyFont="1" applyAlignment="1">
      <alignment vertical="center"/>
    </xf>
    <xf numFmtId="164" fontId="68" fillId="61" borderId="21" xfId="121" applyNumberFormat="1" applyFont="1" applyFill="1" applyBorder="1" applyAlignment="1">
      <alignment vertical="center"/>
    </xf>
    <xf numFmtId="170" fontId="43" fillId="0" borderId="0" xfId="121" applyNumberFormat="1" applyFont="1" applyAlignment="1">
      <alignment vertical="center"/>
    </xf>
    <xf numFmtId="0" fontId="43" fillId="0" borderId="0" xfId="121" applyFont="1" applyAlignment="1">
      <alignment horizontal="justify" vertical="top" wrapText="1"/>
    </xf>
    <xf numFmtId="0" fontId="1" fillId="4" borderId="0" xfId="0" applyFont="1" applyFill="1" applyAlignment="1">
      <alignment vertical="center"/>
    </xf>
    <xf numFmtId="0" fontId="71" fillId="0" borderId="40" xfId="0" applyFont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73" fillId="0" borderId="22" xfId="96" applyFont="1" applyBorder="1" applyAlignment="1">
      <alignment horizontal="center" vertical="center"/>
    </xf>
    <xf numFmtId="0" fontId="72" fillId="0" borderId="56" xfId="0" applyFont="1" applyBorder="1" applyAlignment="1">
      <alignment vertical="center" wrapText="1"/>
    </xf>
    <xf numFmtId="10" fontId="72" fillId="0" borderId="8" xfId="0" applyNumberFormat="1" applyFont="1" applyBorder="1" applyAlignment="1">
      <alignment horizontal="center" vertical="center" wrapText="1"/>
    </xf>
    <xf numFmtId="0" fontId="74" fillId="0" borderId="18" xfId="96" applyFont="1" applyBorder="1" applyAlignment="1">
      <alignment horizontal="right" vertical="center"/>
    </xf>
    <xf numFmtId="0" fontId="74" fillId="0" borderId="42" xfId="96" applyFont="1" applyBorder="1" applyAlignment="1">
      <alignment horizontal="right" vertical="center"/>
    </xf>
    <xf numFmtId="0" fontId="1" fillId="4" borderId="0" xfId="0" applyFont="1" applyFill="1" applyAlignment="1">
      <alignment vertical="center" wrapText="1"/>
    </xf>
    <xf numFmtId="0" fontId="53" fillId="0" borderId="49" xfId="96" applyFont="1" applyBorder="1" applyAlignment="1">
      <alignment horizontal="center" vertical="center"/>
    </xf>
    <xf numFmtId="0" fontId="3" fillId="60" borderId="21" xfId="96" applyFont="1" applyFill="1" applyBorder="1" applyAlignment="1">
      <alignment horizontal="center" vertical="center"/>
    </xf>
    <xf numFmtId="170" fontId="51" fillId="61" borderId="22" xfId="121" applyNumberFormat="1" applyFont="1" applyFill="1" applyBorder="1" applyAlignment="1">
      <alignment horizontal="center" vertical="center" wrapText="1"/>
    </xf>
    <xf numFmtId="0" fontId="5" fillId="61" borderId="15" xfId="121" applyFont="1" applyFill="1" applyBorder="1" applyAlignment="1">
      <alignment horizontal="center" vertical="center" wrapText="1"/>
    </xf>
    <xf numFmtId="170" fontId="58" fillId="61" borderId="21" xfId="121" applyNumberFormat="1" applyFont="1" applyFill="1" applyBorder="1" applyAlignment="1">
      <alignment horizontal="center" vertical="center" wrapText="1"/>
    </xf>
    <xf numFmtId="0" fontId="3" fillId="62" borderId="22" xfId="121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horizontal="center" vertical="center"/>
    </xf>
    <xf numFmtId="165" fontId="47" fillId="0" borderId="0" xfId="0" applyNumberFormat="1" applyFont="1" applyAlignment="1">
      <alignment horizontal="right" vertical="center"/>
    </xf>
    <xf numFmtId="165" fontId="7" fillId="0" borderId="0" xfId="0" applyNumberFormat="1" applyFont="1" applyAlignment="1">
      <alignment horizontal="center" vertical="center"/>
    </xf>
    <xf numFmtId="0" fontId="3" fillId="0" borderId="0" xfId="121" applyFont="1" applyAlignment="1">
      <alignment horizontal="right" vertical="top"/>
    </xf>
    <xf numFmtId="0" fontId="5" fillId="61" borderId="40" xfId="0" applyFont="1" applyFill="1" applyBorder="1" applyAlignment="1">
      <alignment horizontal="center" vertical="center"/>
    </xf>
    <xf numFmtId="0" fontId="9" fillId="0" borderId="0" xfId="95" applyFont="1" applyAlignment="1">
      <alignment vertical="center"/>
    </xf>
    <xf numFmtId="0" fontId="4" fillId="4" borderId="0" xfId="95" applyFont="1" applyFill="1" applyAlignment="1">
      <alignment vertical="center"/>
    </xf>
    <xf numFmtId="0" fontId="1" fillId="4" borderId="0" xfId="95" applyFont="1" applyFill="1" applyAlignment="1">
      <alignment vertical="center"/>
    </xf>
    <xf numFmtId="0" fontId="78" fillId="0" borderId="0" xfId="95" applyFont="1" applyAlignment="1">
      <alignment vertical="center" wrapText="1"/>
    </xf>
    <xf numFmtId="0" fontId="47" fillId="60" borderId="21" xfId="96" applyFont="1" applyFill="1" applyBorder="1" applyAlignment="1">
      <alignment horizontal="center" vertical="center"/>
    </xf>
    <xf numFmtId="0" fontId="5" fillId="61" borderId="42" xfId="121" applyFont="1" applyFill="1" applyBorder="1" applyAlignment="1">
      <alignment horizontal="right" vertical="center" wrapText="1"/>
    </xf>
    <xf numFmtId="0" fontId="79" fillId="0" borderId="22" xfId="96" applyFont="1" applyBorder="1" applyAlignment="1">
      <alignment horizontal="center" vertical="center"/>
    </xf>
    <xf numFmtId="10" fontId="80" fillId="0" borderId="21" xfId="107" applyNumberFormat="1" applyFont="1" applyFill="1" applyBorder="1" applyAlignment="1">
      <alignment horizontal="center" vertical="center"/>
    </xf>
    <xf numFmtId="10" fontId="79" fillId="0" borderId="21" xfId="107" applyNumberFormat="1" applyFont="1" applyFill="1" applyBorder="1" applyAlignment="1">
      <alignment horizontal="center" vertical="center"/>
    </xf>
    <xf numFmtId="0" fontId="5" fillId="61" borderId="21" xfId="121" applyFont="1" applyFill="1" applyBorder="1" applyAlignment="1">
      <alignment horizontal="center" vertical="center" wrapText="1"/>
    </xf>
    <xf numFmtId="0" fontId="73" fillId="0" borderId="7" xfId="96" applyFont="1" applyBorder="1" applyAlignment="1">
      <alignment vertical="center"/>
    </xf>
    <xf numFmtId="0" fontId="73" fillId="0" borderId="0" xfId="96" applyFont="1" applyAlignment="1">
      <alignment vertical="center"/>
    </xf>
    <xf numFmtId="0" fontId="54" fillId="0" borderId="47" xfId="121" applyFont="1" applyBorder="1" applyAlignment="1" applyProtection="1">
      <alignment vertical="center" wrapText="1"/>
      <protection locked="0"/>
    </xf>
    <xf numFmtId="0" fontId="54" fillId="0" borderId="47" xfId="121" applyFont="1" applyBorder="1" applyAlignment="1" applyProtection="1">
      <alignment vertical="center"/>
      <protection locked="0"/>
    </xf>
    <xf numFmtId="0" fontId="54" fillId="0" borderId="48" xfId="121" applyFont="1" applyBorder="1" applyAlignment="1" applyProtection="1">
      <alignment horizontal="right" vertical="center"/>
      <protection locked="0"/>
    </xf>
    <xf numFmtId="164" fontId="3" fillId="3" borderId="40" xfId="112" applyNumberFormat="1" applyFont="1" applyFill="1" applyBorder="1" applyAlignment="1" applyProtection="1">
      <alignment horizontal="right" vertical="center"/>
      <protection locked="0"/>
    </xf>
    <xf numFmtId="0" fontId="4" fillId="0" borderId="0" xfId="121" applyFont="1"/>
    <xf numFmtId="0" fontId="81" fillId="0" borderId="0" xfId="0" applyFont="1"/>
    <xf numFmtId="0" fontId="51" fillId="5" borderId="40" xfId="121" applyFont="1" applyFill="1" applyBorder="1" applyAlignment="1" applyProtection="1">
      <alignment horizontal="left" vertical="center" wrapText="1"/>
      <protection locked="0"/>
    </xf>
    <xf numFmtId="0" fontId="51" fillId="5" borderId="40" xfId="121" applyFont="1" applyFill="1" applyBorder="1" applyAlignment="1" applyProtection="1">
      <alignment horizontal="center" vertical="center" wrapText="1"/>
      <protection locked="0"/>
    </xf>
    <xf numFmtId="164" fontId="3" fillId="5" borderId="40" xfId="112" applyNumberFormat="1" applyFont="1" applyFill="1" applyBorder="1" applyAlignment="1" applyProtection="1">
      <alignment horizontal="left" vertical="center"/>
      <protection locked="0"/>
    </xf>
    <xf numFmtId="49" fontId="53" fillId="0" borderId="0" xfId="121" applyNumberFormat="1" applyFont="1" applyAlignment="1">
      <alignment horizontal="center" vertical="center"/>
    </xf>
    <xf numFmtId="0" fontId="7" fillId="4" borderId="22" xfId="0" applyFont="1" applyFill="1" applyBorder="1" applyAlignment="1">
      <alignment vertical="center" wrapText="1"/>
    </xf>
    <xf numFmtId="4" fontId="7" fillId="4" borderId="21" xfId="0" applyNumberFormat="1" applyFont="1" applyFill="1" applyBorder="1" applyAlignment="1">
      <alignment horizontal="center" vertical="center"/>
    </xf>
    <xf numFmtId="165" fontId="47" fillId="4" borderId="21" xfId="0" applyNumberFormat="1" applyFont="1" applyFill="1" applyBorder="1" applyAlignment="1">
      <alignment horizontal="right" vertical="center"/>
    </xf>
    <xf numFmtId="165" fontId="7" fillId="4" borderId="52" xfId="0" applyNumberFormat="1" applyFont="1" applyFill="1" applyBorder="1" applyAlignment="1">
      <alignment horizontal="center" vertical="center"/>
    </xf>
    <xf numFmtId="165" fontId="7" fillId="4" borderId="53" xfId="0" applyNumberFormat="1" applyFont="1" applyFill="1" applyBorder="1" applyAlignment="1">
      <alignment horizontal="center" vertical="center"/>
    </xf>
    <xf numFmtId="165" fontId="7" fillId="4" borderId="21" xfId="0" applyNumberFormat="1" applyFont="1" applyFill="1" applyBorder="1" applyAlignment="1">
      <alignment horizontal="center" vertical="center"/>
    </xf>
    <xf numFmtId="0" fontId="58" fillId="61" borderId="21" xfId="0" quotePrefix="1" applyFont="1" applyFill="1" applyBorder="1" applyAlignment="1">
      <alignment horizontal="center" vertical="center"/>
    </xf>
    <xf numFmtId="0" fontId="7" fillId="0" borderId="0" xfId="121" applyFont="1" applyAlignment="1">
      <alignment horizontal="center" vertical="center"/>
    </xf>
    <xf numFmtId="0" fontId="67" fillId="0" borderId="0" xfId="121" applyFont="1" applyAlignment="1">
      <alignment horizontal="center" vertical="center"/>
    </xf>
    <xf numFmtId="0" fontId="53" fillId="0" borderId="0" xfId="121" applyFont="1" applyAlignment="1">
      <alignment vertical="top"/>
    </xf>
    <xf numFmtId="43" fontId="1" fillId="0" borderId="0" xfId="112" applyFont="1"/>
    <xf numFmtId="170" fontId="5" fillId="61" borderId="41" xfId="121" applyNumberFormat="1" applyFont="1" applyFill="1" applyBorder="1" applyAlignment="1">
      <alignment horizontal="center" vertical="center" wrapText="1"/>
    </xf>
    <xf numFmtId="0" fontId="5" fillId="61" borderId="41" xfId="121" applyFont="1" applyFill="1" applyBorder="1" applyAlignment="1">
      <alignment horizontal="center" vertical="center" wrapText="1"/>
    </xf>
    <xf numFmtId="170" fontId="5" fillId="61" borderId="41" xfId="121" applyNumberFormat="1" applyFont="1" applyFill="1" applyBorder="1" applyAlignment="1">
      <alignment horizontal="center" vertical="center"/>
    </xf>
    <xf numFmtId="0" fontId="3" fillId="61" borderId="41" xfId="121" applyFont="1" applyFill="1" applyBorder="1" applyAlignment="1">
      <alignment horizontal="center" vertical="center" wrapText="1"/>
    </xf>
    <xf numFmtId="0" fontId="53" fillId="0" borderId="0" xfId="121" applyFont="1" applyAlignment="1">
      <alignment horizontal="center" vertical="top"/>
    </xf>
    <xf numFmtId="0" fontId="67" fillId="0" borderId="0" xfId="121" applyFont="1" applyAlignment="1">
      <alignment vertical="center"/>
    </xf>
    <xf numFmtId="0" fontId="55" fillId="0" borderId="0" xfId="121" applyFont="1" applyAlignment="1">
      <alignment horizontal="center"/>
    </xf>
    <xf numFmtId="170" fontId="53" fillId="0" borderId="0" xfId="121" applyNumberFormat="1" applyFont="1" applyAlignment="1">
      <alignment vertical="center"/>
    </xf>
    <xf numFmtId="169" fontId="68" fillId="61" borderId="22" xfId="121" applyNumberFormat="1" applyFont="1" applyFill="1" applyBorder="1" applyAlignment="1">
      <alignment vertical="center"/>
    </xf>
    <xf numFmtId="169" fontId="68" fillId="61" borderId="18" xfId="121" applyNumberFormat="1" applyFont="1" applyFill="1" applyBorder="1" applyAlignment="1">
      <alignment vertical="center"/>
    </xf>
    <xf numFmtId="169" fontId="68" fillId="61" borderId="42" xfId="121" applyNumberFormat="1" applyFont="1" applyFill="1" applyBorder="1" applyAlignment="1">
      <alignment vertical="center"/>
    </xf>
    <xf numFmtId="43" fontId="84" fillId="0" borderId="0" xfId="112" applyFont="1" applyAlignment="1">
      <alignment vertical="center"/>
    </xf>
    <xf numFmtId="170" fontId="84" fillId="0" borderId="0" xfId="121" applyNumberFormat="1" applyFont="1" applyAlignment="1">
      <alignment vertical="center"/>
    </xf>
    <xf numFmtId="43" fontId="43" fillId="0" borderId="0" xfId="112" applyFont="1" applyAlignment="1">
      <alignment vertical="center"/>
    </xf>
    <xf numFmtId="164" fontId="3" fillId="63" borderId="42" xfId="0" applyNumberFormat="1" applyFont="1" applyFill="1" applyBorder="1" applyAlignment="1">
      <alignment vertical="center"/>
    </xf>
    <xf numFmtId="10" fontId="53" fillId="5" borderId="42" xfId="0" applyNumberFormat="1" applyFont="1" applyFill="1" applyBorder="1" applyAlignment="1">
      <alignment vertical="center"/>
    </xf>
    <xf numFmtId="10" fontId="50" fillId="0" borderId="0" xfId="1" applyNumberFormat="1" applyFont="1"/>
    <xf numFmtId="44" fontId="1" fillId="0" borderId="0" xfId="0" applyNumberFormat="1" applyFont="1"/>
    <xf numFmtId="0" fontId="53" fillId="0" borderId="0" xfId="121" applyFont="1" applyAlignment="1">
      <alignment horizontal="right" vertical="center"/>
    </xf>
    <xf numFmtId="44" fontId="3" fillId="0" borderId="0" xfId="121" applyNumberFormat="1" applyFont="1" applyAlignment="1">
      <alignment horizontal="left" vertical="center" wrapText="1"/>
    </xf>
    <xf numFmtId="0" fontId="54" fillId="0" borderId="0" xfId="121" applyFont="1" applyAlignment="1">
      <alignment horizontal="right" wrapText="1"/>
    </xf>
    <xf numFmtId="0" fontId="55" fillId="0" borderId="0" xfId="121" applyFont="1" applyAlignment="1">
      <alignment horizontal="left" wrapText="1"/>
    </xf>
    <xf numFmtId="170" fontId="55" fillId="0" borderId="0" xfId="121" applyNumberFormat="1" applyFont="1" applyAlignment="1">
      <alignment vertical="center"/>
    </xf>
    <xf numFmtId="170" fontId="50" fillId="0" borderId="0" xfId="121" applyNumberFormat="1" applyFont="1" applyAlignment="1">
      <alignment vertical="center"/>
    </xf>
    <xf numFmtId="0" fontId="6" fillId="67" borderId="58" xfId="0" applyFont="1" applyFill="1" applyBorder="1" applyAlignment="1">
      <alignment horizontal="center" vertical="center"/>
    </xf>
    <xf numFmtId="0" fontId="6" fillId="67" borderId="59" xfId="0" applyFont="1" applyFill="1" applyBorder="1" applyAlignment="1">
      <alignment horizontal="center" vertical="center" wrapText="1"/>
    </xf>
    <xf numFmtId="0" fontId="53" fillId="0" borderId="0" xfId="123" applyFont="1" applyAlignment="1">
      <alignment horizontal="left" vertical="center"/>
    </xf>
    <xf numFmtId="10" fontId="1" fillId="4" borderId="43" xfId="0" applyNumberFormat="1" applyFont="1" applyFill="1" applyBorder="1" applyAlignment="1">
      <alignment horizontal="center"/>
    </xf>
    <xf numFmtId="10" fontId="4" fillId="4" borderId="68" xfId="1" applyNumberFormat="1" applyFont="1" applyFill="1" applyBorder="1" applyAlignment="1">
      <alignment horizontal="center"/>
    </xf>
    <xf numFmtId="0" fontId="87" fillId="0" borderId="0" xfId="123" applyFont="1"/>
    <xf numFmtId="0" fontId="4" fillId="0" borderId="0" xfId="123" applyFont="1"/>
    <xf numFmtId="0" fontId="88" fillId="0" borderId="0" xfId="123" applyFont="1" applyAlignment="1">
      <alignment vertical="center" wrapText="1"/>
    </xf>
    <xf numFmtId="0" fontId="87" fillId="0" borderId="0" xfId="123" applyFont="1" applyAlignment="1">
      <alignment vertical="center" wrapText="1"/>
    </xf>
    <xf numFmtId="10" fontId="3" fillId="60" borderId="21" xfId="1" applyNumberFormat="1" applyFont="1" applyFill="1" applyBorder="1" applyAlignment="1">
      <alignment horizontal="center" vertical="center"/>
    </xf>
    <xf numFmtId="10" fontId="53" fillId="0" borderId="57" xfId="1" applyNumberFormat="1" applyFont="1" applyBorder="1" applyAlignment="1">
      <alignment horizontal="center" vertical="center"/>
    </xf>
    <xf numFmtId="10" fontId="53" fillId="0" borderId="51" xfId="1" applyNumberFormat="1" applyFont="1" applyBorder="1" applyAlignment="1">
      <alignment horizontal="center" vertical="center"/>
    </xf>
    <xf numFmtId="0" fontId="53" fillId="0" borderId="78" xfId="96" applyFont="1" applyBorder="1" applyAlignment="1">
      <alignment horizontal="center" vertical="center"/>
    </xf>
    <xf numFmtId="10" fontId="53" fillId="0" borderId="79" xfId="1" applyNumberFormat="1" applyFont="1" applyBorder="1" applyAlignment="1">
      <alignment horizontal="center" vertical="center"/>
    </xf>
    <xf numFmtId="10" fontId="53" fillId="0" borderId="80" xfId="1" applyNumberFormat="1" applyFont="1" applyBorder="1" applyAlignment="1">
      <alignment horizontal="center" vertical="center"/>
    </xf>
    <xf numFmtId="0" fontId="3" fillId="0" borderId="15" xfId="96" applyFont="1" applyBorder="1" applyAlignment="1">
      <alignment vertical="center"/>
    </xf>
    <xf numFmtId="0" fontId="3" fillId="0" borderId="45" xfId="96" applyFont="1" applyBorder="1" applyAlignment="1">
      <alignment vertical="center"/>
    </xf>
    <xf numFmtId="0" fontId="3" fillId="0" borderId="76" xfId="96" applyFont="1" applyBorder="1" applyAlignment="1">
      <alignment vertical="center"/>
    </xf>
    <xf numFmtId="10" fontId="6" fillId="0" borderId="73" xfId="0" applyNumberFormat="1" applyFont="1" applyBorder="1" applyAlignment="1">
      <alignment horizontal="center" vertical="center" wrapText="1"/>
    </xf>
    <xf numFmtId="10" fontId="6" fillId="0" borderId="81" xfId="0" applyNumberFormat="1" applyFont="1" applyBorder="1" applyAlignment="1">
      <alignment horizontal="center" vertical="center" wrapText="1"/>
    </xf>
    <xf numFmtId="0" fontId="89" fillId="0" borderId="0" xfId="123" applyFont="1" applyAlignment="1">
      <alignment horizontal="center" vertical="center" wrapText="1"/>
    </xf>
    <xf numFmtId="0" fontId="90" fillId="0" borderId="0" xfId="123" applyFont="1" applyAlignment="1">
      <alignment horizontal="center" vertical="center" wrapText="1"/>
    </xf>
    <xf numFmtId="0" fontId="87" fillId="0" borderId="0" xfId="123" applyFont="1" applyAlignment="1">
      <alignment horizontal="center" vertical="center" wrapText="1"/>
    </xf>
    <xf numFmtId="0" fontId="6" fillId="67" borderId="60" xfId="0" applyFont="1" applyFill="1" applyBorder="1" applyAlignment="1">
      <alignment horizontal="center" vertical="center" wrapText="1"/>
    </xf>
    <xf numFmtId="10" fontId="1" fillId="4" borderId="82" xfId="0" applyNumberFormat="1" applyFont="1" applyFill="1" applyBorder="1" applyAlignment="1">
      <alignment horizontal="center"/>
    </xf>
    <xf numFmtId="10" fontId="4" fillId="4" borderId="83" xfId="1" applyNumberFormat="1" applyFont="1" applyFill="1" applyBorder="1" applyAlignment="1">
      <alignment horizontal="center"/>
    </xf>
    <xf numFmtId="9" fontId="4" fillId="0" borderId="20" xfId="1" applyFont="1" applyFill="1" applyBorder="1" applyAlignment="1">
      <alignment horizontal="center"/>
    </xf>
    <xf numFmtId="9" fontId="4" fillId="0" borderId="42" xfId="1" applyFont="1" applyFill="1" applyBorder="1" applyAlignment="1">
      <alignment horizontal="center"/>
    </xf>
    <xf numFmtId="9" fontId="4" fillId="0" borderId="70" xfId="1" applyFont="1" applyFill="1" applyBorder="1" applyAlignment="1">
      <alignment horizontal="center"/>
    </xf>
    <xf numFmtId="0" fontId="0" fillId="0" borderId="41" xfId="0" applyBorder="1" applyAlignment="1">
      <alignment horizontal="right" vertical="top"/>
    </xf>
    <xf numFmtId="0" fontId="0" fillId="0" borderId="9" xfId="0" applyBorder="1" applyAlignment="1">
      <alignment horizontal="right" vertical="top"/>
    </xf>
    <xf numFmtId="0" fontId="0" fillId="0" borderId="43" xfId="0" applyBorder="1" applyAlignment="1">
      <alignment horizontal="right" vertical="top"/>
    </xf>
    <xf numFmtId="0" fontId="0" fillId="0" borderId="0" xfId="0" applyAlignment="1">
      <alignment horizontal="right"/>
    </xf>
    <xf numFmtId="9" fontId="4" fillId="0" borderId="0" xfId="1" applyFont="1"/>
    <xf numFmtId="0" fontId="4" fillId="0" borderId="2" xfId="123" applyFont="1" applyBorder="1"/>
    <xf numFmtId="0" fontId="4" fillId="0" borderId="7" xfId="123" applyFont="1" applyBorder="1"/>
    <xf numFmtId="0" fontId="93" fillId="0" borderId="11" xfId="123" applyFont="1" applyBorder="1" applyAlignment="1">
      <alignment horizontal="center" vertical="center" wrapText="1"/>
    </xf>
    <xf numFmtId="0" fontId="93" fillId="0" borderId="40" xfId="123" applyFont="1" applyBorder="1" applyAlignment="1">
      <alignment horizontal="center" vertical="center" wrapText="1"/>
    </xf>
    <xf numFmtId="0" fontId="3" fillId="0" borderId="85" xfId="123" applyFont="1" applyBorder="1" applyAlignment="1">
      <alignment horizontal="center" vertical="center" wrapText="1"/>
    </xf>
    <xf numFmtId="0" fontId="3" fillId="0" borderId="55" xfId="123" applyFont="1" applyBorder="1" applyAlignment="1">
      <alignment horizontal="center" vertical="center" wrapText="1"/>
    </xf>
    <xf numFmtId="0" fontId="3" fillId="0" borderId="56" xfId="123" applyFont="1" applyBorder="1" applyAlignment="1">
      <alignment horizontal="center" vertical="center" wrapText="1"/>
    </xf>
    <xf numFmtId="10" fontId="95" fillId="61" borderId="40" xfId="121" applyNumberFormat="1" applyFont="1" applyFill="1" applyBorder="1" applyAlignment="1">
      <alignment horizontal="center" vertical="center" wrapText="1"/>
    </xf>
    <xf numFmtId="0" fontId="96" fillId="0" borderId="0" xfId="123" applyFont="1" applyAlignment="1">
      <alignment vertical="center" wrapText="1"/>
    </xf>
    <xf numFmtId="0" fontId="97" fillId="0" borderId="0" xfId="123" applyFont="1" applyAlignment="1">
      <alignment vertical="center"/>
    </xf>
    <xf numFmtId="10" fontId="55" fillId="0" borderId="84" xfId="123" applyNumberFormat="1" applyFont="1" applyBorder="1" applyAlignment="1">
      <alignment horizontal="center" vertical="center" wrapText="1"/>
    </xf>
    <xf numFmtId="10" fontId="55" fillId="0" borderId="77" xfId="123" applyNumberFormat="1" applyFont="1" applyBorder="1" applyAlignment="1">
      <alignment horizontal="center" vertical="center" wrapText="1"/>
    </xf>
    <xf numFmtId="10" fontId="55" fillId="0" borderId="48" xfId="123" applyNumberFormat="1" applyFont="1" applyBorder="1" applyAlignment="1">
      <alignment horizontal="center" vertical="center" wrapText="1"/>
    </xf>
    <xf numFmtId="170" fontId="42" fillId="0" borderId="0" xfId="121" applyNumberFormat="1" applyFont="1" applyAlignment="1">
      <alignment horizontal="center"/>
    </xf>
    <xf numFmtId="2" fontId="43" fillId="0" borderId="0" xfId="121" applyNumberFormat="1" applyFont="1" applyAlignment="1">
      <alignment horizontal="center"/>
    </xf>
    <xf numFmtId="2" fontId="42" fillId="0" borderId="0" xfId="121" applyNumberFormat="1" applyFont="1" applyAlignment="1">
      <alignment horizontal="center"/>
    </xf>
    <xf numFmtId="2" fontId="51" fillId="0" borderId="0" xfId="0" applyNumberFormat="1" applyFont="1" applyAlignment="1">
      <alignment horizontal="center"/>
    </xf>
    <xf numFmtId="0" fontId="100" fillId="0" borderId="0" xfId="0" applyFont="1" applyAlignment="1">
      <alignment vertical="center"/>
    </xf>
    <xf numFmtId="0" fontId="101" fillId="37" borderId="0" xfId="2" applyFont="1" applyFill="1" applyAlignment="1">
      <alignment vertical="center" wrapText="1"/>
    </xf>
    <xf numFmtId="0" fontId="102" fillId="0" borderId="0" xfId="0" applyFont="1" applyAlignment="1">
      <alignment vertical="center"/>
    </xf>
    <xf numFmtId="0" fontId="83" fillId="0" borderId="0" xfId="3" quotePrefix="1" applyFont="1" applyAlignment="1">
      <alignment vertical="center" wrapText="1"/>
    </xf>
    <xf numFmtId="0" fontId="9" fillId="66" borderId="21" xfId="0" applyFont="1" applyFill="1" applyBorder="1" applyAlignment="1">
      <alignment horizontal="left" vertical="center" wrapText="1"/>
    </xf>
    <xf numFmtId="0" fontId="3" fillId="0" borderId="21" xfId="121" applyFont="1" applyBorder="1" applyAlignment="1">
      <alignment horizontal="center" vertical="center"/>
    </xf>
    <xf numFmtId="170" fontId="3" fillId="0" borderId="21" xfId="121" applyNumberFormat="1" applyFont="1" applyBorder="1" applyAlignment="1">
      <alignment vertical="center"/>
    </xf>
    <xf numFmtId="10" fontId="3" fillId="0" borderId="21" xfId="1" applyNumberFormat="1" applyFont="1" applyFill="1" applyBorder="1" applyAlignment="1">
      <alignment horizontal="center" vertical="center"/>
    </xf>
    <xf numFmtId="0" fontId="53" fillId="0" borderId="21" xfId="121" applyFont="1" applyBorder="1" applyAlignment="1">
      <alignment horizontal="center" vertical="center"/>
    </xf>
    <xf numFmtId="165" fontId="53" fillId="0" borderId="21" xfId="121" applyNumberFormat="1" applyFont="1" applyBorder="1" applyAlignment="1">
      <alignment vertical="center"/>
    </xf>
    <xf numFmtId="165" fontId="53" fillId="0" borderId="21" xfId="121" applyNumberFormat="1" applyFont="1" applyBorder="1" applyAlignment="1">
      <alignment horizontal="right" vertical="center"/>
    </xf>
    <xf numFmtId="10" fontId="3" fillId="0" borderId="21" xfId="0" applyNumberFormat="1" applyFont="1" applyBorder="1" applyAlignment="1">
      <alignment horizontal="center" vertical="center" wrapText="1"/>
    </xf>
    <xf numFmtId="0" fontId="3" fillId="0" borderId="40" xfId="121" applyFont="1" applyBorder="1" applyAlignment="1" applyProtection="1">
      <alignment horizontal="center" vertical="center"/>
      <protection locked="0"/>
    </xf>
    <xf numFmtId="0" fontId="3" fillId="0" borderId="40" xfId="121" applyFont="1" applyBorder="1" applyAlignment="1" applyProtection="1">
      <alignment horizontal="center" vertical="center" wrapText="1"/>
      <protection locked="0"/>
    </xf>
    <xf numFmtId="0" fontId="3" fillId="0" borderId="10" xfId="121" applyFont="1" applyBorder="1" applyAlignment="1" applyProtection="1">
      <alignment horizontal="center" vertical="center"/>
      <protection locked="0"/>
    </xf>
    <xf numFmtId="171" fontId="3" fillId="0" borderId="40" xfId="121" applyNumberFormat="1" applyFont="1" applyBorder="1" applyAlignment="1" applyProtection="1">
      <alignment horizontal="center" vertical="center"/>
      <protection locked="0"/>
    </xf>
    <xf numFmtId="0" fontId="3" fillId="0" borderId="11" xfId="121" applyFont="1" applyBorder="1" applyAlignment="1" applyProtection="1">
      <alignment horizontal="center" vertical="center"/>
      <protection locked="0"/>
    </xf>
    <xf numFmtId="49" fontId="53" fillId="0" borderId="19" xfId="121" applyNumberFormat="1" applyFont="1" applyBorder="1" applyAlignment="1" applyProtection="1">
      <alignment horizontal="center" vertical="center"/>
      <protection locked="0"/>
    </xf>
    <xf numFmtId="0" fontId="55" fillId="0" borderId="12" xfId="121" applyFont="1" applyBorder="1" applyAlignment="1" applyProtection="1">
      <alignment vertical="center" wrapText="1"/>
      <protection locked="0"/>
    </xf>
    <xf numFmtId="0" fontId="55" fillId="0" borderId="12" xfId="121" applyFont="1" applyBorder="1" applyAlignment="1" applyProtection="1">
      <alignment vertical="center"/>
      <protection locked="0"/>
    </xf>
    <xf numFmtId="171" fontId="53" fillId="0" borderId="12" xfId="112" applyNumberFormat="1" applyFont="1" applyBorder="1" applyAlignment="1" applyProtection="1">
      <alignment horizontal="center" vertical="center"/>
      <protection locked="0"/>
    </xf>
    <xf numFmtId="0" fontId="55" fillId="0" borderId="11" xfId="121" applyFont="1" applyBorder="1" applyAlignment="1" applyProtection="1">
      <alignment horizontal="right" vertical="center"/>
      <protection locked="0"/>
    </xf>
    <xf numFmtId="165" fontId="51" fillId="64" borderId="40" xfId="112" applyNumberFormat="1" applyFont="1" applyFill="1" applyBorder="1" applyAlignment="1" applyProtection="1">
      <alignment horizontal="right" vertical="center"/>
      <protection locked="0"/>
    </xf>
    <xf numFmtId="165" fontId="53" fillId="0" borderId="55" xfId="112" applyNumberFormat="1" applyFont="1" applyBorder="1" applyAlignment="1" applyProtection="1">
      <alignment horizontal="left" vertical="center" wrapText="1"/>
      <protection locked="0"/>
    </xf>
    <xf numFmtId="165" fontId="53" fillId="0" borderId="55" xfId="112" applyNumberFormat="1" applyFont="1" applyBorder="1" applyAlignment="1" applyProtection="1">
      <alignment horizontal="center" vertical="center"/>
      <protection locked="0"/>
    </xf>
    <xf numFmtId="171" fontId="53" fillId="0" borderId="55" xfId="112" applyNumberFormat="1" applyFont="1" applyBorder="1" applyAlignment="1" applyProtection="1">
      <alignment horizontal="center" vertical="center"/>
      <protection locked="0"/>
    </xf>
    <xf numFmtId="165" fontId="53" fillId="0" borderId="17" xfId="112" applyNumberFormat="1" applyFont="1" applyBorder="1" applyAlignment="1" applyProtection="1">
      <alignment horizontal="center" vertical="center"/>
      <protection locked="0"/>
    </xf>
    <xf numFmtId="49" fontId="3" fillId="0" borderId="40" xfId="121" applyNumberFormat="1" applyFont="1" applyBorder="1" applyAlignment="1" applyProtection="1">
      <alignment horizontal="center" vertical="center"/>
      <protection locked="0"/>
    </xf>
    <xf numFmtId="49" fontId="55" fillId="0" borderId="12" xfId="121" applyNumberFormat="1" applyFont="1" applyBorder="1" applyAlignment="1" applyProtection="1">
      <alignment vertical="center" wrapText="1"/>
      <protection locked="0"/>
    </xf>
    <xf numFmtId="49" fontId="53" fillId="0" borderId="17" xfId="121" applyNumberFormat="1" applyFont="1" applyBorder="1" applyAlignment="1" applyProtection="1">
      <alignment horizontal="center" vertical="center"/>
      <protection locked="0"/>
    </xf>
    <xf numFmtId="49" fontId="55" fillId="0" borderId="10" xfId="121" applyNumberFormat="1" applyFont="1" applyBorder="1" applyAlignment="1" applyProtection="1">
      <alignment vertical="center" wrapText="1"/>
      <protection locked="0"/>
    </xf>
    <xf numFmtId="49" fontId="55" fillId="0" borderId="44" xfId="121" applyNumberFormat="1" applyFont="1" applyBorder="1" applyAlignment="1" applyProtection="1">
      <alignment vertical="center" wrapText="1"/>
      <protection locked="0"/>
    </xf>
    <xf numFmtId="49" fontId="55" fillId="0" borderId="47" xfId="121" applyNumberFormat="1" applyFont="1" applyBorder="1" applyAlignment="1" applyProtection="1">
      <alignment vertical="center" wrapText="1"/>
      <protection locked="0"/>
    </xf>
    <xf numFmtId="170" fontId="41" fillId="0" borderId="0" xfId="121" applyNumberFormat="1" applyFont="1" applyAlignment="1">
      <alignment vertical="top"/>
    </xf>
    <xf numFmtId="0" fontId="72" fillId="0" borderId="11" xfId="0" applyFont="1" applyBorder="1" applyAlignment="1">
      <alignment horizontal="center" vertical="center" wrapText="1"/>
    </xf>
    <xf numFmtId="0" fontId="55" fillId="0" borderId="0" xfId="121" applyFont="1" applyAlignment="1">
      <alignment horizontal="center" vertical="center"/>
    </xf>
    <xf numFmtId="0" fontId="70" fillId="0" borderId="6" xfId="96" applyFont="1" applyBorder="1" applyAlignment="1">
      <alignment horizontal="center" vertical="center"/>
    </xf>
    <xf numFmtId="0" fontId="70" fillId="0" borderId="0" xfId="96" applyFont="1" applyAlignment="1">
      <alignment horizontal="center" vertical="center"/>
    </xf>
    <xf numFmtId="0" fontId="70" fillId="0" borderId="5" xfId="96" applyFont="1" applyBorder="1" applyAlignment="1">
      <alignment horizontal="center" vertical="center"/>
    </xf>
    <xf numFmtId="0" fontId="77" fillId="0" borderId="0" xfId="0" applyFont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47" fillId="68" borderId="21" xfId="0" applyFont="1" applyFill="1" applyBorder="1" applyAlignment="1">
      <alignment horizontal="right" vertical="center" wrapText="1"/>
    </xf>
    <xf numFmtId="0" fontId="47" fillId="0" borderId="18" xfId="0" applyFont="1" applyBorder="1" applyAlignment="1">
      <alignment horizontal="right" vertical="center" wrapText="1"/>
    </xf>
    <xf numFmtId="0" fontId="47" fillId="0" borderId="18" xfId="0" applyFont="1" applyBorder="1" applyAlignment="1">
      <alignment horizontal="left" vertical="center" wrapText="1"/>
    </xf>
    <xf numFmtId="0" fontId="47" fillId="0" borderId="42" xfId="0" applyFont="1" applyBorder="1" applyAlignment="1">
      <alignment horizontal="left" vertical="center" wrapText="1"/>
    </xf>
    <xf numFmtId="10" fontId="5" fillId="61" borderId="21" xfId="121" applyNumberFormat="1" applyFont="1" applyFill="1" applyBorder="1" applyAlignment="1">
      <alignment horizontal="center" vertical="center" wrapText="1"/>
    </xf>
    <xf numFmtId="0" fontId="50" fillId="0" borderId="0" xfId="95" applyFont="1" applyAlignment="1">
      <alignment vertical="center"/>
    </xf>
    <xf numFmtId="0" fontId="6" fillId="0" borderId="0" xfId="121" applyFont="1" applyAlignment="1">
      <alignment vertical="center"/>
    </xf>
    <xf numFmtId="0" fontId="44" fillId="0" borderId="0" xfId="121" applyFont="1" applyAlignment="1">
      <alignment horizontal="center" vertical="center"/>
    </xf>
    <xf numFmtId="0" fontId="44" fillId="0" borderId="0" xfId="121" applyFont="1" applyAlignment="1">
      <alignment vertical="center"/>
    </xf>
    <xf numFmtId="0" fontId="77" fillId="0" borderId="0" xfId="0" applyFont="1" applyAlignment="1">
      <alignment vertical="center" wrapText="1"/>
    </xf>
    <xf numFmtId="10" fontId="72" fillId="0" borderId="0" xfId="1" applyNumberFormat="1" applyFont="1" applyBorder="1" applyAlignment="1">
      <alignment vertical="center" wrapText="1"/>
    </xf>
    <xf numFmtId="49" fontId="4" fillId="0" borderId="19" xfId="121" applyNumberFormat="1" applyFont="1" applyBorder="1" applyAlignment="1" applyProtection="1">
      <alignment horizontal="center" vertical="center"/>
      <protection locked="0"/>
    </xf>
    <xf numFmtId="0" fontId="4" fillId="0" borderId="19" xfId="121" applyFont="1" applyBorder="1" applyAlignment="1" applyProtection="1">
      <alignment horizontal="center" vertical="center"/>
      <protection locked="0"/>
    </xf>
    <xf numFmtId="165" fontId="7" fillId="0" borderId="55" xfId="122" applyNumberFormat="1" applyFont="1" applyFill="1" applyBorder="1" applyAlignment="1" applyProtection="1">
      <alignment horizontal="left" vertical="center" wrapText="1"/>
      <protection locked="0"/>
    </xf>
    <xf numFmtId="165" fontId="7" fillId="0" borderId="55" xfId="122" applyNumberFormat="1" applyFont="1" applyFill="1" applyBorder="1" applyAlignment="1" applyProtection="1">
      <alignment horizontal="center" vertical="center"/>
      <protection locked="0"/>
    </xf>
    <xf numFmtId="172" fontId="7" fillId="0" borderId="55" xfId="112" applyNumberFormat="1" applyFont="1" applyFill="1" applyBorder="1" applyAlignment="1" applyProtection="1">
      <alignment horizontal="center" vertical="center"/>
      <protection locked="0"/>
    </xf>
    <xf numFmtId="165" fontId="7" fillId="0" borderId="55" xfId="112" applyNumberFormat="1" applyFont="1" applyFill="1" applyBorder="1" applyAlignment="1" applyProtection="1">
      <alignment horizontal="right" vertical="center"/>
      <protection locked="0"/>
    </xf>
    <xf numFmtId="165" fontId="7" fillId="0" borderId="55" xfId="112" applyNumberFormat="1" applyFont="1" applyFill="1" applyBorder="1" applyAlignment="1" applyProtection="1">
      <alignment horizontal="center" vertical="center"/>
      <protection locked="0"/>
    </xf>
    <xf numFmtId="165" fontId="53" fillId="0" borderId="55" xfId="112" applyNumberFormat="1" applyFont="1" applyFill="1" applyBorder="1" applyAlignment="1" applyProtection="1">
      <alignment horizontal="left" vertical="center" wrapText="1"/>
      <protection locked="0"/>
    </xf>
    <xf numFmtId="0" fontId="47" fillId="0" borderId="5" xfId="0" applyFont="1" applyBorder="1" applyAlignment="1">
      <alignment horizontal="center" vertical="center" wrapText="1"/>
    </xf>
    <xf numFmtId="0" fontId="46" fillId="0" borderId="45" xfId="96" applyFont="1" applyBorder="1" applyAlignment="1">
      <alignment horizontal="center" vertical="center"/>
    </xf>
    <xf numFmtId="0" fontId="42" fillId="0" borderId="45" xfId="96" applyFont="1" applyBorder="1" applyAlignment="1">
      <alignment vertical="center"/>
    </xf>
    <xf numFmtId="165" fontId="42" fillId="0" borderId="45" xfId="107" applyFont="1" applyBorder="1" applyAlignment="1">
      <alignment vertical="center"/>
    </xf>
    <xf numFmtId="0" fontId="46" fillId="0" borderId="0" xfId="96" applyFont="1" applyAlignment="1">
      <alignment horizontal="right" vertical="center"/>
    </xf>
    <xf numFmtId="0" fontId="6" fillId="0" borderId="0" xfId="121" applyFont="1" applyAlignment="1">
      <alignment horizontal="center" vertical="center"/>
    </xf>
    <xf numFmtId="0" fontId="95" fillId="37" borderId="0" xfId="2" applyFont="1" applyFill="1" applyAlignment="1">
      <alignment vertical="center" wrapText="1"/>
    </xf>
    <xf numFmtId="0" fontId="68" fillId="0" borderId="0" xfId="3" quotePrefix="1" applyFont="1" applyAlignment="1">
      <alignment vertical="center" wrapText="1"/>
    </xf>
    <xf numFmtId="0" fontId="4" fillId="0" borderId="0" xfId="95" applyFont="1"/>
    <xf numFmtId="43" fontId="106" fillId="0" borderId="0" xfId="128" applyFont="1" applyFill="1" applyAlignment="1"/>
    <xf numFmtId="0" fontId="106" fillId="0" borderId="0" xfId="95" applyFont="1" applyAlignment="1">
      <alignment horizontal="center"/>
    </xf>
    <xf numFmtId="43" fontId="106" fillId="0" borderId="0" xfId="128" applyFont="1" applyFill="1"/>
    <xf numFmtId="0" fontId="106" fillId="0" borderId="0" xfId="95" applyFont="1"/>
    <xf numFmtId="0" fontId="46" fillId="0" borderId="0" xfId="95" applyFont="1" applyAlignment="1">
      <alignment vertical="center" wrapText="1"/>
    </xf>
    <xf numFmtId="0" fontId="46" fillId="0" borderId="5" xfId="95" applyFont="1" applyBorder="1" applyAlignment="1">
      <alignment vertical="center" wrapText="1"/>
    </xf>
    <xf numFmtId="0" fontId="4" fillId="0" borderId="0" xfId="95" applyFont="1" applyAlignment="1">
      <alignment horizontal="center" vertical="center" wrapText="1"/>
    </xf>
    <xf numFmtId="0" fontId="46" fillId="0" borderId="71" xfId="95" applyFont="1" applyBorder="1" applyAlignment="1">
      <alignment vertical="center" wrapText="1"/>
    </xf>
    <xf numFmtId="0" fontId="106" fillId="0" borderId="0" xfId="95" applyFont="1" applyAlignment="1">
      <alignment vertical="center" wrapText="1"/>
    </xf>
    <xf numFmtId="0" fontId="106" fillId="0" borderId="71" xfId="95" applyFont="1" applyBorder="1" applyAlignment="1">
      <alignment vertical="center" wrapText="1"/>
    </xf>
    <xf numFmtId="0" fontId="108" fillId="0" borderId="0" xfId="95" applyFont="1"/>
    <xf numFmtId="0" fontId="3" fillId="0" borderId="92" xfId="129" applyFont="1" applyBorder="1" applyAlignment="1">
      <alignment horizontal="center"/>
    </xf>
    <xf numFmtId="3" fontId="45" fillId="0" borderId="0" xfId="130" applyFont="1" applyAlignment="1">
      <alignment horizontal="center"/>
    </xf>
    <xf numFmtId="3" fontId="45" fillId="0" borderId="93" xfId="130" applyFont="1" applyBorder="1" applyAlignment="1">
      <alignment horizontal="center"/>
    </xf>
    <xf numFmtId="0" fontId="45" fillId="69" borderId="45" xfId="129" applyFont="1" applyFill="1" applyBorder="1"/>
    <xf numFmtId="0" fontId="109" fillId="69" borderId="45" xfId="129" applyFont="1" applyFill="1" applyBorder="1" applyAlignment="1">
      <alignment horizontal="left"/>
    </xf>
    <xf numFmtId="0" fontId="45" fillId="69" borderId="95" xfId="129" applyFont="1" applyFill="1" applyBorder="1"/>
    <xf numFmtId="0" fontId="110" fillId="69" borderId="87" xfId="129" applyFont="1" applyFill="1" applyBorder="1"/>
    <xf numFmtId="0" fontId="45" fillId="69" borderId="87" xfId="129" applyFont="1" applyFill="1" applyBorder="1"/>
    <xf numFmtId="0" fontId="109" fillId="69" borderId="87" xfId="129" applyFont="1" applyFill="1" applyBorder="1" applyAlignment="1">
      <alignment horizontal="left"/>
    </xf>
    <xf numFmtId="4" fontId="45" fillId="69" borderId="87" xfId="129" applyNumberFormat="1" applyFont="1" applyFill="1" applyBorder="1"/>
    <xf numFmtId="0" fontId="109" fillId="69" borderId="97" xfId="129" applyFont="1" applyFill="1" applyBorder="1" applyAlignment="1">
      <alignment horizontal="center"/>
    </xf>
    <xf numFmtId="3" fontId="45" fillId="0" borderId="92" xfId="130" applyFont="1" applyBorder="1" applyAlignment="1">
      <alignment horizontal="left" vertical="center"/>
    </xf>
    <xf numFmtId="3" fontId="45" fillId="0" borderId="0" xfId="130" applyFont="1" applyAlignment="1">
      <alignment horizontal="left" vertical="center"/>
    </xf>
    <xf numFmtId="0" fontId="110" fillId="0" borderId="0" xfId="129" applyFont="1"/>
    <xf numFmtId="0" fontId="45" fillId="0" borderId="0" xfId="129" applyFont="1"/>
    <xf numFmtId="0" fontId="109" fillId="0" borderId="0" xfId="129" applyFont="1" applyAlignment="1">
      <alignment horizontal="left"/>
    </xf>
    <xf numFmtId="4" fontId="45" fillId="0" borderId="0" xfId="129" applyNumberFormat="1" applyFont="1"/>
    <xf numFmtId="0" fontId="109" fillId="0" borderId="93" xfId="129" applyFont="1" applyBorder="1" applyAlignment="1">
      <alignment horizontal="center"/>
    </xf>
    <xf numFmtId="0" fontId="4" fillId="0" borderId="107" xfId="129" applyFont="1" applyBorder="1" applyAlignment="1">
      <alignment horizontal="left" vertical="center" wrapText="1"/>
    </xf>
    <xf numFmtId="0" fontId="4" fillId="0" borderId="108" xfId="129" applyFont="1" applyBorder="1"/>
    <xf numFmtId="165" fontId="4" fillId="0" borderId="109" xfId="131" applyFont="1" applyBorder="1" applyAlignment="1">
      <alignment horizontal="center" vertical="center"/>
    </xf>
    <xf numFmtId="0" fontId="4" fillId="0" borderId="98" xfId="129" applyFont="1" applyBorder="1" applyAlignment="1">
      <alignment horizontal="center" vertical="center"/>
    </xf>
    <xf numFmtId="3" fontId="45" fillId="0" borderId="110" xfId="130" applyFont="1" applyBorder="1" applyAlignment="1">
      <alignment horizontal="center"/>
    </xf>
    <xf numFmtId="3" fontId="45" fillId="0" borderId="92" xfId="130" applyFont="1" applyBorder="1" applyAlignment="1">
      <alignment horizontal="center" vertical="center"/>
    </xf>
    <xf numFmtId="0" fontId="4" fillId="0" borderId="92" xfId="129" applyFont="1" applyBorder="1" applyAlignment="1">
      <alignment horizontal="center" vertical="center"/>
    </xf>
    <xf numFmtId="165" fontId="4" fillId="0" borderId="106" xfId="131" applyFont="1" applyBorder="1" applyAlignment="1">
      <alignment horizontal="center" vertical="center" wrapText="1"/>
    </xf>
    <xf numFmtId="3" fontId="45" fillId="0" borderId="106" xfId="130" applyFont="1" applyBorder="1" applyAlignment="1">
      <alignment horizontal="center" vertical="center" wrapText="1"/>
    </xf>
    <xf numFmtId="173" fontId="6" fillId="0" borderId="21" xfId="130" applyNumberFormat="1" applyFont="1" applyBorder="1" applyAlignment="1">
      <alignment horizontal="center" vertical="center" wrapText="1"/>
    </xf>
    <xf numFmtId="0" fontId="45" fillId="0" borderId="92" xfId="129" applyFont="1" applyBorder="1" applyAlignment="1">
      <alignment horizontal="left" vertical="center"/>
    </xf>
    <xf numFmtId="0" fontId="45" fillId="0" borderId="0" xfId="129" applyFont="1" applyAlignment="1">
      <alignment horizontal="left" vertical="center"/>
    </xf>
    <xf numFmtId="17" fontId="45" fillId="0" borderId="0" xfId="129" applyNumberFormat="1" applyFont="1" applyAlignment="1">
      <alignment horizontal="center"/>
    </xf>
    <xf numFmtId="0" fontId="45" fillId="0" borderId="0" xfId="129" applyFont="1" applyAlignment="1">
      <alignment horizontal="center"/>
    </xf>
    <xf numFmtId="165" fontId="45" fillId="0" borderId="0" xfId="131" applyFont="1" applyFill="1" applyBorder="1" applyAlignment="1"/>
    <xf numFmtId="174" fontId="111" fillId="0" borderId="0" xfId="131" applyNumberFormat="1" applyFont="1" applyFill="1" applyBorder="1" applyAlignment="1"/>
    <xf numFmtId="165" fontId="45" fillId="0" borderId="93" xfId="131" applyFont="1" applyFill="1" applyBorder="1" applyAlignment="1"/>
    <xf numFmtId="0" fontId="4" fillId="0" borderId="92" xfId="129" applyFont="1" applyBorder="1" applyAlignment="1">
      <alignment horizontal="center"/>
    </xf>
    <xf numFmtId="0" fontId="6" fillId="70" borderId="21" xfId="129" applyFont="1" applyFill="1" applyBorder="1" applyAlignment="1">
      <alignment horizontal="center"/>
    </xf>
    <xf numFmtId="0" fontId="45" fillId="0" borderId="93" xfId="129" applyFont="1" applyBorder="1" applyAlignment="1">
      <alignment horizontal="center"/>
    </xf>
    <xf numFmtId="43" fontId="43" fillId="0" borderId="76" xfId="129" applyNumberFormat="1" applyFont="1" applyBorder="1" applyAlignment="1">
      <alignment horizontal="center" vertical="center"/>
    </xf>
    <xf numFmtId="43" fontId="112" fillId="0" borderId="93" xfId="129" applyNumberFormat="1" applyFont="1" applyBorder="1" applyAlignment="1">
      <alignment horizontal="left"/>
    </xf>
    <xf numFmtId="0" fontId="4" fillId="0" borderId="92" xfId="129" applyFont="1" applyBorder="1"/>
    <xf numFmtId="165" fontId="43" fillId="0" borderId="5" xfId="131" applyFont="1" applyBorder="1" applyAlignment="1">
      <alignment vertical="center"/>
    </xf>
    <xf numFmtId="165" fontId="45" fillId="0" borderId="93" xfId="131" applyFont="1" applyBorder="1" applyAlignment="1"/>
    <xf numFmtId="0" fontId="111" fillId="0" borderId="92" xfId="129" applyFont="1" applyBorder="1"/>
    <xf numFmtId="0" fontId="4" fillId="0" borderId="92" xfId="129" applyFont="1" applyBorder="1" applyAlignment="1">
      <alignment horizontal="right"/>
    </xf>
    <xf numFmtId="174" fontId="43" fillId="0" borderId="5" xfId="131" applyNumberFormat="1" applyFont="1" applyFill="1" applyBorder="1" applyAlignment="1">
      <alignment vertical="center"/>
    </xf>
    <xf numFmtId="165" fontId="111" fillId="0" borderId="92" xfId="131" applyFont="1" applyFill="1" applyBorder="1" applyAlignment="1">
      <alignment horizontal="right"/>
    </xf>
    <xf numFmtId="165" fontId="44" fillId="0" borderId="93" xfId="131" applyFont="1" applyFill="1" applyBorder="1" applyAlignment="1"/>
    <xf numFmtId="49" fontId="69" fillId="0" borderId="9" xfId="131" applyNumberFormat="1" applyFont="1" applyFill="1" applyBorder="1" applyAlignment="1">
      <alignment horizontal="center" vertical="center"/>
    </xf>
    <xf numFmtId="174" fontId="113" fillId="0" borderId="43" xfId="131" applyNumberFormat="1" applyFont="1" applyFill="1" applyBorder="1" applyAlignment="1">
      <alignment vertical="center"/>
    </xf>
    <xf numFmtId="0" fontId="111" fillId="0" borderId="0" xfId="129" applyFont="1"/>
    <xf numFmtId="0" fontId="4" fillId="0" borderId="0" xfId="129" applyFont="1"/>
    <xf numFmtId="0" fontId="4" fillId="0" borderId="0" xfId="129" applyFont="1" applyAlignment="1">
      <alignment horizontal="center"/>
    </xf>
    <xf numFmtId="0" fontId="4" fillId="0" borderId="0" xfId="129" applyFont="1" applyAlignment="1">
      <alignment horizontal="left" vertical="center"/>
    </xf>
    <xf numFmtId="3" fontId="4" fillId="0" borderId="0" xfId="130" applyFont="1" applyAlignment="1">
      <alignment horizontal="left"/>
    </xf>
    <xf numFmtId="0" fontId="6" fillId="0" borderId="21" xfId="129" applyFont="1" applyBorder="1" applyAlignment="1">
      <alignment horizontal="center" vertical="center"/>
    </xf>
    <xf numFmtId="43" fontId="43" fillId="0" borderId="21" xfId="129" applyNumberFormat="1" applyFont="1" applyBorder="1" applyAlignment="1">
      <alignment horizontal="right" vertical="center"/>
    </xf>
    <xf numFmtId="2" fontId="43" fillId="0" borderId="76" xfId="129" applyNumberFormat="1" applyFont="1" applyBorder="1" applyAlignment="1">
      <alignment horizontal="right" vertical="center"/>
    </xf>
    <xf numFmtId="2" fontId="43" fillId="0" borderId="116" xfId="129" applyNumberFormat="1" applyFont="1" applyBorder="1" applyAlignment="1">
      <alignment horizontal="right" vertical="center"/>
    </xf>
    <xf numFmtId="4" fontId="41" fillId="66" borderId="119" xfId="130" applyNumberFormat="1" applyFont="1" applyFill="1" applyBorder="1" applyAlignment="1">
      <alignment horizontal="right" vertical="center"/>
    </xf>
    <xf numFmtId="0" fontId="43" fillId="0" borderId="0" xfId="129" applyFont="1" applyAlignment="1">
      <alignment horizontal="left"/>
    </xf>
    <xf numFmtId="174" fontId="43" fillId="0" borderId="0" xfId="131" applyNumberFormat="1" applyFont="1" applyFill="1" applyBorder="1" applyAlignment="1"/>
    <xf numFmtId="49" fontId="43" fillId="0" borderId="0" xfId="131" applyNumberFormat="1" applyFont="1" applyFill="1" applyBorder="1" applyAlignment="1">
      <alignment horizontal="center"/>
    </xf>
    <xf numFmtId="0" fontId="111" fillId="0" borderId="92" xfId="129" applyFont="1" applyBorder="1" applyAlignment="1">
      <alignment horizontal="center"/>
    </xf>
    <xf numFmtId="0" fontId="43" fillId="0" borderId="0" xfId="129" applyFont="1" applyAlignment="1">
      <alignment horizontal="left" wrapText="1"/>
    </xf>
    <xf numFmtId="0" fontId="43" fillId="0" borderId="93" xfId="129" applyFont="1" applyBorder="1" applyAlignment="1">
      <alignment horizontal="left" wrapText="1"/>
    </xf>
    <xf numFmtId="17" fontId="4" fillId="0" borderId="0" xfId="129" applyNumberFormat="1" applyFont="1" applyAlignment="1">
      <alignment horizontal="center" vertical="center"/>
    </xf>
    <xf numFmtId="165" fontId="41" fillId="0" borderId="0" xfId="131" applyFont="1" applyFill="1" applyBorder="1" applyAlignment="1">
      <alignment vertical="center"/>
    </xf>
    <xf numFmtId="49" fontId="6" fillId="71" borderId="21" xfId="128" applyNumberFormat="1" applyFont="1" applyFill="1" applyBorder="1" applyAlignment="1">
      <alignment horizontal="center"/>
    </xf>
    <xf numFmtId="0" fontId="6" fillId="0" borderId="0" xfId="129" applyFont="1" applyAlignment="1">
      <alignment horizontal="center"/>
    </xf>
    <xf numFmtId="0" fontId="111" fillId="0" borderId="92" xfId="129" applyFont="1" applyBorder="1" applyAlignment="1">
      <alignment vertical="center"/>
    </xf>
    <xf numFmtId="0" fontId="111" fillId="0" borderId="0" xfId="129" applyFont="1" applyAlignment="1">
      <alignment vertical="center"/>
    </xf>
    <xf numFmtId="0" fontId="41" fillId="0" borderId="21" xfId="129" applyFont="1" applyBorder="1" applyAlignment="1">
      <alignment horizontal="center" vertical="center"/>
    </xf>
    <xf numFmtId="175" fontId="45" fillId="0" borderId="21" xfId="128" applyNumberFormat="1" applyFont="1" applyBorder="1" applyAlignment="1">
      <alignment horizontal="center" vertical="center"/>
    </xf>
    <xf numFmtId="175" fontId="45" fillId="0" borderId="21" xfId="129" applyNumberFormat="1" applyFont="1" applyBorder="1" applyAlignment="1">
      <alignment vertical="center"/>
    </xf>
    <xf numFmtId="175" fontId="45" fillId="0" borderId="21" xfId="129" applyNumberFormat="1" applyFont="1" applyBorder="1" applyAlignment="1">
      <alignment horizontal="right" vertical="center"/>
    </xf>
    <xf numFmtId="176" fontId="45" fillId="0" borderId="21" xfId="129" applyNumberFormat="1" applyFont="1" applyBorder="1" applyAlignment="1">
      <alignment horizontal="right" vertical="center"/>
    </xf>
    <xf numFmtId="0" fontId="4" fillId="0" borderId="0" xfId="129" applyFont="1" applyAlignment="1">
      <alignment vertical="center"/>
    </xf>
    <xf numFmtId="3" fontId="45" fillId="0" borderId="0" xfId="130" applyFont="1" applyAlignment="1">
      <alignment horizontal="center" vertical="center"/>
    </xf>
    <xf numFmtId="3" fontId="4" fillId="0" borderId="0" xfId="130" applyFont="1" applyAlignment="1">
      <alignment horizontal="left" vertical="center"/>
    </xf>
    <xf numFmtId="165" fontId="45" fillId="0" borderId="93" xfId="131" applyFont="1" applyFill="1" applyBorder="1" applyAlignment="1">
      <alignment vertical="center"/>
    </xf>
    <xf numFmtId="177" fontId="109" fillId="0" borderId="0" xfId="128" applyNumberFormat="1" applyFont="1" applyFill="1" applyBorder="1" applyAlignment="1">
      <alignment vertical="center"/>
    </xf>
    <xf numFmtId="175" fontId="45" fillId="0" borderId="21" xfId="128" applyNumberFormat="1" applyFont="1" applyBorder="1" applyAlignment="1">
      <alignment horizontal="right" vertical="center"/>
    </xf>
    <xf numFmtId="0" fontId="4" fillId="0" borderId="0" xfId="129" applyFont="1" applyAlignment="1">
      <alignment horizontal="right"/>
    </xf>
    <xf numFmtId="165" fontId="112" fillId="66" borderId="21" xfId="131" applyFont="1" applyFill="1" applyBorder="1" applyAlignment="1">
      <alignment horizontal="center" vertical="center"/>
    </xf>
    <xf numFmtId="165" fontId="114" fillId="66" borderId="21" xfId="131" applyFont="1" applyFill="1" applyBorder="1" applyAlignment="1">
      <alignment horizontal="center" vertical="center"/>
    </xf>
    <xf numFmtId="165" fontId="115" fillId="0" borderId="0" xfId="131" applyFont="1" applyFill="1" applyBorder="1" applyAlignment="1"/>
    <xf numFmtId="165" fontId="45" fillId="0" borderId="120" xfId="131" applyFont="1" applyFill="1" applyBorder="1" applyAlignment="1">
      <alignment horizontal="center" vertical="center"/>
    </xf>
    <xf numFmtId="178" fontId="41" fillId="71" borderId="121" xfId="130" applyNumberFormat="1" applyFont="1" applyFill="1" applyBorder="1" applyAlignment="1">
      <alignment horizontal="right"/>
    </xf>
    <xf numFmtId="165" fontId="109" fillId="0" borderId="0" xfId="131" applyFont="1" applyFill="1" applyBorder="1" applyAlignment="1"/>
    <xf numFmtId="165" fontId="44" fillId="0" borderId="0" xfId="131" applyFont="1" applyFill="1" applyBorder="1" applyAlignment="1">
      <alignment horizontal="center" vertical="center"/>
    </xf>
    <xf numFmtId="3" fontId="45" fillId="0" borderId="0" xfId="130" applyFont="1"/>
    <xf numFmtId="165" fontId="111" fillId="0" borderId="0" xfId="131" applyFont="1" applyFill="1" applyBorder="1" applyAlignment="1">
      <alignment horizontal="right"/>
    </xf>
    <xf numFmtId="165" fontId="45" fillId="0" borderId="122" xfId="131" applyFont="1" applyFill="1" applyBorder="1" applyAlignment="1">
      <alignment horizontal="center" vertical="center"/>
    </xf>
    <xf numFmtId="178" fontId="41" fillId="71" borderId="21" xfId="130" applyNumberFormat="1" applyFont="1" applyFill="1" applyBorder="1" applyAlignment="1">
      <alignment horizontal="right"/>
    </xf>
    <xf numFmtId="4" fontId="6" fillId="0" borderId="0" xfId="131" applyNumberFormat="1" applyFont="1" applyFill="1" applyBorder="1" applyAlignment="1"/>
    <xf numFmtId="0" fontId="43" fillId="0" borderId="0" xfId="129" applyFont="1" applyAlignment="1">
      <alignment vertical="center" wrapText="1"/>
    </xf>
    <xf numFmtId="3" fontId="43" fillId="0" borderId="0" xfId="130" applyFont="1" applyAlignment="1">
      <alignment vertical="center" wrapText="1"/>
    </xf>
    <xf numFmtId="3" fontId="43" fillId="0" borderId="93" xfId="130" applyFont="1" applyBorder="1" applyAlignment="1">
      <alignment vertical="center" wrapText="1"/>
    </xf>
    <xf numFmtId="165" fontId="112" fillId="66" borderId="41" xfId="131" applyFont="1" applyFill="1" applyBorder="1" applyAlignment="1">
      <alignment horizontal="center" vertical="center"/>
    </xf>
    <xf numFmtId="0" fontId="45" fillId="0" borderId="92" xfId="129" applyFont="1" applyBorder="1"/>
    <xf numFmtId="10" fontId="112" fillId="66" borderId="21" xfId="9" applyNumberFormat="1" applyFont="1" applyFill="1" applyBorder="1" applyAlignment="1">
      <alignment horizontal="center" vertical="center"/>
    </xf>
    <xf numFmtId="0" fontId="45" fillId="0" borderId="120" xfId="129" applyFont="1" applyBorder="1" applyAlignment="1">
      <alignment horizontal="center"/>
    </xf>
    <xf numFmtId="165" fontId="109" fillId="71" borderId="123" xfId="131" applyFont="1" applyFill="1" applyBorder="1" applyAlignment="1">
      <alignment vertical="center"/>
    </xf>
    <xf numFmtId="165" fontId="109" fillId="71" borderId="124" xfId="131" applyFont="1" applyFill="1" applyBorder="1" applyAlignment="1">
      <alignment vertical="center"/>
    </xf>
    <xf numFmtId="0" fontId="45" fillId="0" borderId="116" xfId="129" applyFont="1" applyBorder="1" applyAlignment="1">
      <alignment horizontal="center"/>
    </xf>
    <xf numFmtId="165" fontId="109" fillId="71" borderId="113" xfId="131" applyFont="1" applyFill="1" applyBorder="1" applyAlignment="1">
      <alignment vertical="center"/>
    </xf>
    <xf numFmtId="165" fontId="109" fillId="71" borderId="116" xfId="131" applyFont="1" applyFill="1" applyBorder="1" applyAlignment="1">
      <alignment vertical="center"/>
    </xf>
    <xf numFmtId="0" fontId="45" fillId="0" borderId="125" xfId="129" applyFont="1" applyBorder="1" applyAlignment="1">
      <alignment horizontal="center"/>
    </xf>
    <xf numFmtId="0" fontId="45" fillId="0" borderId="122" xfId="129" applyFont="1" applyBorder="1" applyAlignment="1">
      <alignment horizontal="center"/>
    </xf>
    <xf numFmtId="165" fontId="45" fillId="0" borderId="43" xfId="131" applyFont="1" applyFill="1" applyBorder="1" applyAlignment="1">
      <alignment horizontal="center" vertical="center"/>
    </xf>
    <xf numFmtId="165" fontId="109" fillId="71" borderId="117" xfId="131" applyFont="1" applyFill="1" applyBorder="1" applyAlignment="1">
      <alignment vertical="center"/>
    </xf>
    <xf numFmtId="165" fontId="109" fillId="71" borderId="122" xfId="131" applyFont="1" applyFill="1" applyBorder="1" applyAlignment="1">
      <alignment vertical="center"/>
    </xf>
    <xf numFmtId="0" fontId="53" fillId="4" borderId="0" xfId="95" applyFont="1" applyFill="1"/>
    <xf numFmtId="0" fontId="4" fillId="4" borderId="0" xfId="95" applyFont="1" applyFill="1" applyProtection="1">
      <protection locked="0"/>
    </xf>
    <xf numFmtId="0" fontId="53" fillId="4" borderId="0" xfId="95" applyFont="1" applyFill="1" applyProtection="1">
      <protection locked="0"/>
    </xf>
    <xf numFmtId="0" fontId="47" fillId="4" borderId="0" xfId="95" applyFont="1" applyFill="1" applyAlignment="1">
      <alignment vertical="center"/>
    </xf>
    <xf numFmtId="0" fontId="4" fillId="0" borderId="93" xfId="129" applyFont="1" applyBorder="1"/>
    <xf numFmtId="179" fontId="43" fillId="0" borderId="0" xfId="128" applyNumberFormat="1" applyFont="1" applyFill="1" applyBorder="1" applyAlignment="1">
      <alignment horizontal="center"/>
    </xf>
    <xf numFmtId="177" fontId="41" fillId="0" borderId="0" xfId="128" applyNumberFormat="1" applyFont="1" applyFill="1" applyBorder="1"/>
    <xf numFmtId="43" fontId="45" fillId="0" borderId="21" xfId="112" applyFont="1" applyBorder="1" applyAlignment="1">
      <alignment horizontal="right" vertical="center"/>
    </xf>
    <xf numFmtId="10" fontId="68" fillId="61" borderId="21" xfId="1" applyNumberFormat="1" applyFont="1" applyFill="1" applyBorder="1" applyAlignment="1">
      <alignment vertical="center"/>
    </xf>
    <xf numFmtId="170" fontId="42" fillId="0" borderId="0" xfId="121" applyNumberFormat="1" applyFont="1" applyAlignment="1">
      <alignment vertical="center"/>
    </xf>
    <xf numFmtId="2" fontId="51" fillId="0" borderId="0" xfId="0" applyNumberFormat="1" applyFont="1" applyAlignment="1">
      <alignment horizontal="center" vertical="center"/>
    </xf>
    <xf numFmtId="170" fontId="51" fillId="0" borderId="0" xfId="121" applyNumberFormat="1" applyFont="1" applyAlignment="1">
      <alignment vertical="center"/>
    </xf>
    <xf numFmtId="0" fontId="64" fillId="0" borderId="0" xfId="121" applyFont="1" applyAlignment="1">
      <alignment vertical="center"/>
    </xf>
    <xf numFmtId="0" fontId="41" fillId="0" borderId="6" xfId="121" applyFont="1" applyBorder="1" applyAlignment="1">
      <alignment vertical="center"/>
    </xf>
    <xf numFmtId="0" fontId="41" fillId="0" borderId="0" xfId="121" applyFont="1" applyAlignment="1">
      <alignment vertical="center"/>
    </xf>
    <xf numFmtId="170" fontId="56" fillId="0" borderId="0" xfId="121" applyNumberFormat="1" applyFont="1" applyAlignment="1">
      <alignment vertical="center"/>
    </xf>
    <xf numFmtId="170" fontId="7" fillId="0" borderId="0" xfId="121" applyNumberFormat="1" applyFont="1" applyAlignment="1">
      <alignment vertical="center"/>
    </xf>
    <xf numFmtId="170" fontId="4" fillId="0" borderId="0" xfId="121" applyNumberFormat="1" applyFont="1" applyAlignment="1">
      <alignment vertical="center"/>
    </xf>
    <xf numFmtId="0" fontId="82" fillId="0" borderId="0" xfId="0" applyFont="1" applyAlignment="1">
      <alignment vertical="center"/>
    </xf>
    <xf numFmtId="0" fontId="82" fillId="65" borderId="0" xfId="0" applyFont="1" applyFill="1" applyAlignment="1">
      <alignment horizontal="left" vertical="center" wrapText="1"/>
    </xf>
    <xf numFmtId="0" fontId="55" fillId="0" borderId="0" xfId="121" applyFont="1" applyAlignment="1">
      <alignment horizontal="left" vertical="center" wrapText="1"/>
    </xf>
    <xf numFmtId="168" fontId="5" fillId="0" borderId="0" xfId="121" applyNumberFormat="1" applyFont="1" applyAlignment="1">
      <alignment horizontal="left" vertical="center" wrapText="1"/>
    </xf>
    <xf numFmtId="4" fontId="7" fillId="4" borderId="0" xfId="0" applyNumberFormat="1" applyFont="1" applyFill="1" applyAlignment="1">
      <alignment horizontal="center" vertical="center"/>
    </xf>
    <xf numFmtId="165" fontId="47" fillId="4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vertical="center" wrapText="1"/>
    </xf>
    <xf numFmtId="165" fontId="7" fillId="4" borderId="0" xfId="0" applyNumberFormat="1" applyFont="1" applyFill="1" applyAlignment="1">
      <alignment horizontal="center" vertical="center"/>
    </xf>
    <xf numFmtId="0" fontId="53" fillId="72" borderId="0" xfId="121" applyFont="1" applyFill="1" applyAlignment="1">
      <alignment horizontal="left" vertical="center" wrapText="1"/>
    </xf>
    <xf numFmtId="170" fontId="7" fillId="0" borderId="6" xfId="121" applyNumberFormat="1" applyFont="1" applyBorder="1" applyAlignment="1">
      <alignment vertical="center"/>
    </xf>
    <xf numFmtId="0" fontId="53" fillId="72" borderId="6" xfId="121" applyFont="1" applyFill="1" applyBorder="1" applyAlignment="1">
      <alignment horizontal="left" vertical="center" wrapText="1"/>
    </xf>
    <xf numFmtId="0" fontId="53" fillId="0" borderId="22" xfId="121" applyFont="1" applyBorder="1" applyAlignment="1">
      <alignment horizontal="left" vertical="center" wrapText="1"/>
    </xf>
    <xf numFmtId="0" fontId="53" fillId="0" borderId="21" xfId="121" applyFont="1" applyBorder="1" applyAlignment="1">
      <alignment horizontal="center" vertical="center" wrapText="1"/>
    </xf>
    <xf numFmtId="0" fontId="53" fillId="0" borderId="22" xfId="121" applyFont="1" applyBorder="1" applyAlignment="1">
      <alignment vertical="center"/>
    </xf>
    <xf numFmtId="0" fontId="53" fillId="0" borderId="18" xfId="121" applyFont="1" applyBorder="1" applyAlignment="1">
      <alignment vertical="center"/>
    </xf>
    <xf numFmtId="0" fontId="53" fillId="0" borderId="42" xfId="121" applyFont="1" applyBorder="1" applyAlignment="1">
      <alignment vertical="center"/>
    </xf>
    <xf numFmtId="0" fontId="56" fillId="0" borderId="21" xfId="121" applyFont="1" applyBorder="1" applyAlignment="1">
      <alignment horizontal="center" vertical="center"/>
    </xf>
    <xf numFmtId="0" fontId="56" fillId="0" borderId="21" xfId="121" applyFont="1" applyBorder="1" applyAlignment="1">
      <alignment horizontal="center" vertical="center" wrapText="1"/>
    </xf>
    <xf numFmtId="0" fontId="56" fillId="0" borderId="22" xfId="121" applyFont="1" applyBorder="1" applyAlignment="1">
      <alignment horizontal="left" vertical="center" wrapText="1"/>
    </xf>
    <xf numFmtId="165" fontId="56" fillId="0" borderId="21" xfId="121" applyNumberFormat="1" applyFont="1" applyBorder="1" applyAlignment="1">
      <alignment vertical="center"/>
    </xf>
    <xf numFmtId="165" fontId="56" fillId="0" borderId="21" xfId="121" applyNumberFormat="1" applyFont="1" applyBorder="1" applyAlignment="1">
      <alignment horizontal="right" vertical="center"/>
    </xf>
    <xf numFmtId="10" fontId="56" fillId="0" borderId="21" xfId="1" applyNumberFormat="1" applyFont="1" applyFill="1" applyBorder="1" applyAlignment="1">
      <alignment horizontal="center" vertical="center"/>
    </xf>
    <xf numFmtId="0" fontId="5" fillId="62" borderId="21" xfId="121" applyFont="1" applyFill="1" applyBorder="1" applyAlignment="1">
      <alignment horizontal="center" vertical="center"/>
    </xf>
    <xf numFmtId="0" fontId="5" fillId="62" borderId="18" xfId="121" applyFont="1" applyFill="1" applyBorder="1" applyAlignment="1">
      <alignment vertical="center"/>
    </xf>
    <xf numFmtId="0" fontId="5" fillId="62" borderId="22" xfId="121" applyFont="1" applyFill="1" applyBorder="1" applyAlignment="1">
      <alignment horizontal="left" vertical="center"/>
    </xf>
    <xf numFmtId="0" fontId="5" fillId="62" borderId="42" xfId="121" applyFont="1" applyFill="1" applyBorder="1" applyAlignment="1">
      <alignment vertical="center"/>
    </xf>
    <xf numFmtId="170" fontId="5" fillId="62" borderId="21" xfId="121" applyNumberFormat="1" applyFont="1" applyFill="1" applyBorder="1" applyAlignment="1">
      <alignment vertical="center"/>
    </xf>
    <xf numFmtId="10" fontId="5" fillId="62" borderId="21" xfId="1" applyNumberFormat="1" applyFont="1" applyFill="1" applyBorder="1" applyAlignment="1">
      <alignment horizontal="center" vertical="center"/>
    </xf>
    <xf numFmtId="0" fontId="56" fillId="0" borderId="0" xfId="121" applyFont="1" applyAlignment="1">
      <alignment vertical="center"/>
    </xf>
    <xf numFmtId="0" fontId="56" fillId="0" borderId="0" xfId="121" applyFont="1" applyAlignment="1">
      <alignment horizontal="center" vertical="center"/>
    </xf>
    <xf numFmtId="0" fontId="5" fillId="0" borderId="0" xfId="121" applyFont="1" applyAlignment="1">
      <alignment vertical="center"/>
    </xf>
    <xf numFmtId="0" fontId="5" fillId="0" borderId="0" xfId="121" applyFont="1" applyAlignment="1">
      <alignment horizontal="center" vertical="center"/>
    </xf>
    <xf numFmtId="0" fontId="117" fillId="0" borderId="0" xfId="121" applyFont="1" applyAlignment="1">
      <alignment vertical="center"/>
    </xf>
    <xf numFmtId="0" fontId="117" fillId="0" borderId="0" xfId="121" applyFont="1" applyAlignment="1">
      <alignment horizontal="center" vertical="center"/>
    </xf>
    <xf numFmtId="170" fontId="57" fillId="0" borderId="0" xfId="121" applyNumberFormat="1" applyFont="1" applyAlignment="1">
      <alignment vertical="center"/>
    </xf>
    <xf numFmtId="0" fontId="99" fillId="37" borderId="0" xfId="2" applyFont="1" applyFill="1" applyAlignment="1">
      <alignment horizontal="center" vertical="center" wrapText="1"/>
    </xf>
    <xf numFmtId="0" fontId="98" fillId="0" borderId="0" xfId="3" quotePrefix="1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9" fillId="0" borderId="0" xfId="0" applyFont="1"/>
    <xf numFmtId="2" fontId="7" fillId="4" borderId="62" xfId="0" applyNumberFormat="1" applyFont="1" applyFill="1" applyBorder="1" applyAlignment="1">
      <alignment horizontal="center" vertical="center"/>
    </xf>
    <xf numFmtId="2" fontId="7" fillId="66" borderId="6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3" fontId="50" fillId="0" borderId="0" xfId="112" applyFont="1"/>
    <xf numFmtId="164" fontId="53" fillId="0" borderId="43" xfId="0" applyNumberFormat="1" applyFont="1" applyBorder="1" applyAlignment="1">
      <alignment horizontal="center" vertical="center"/>
    </xf>
    <xf numFmtId="10" fontId="55" fillId="0" borderId="124" xfId="1" applyNumberFormat="1" applyFont="1" applyFill="1" applyBorder="1" applyAlignment="1">
      <alignment horizontal="center" vertical="center"/>
    </xf>
    <xf numFmtId="0" fontId="56" fillId="62" borderId="21" xfId="121" applyFont="1" applyFill="1" applyBorder="1" applyAlignment="1">
      <alignment horizontal="center" vertical="center"/>
    </xf>
    <xf numFmtId="170" fontId="43" fillId="4" borderId="0" xfId="121" applyNumberFormat="1" applyFont="1" applyFill="1" applyAlignment="1">
      <alignment vertical="center"/>
    </xf>
    <xf numFmtId="0" fontId="98" fillId="4" borderId="0" xfId="3" quotePrefix="1" applyFont="1" applyFill="1" applyAlignment="1">
      <alignment horizontal="center" vertical="center" wrapText="1"/>
    </xf>
    <xf numFmtId="0" fontId="43" fillId="4" borderId="0" xfId="121" applyFont="1" applyFill="1" applyAlignment="1">
      <alignment vertical="center"/>
    </xf>
    <xf numFmtId="0" fontId="3" fillId="4" borderId="0" xfId="121" applyFont="1" applyFill="1" applyAlignment="1">
      <alignment horizontal="right" vertical="center"/>
    </xf>
    <xf numFmtId="168" fontId="55" fillId="4" borderId="0" xfId="121" applyNumberFormat="1" applyFont="1" applyFill="1" applyAlignment="1">
      <alignment vertical="center" wrapText="1"/>
    </xf>
    <xf numFmtId="0" fontId="53" fillId="4" borderId="0" xfId="121" applyFont="1" applyFill="1" applyAlignment="1">
      <alignment vertical="center"/>
    </xf>
    <xf numFmtId="0" fontId="41" fillId="4" borderId="7" xfId="121" applyFont="1" applyFill="1" applyBorder="1" applyAlignment="1">
      <alignment horizontal="right" vertical="center"/>
    </xf>
    <xf numFmtId="0" fontId="41" fillId="4" borderId="0" xfId="121" applyFont="1" applyFill="1" applyAlignment="1">
      <alignment vertical="center"/>
    </xf>
    <xf numFmtId="165" fontId="56" fillId="4" borderId="21" xfId="121" applyNumberFormat="1" applyFont="1" applyFill="1" applyBorder="1" applyAlignment="1">
      <alignment vertical="center"/>
    </xf>
    <xf numFmtId="0" fontId="43" fillId="4" borderId="14" xfId="121" applyFont="1" applyFill="1" applyBorder="1" applyAlignment="1">
      <alignment vertical="center"/>
    </xf>
    <xf numFmtId="0" fontId="41" fillId="4" borderId="0" xfId="121" applyFont="1" applyFill="1" applyAlignment="1">
      <alignment horizontal="center" vertical="center"/>
    </xf>
    <xf numFmtId="0" fontId="56" fillId="4" borderId="0" xfId="121" applyFont="1" applyFill="1" applyAlignment="1">
      <alignment vertical="center"/>
    </xf>
    <xf numFmtId="170" fontId="56" fillId="4" borderId="0" xfId="121" applyNumberFormat="1" applyFont="1" applyFill="1" applyAlignment="1">
      <alignment vertical="center"/>
    </xf>
    <xf numFmtId="0" fontId="7" fillId="62" borderId="22" xfId="0" applyFont="1" applyFill="1" applyBorder="1" applyAlignment="1">
      <alignment vertical="center" wrapText="1"/>
    </xf>
    <xf numFmtId="4" fontId="7" fillId="62" borderId="21" xfId="0" applyNumberFormat="1" applyFont="1" applyFill="1" applyBorder="1" applyAlignment="1">
      <alignment horizontal="center" vertical="center"/>
    </xf>
    <xf numFmtId="165" fontId="47" fillId="62" borderId="21" xfId="0" applyNumberFormat="1" applyFont="1" applyFill="1" applyBorder="1" applyAlignment="1">
      <alignment horizontal="right" vertical="center"/>
    </xf>
    <xf numFmtId="2" fontId="7" fillId="62" borderId="62" xfId="0" applyNumberFormat="1" applyFont="1" applyFill="1" applyBorder="1" applyAlignment="1">
      <alignment horizontal="center" vertical="center"/>
    </xf>
    <xf numFmtId="165" fontId="7" fillId="62" borderId="52" xfId="0" applyNumberFormat="1" applyFont="1" applyFill="1" applyBorder="1" applyAlignment="1">
      <alignment horizontal="center" vertical="center"/>
    </xf>
    <xf numFmtId="165" fontId="7" fillId="62" borderId="53" xfId="0" applyNumberFormat="1" applyFont="1" applyFill="1" applyBorder="1" applyAlignment="1">
      <alignment horizontal="center" vertical="center"/>
    </xf>
    <xf numFmtId="165" fontId="7" fillId="62" borderId="21" xfId="0" applyNumberFormat="1" applyFont="1" applyFill="1" applyBorder="1" applyAlignment="1">
      <alignment horizontal="center" vertical="center"/>
    </xf>
    <xf numFmtId="44" fontId="53" fillId="0" borderId="0" xfId="143" applyFont="1" applyAlignment="1">
      <alignment vertical="center"/>
    </xf>
    <xf numFmtId="10" fontId="53" fillId="4" borderId="21" xfId="1" applyNumberFormat="1" applyFont="1" applyFill="1" applyBorder="1" applyAlignment="1">
      <alignment horizontal="right" vertical="center"/>
    </xf>
    <xf numFmtId="0" fontId="5" fillId="62" borderId="18" xfId="121" applyFont="1" applyFill="1" applyBorder="1" applyAlignment="1">
      <alignment horizontal="center" vertical="center"/>
    </xf>
    <xf numFmtId="43" fontId="5" fillId="62" borderId="18" xfId="112" applyFont="1" applyFill="1" applyBorder="1" applyAlignment="1">
      <alignment vertical="center"/>
    </xf>
    <xf numFmtId="0" fontId="47" fillId="0" borderId="4" xfId="0" applyFont="1" applyBorder="1" applyAlignment="1">
      <alignment horizontal="center" vertical="center" wrapText="1"/>
    </xf>
    <xf numFmtId="0" fontId="47" fillId="0" borderId="71" xfId="0" applyFont="1" applyBorder="1" applyAlignment="1">
      <alignment horizontal="center" vertical="center" wrapText="1"/>
    </xf>
    <xf numFmtId="0" fontId="47" fillId="0" borderId="0" xfId="0" applyFont="1" applyAlignment="1">
      <alignment horizontal="left" vertical="center" wrapText="1"/>
    </xf>
    <xf numFmtId="0" fontId="47" fillId="0" borderId="84" xfId="0" applyFont="1" applyBorder="1" applyAlignment="1">
      <alignment horizontal="center" vertical="center" wrapText="1"/>
    </xf>
    <xf numFmtId="10" fontId="55" fillId="0" borderId="127" xfId="1" applyNumberFormat="1" applyFont="1" applyFill="1" applyBorder="1" applyAlignment="1">
      <alignment horizontal="center" vertical="center"/>
    </xf>
    <xf numFmtId="164" fontId="53" fillId="0" borderId="68" xfId="0" applyNumberFormat="1" applyFont="1" applyBorder="1" applyAlignment="1">
      <alignment horizontal="center" vertical="center"/>
    </xf>
    <xf numFmtId="164" fontId="3" fillId="63" borderId="77" xfId="0" applyNumberFormat="1" applyFont="1" applyFill="1" applyBorder="1" applyAlignment="1">
      <alignment vertical="center"/>
    </xf>
    <xf numFmtId="10" fontId="53" fillId="5" borderId="77" xfId="0" applyNumberFormat="1" applyFont="1" applyFill="1" applyBorder="1" applyAlignment="1">
      <alignment vertical="center"/>
    </xf>
    <xf numFmtId="10" fontId="53" fillId="5" borderId="70" xfId="0" applyNumberFormat="1" applyFont="1" applyFill="1" applyBorder="1" applyAlignment="1">
      <alignment vertical="center"/>
    </xf>
    <xf numFmtId="10" fontId="53" fillId="5" borderId="48" xfId="0" applyNumberFormat="1" applyFont="1" applyFill="1" applyBorder="1" applyAlignment="1">
      <alignment vertical="center"/>
    </xf>
    <xf numFmtId="0" fontId="1" fillId="4" borderId="9" xfId="0" applyFont="1" applyFill="1" applyBorder="1"/>
    <xf numFmtId="0" fontId="56" fillId="4" borderId="21" xfId="121" applyFont="1" applyFill="1" applyBorder="1" applyAlignment="1">
      <alignment horizontal="center" vertical="center"/>
    </xf>
    <xf numFmtId="0" fontId="57" fillId="4" borderId="9" xfId="0" applyFont="1" applyFill="1" applyBorder="1"/>
    <xf numFmtId="0" fontId="50" fillId="4" borderId="9" xfId="0" applyFont="1" applyFill="1" applyBorder="1"/>
    <xf numFmtId="0" fontId="5" fillId="62" borderId="22" xfId="121" applyFont="1" applyFill="1" applyBorder="1" applyAlignment="1">
      <alignment horizontal="center" vertical="center" wrapText="1"/>
    </xf>
    <xf numFmtId="0" fontId="5" fillId="62" borderId="42" xfId="121" applyFont="1" applyFill="1" applyBorder="1" applyAlignment="1">
      <alignment horizontal="center" vertical="center" wrapText="1"/>
    </xf>
    <xf numFmtId="0" fontId="5" fillId="62" borderId="22" xfId="121" applyFont="1" applyFill="1" applyBorder="1" applyAlignment="1">
      <alignment horizontal="left" vertical="center" wrapText="1"/>
    </xf>
    <xf numFmtId="165" fontId="5" fillId="62" borderId="18" xfId="121" applyNumberFormat="1" applyFont="1" applyFill="1" applyBorder="1" applyAlignment="1">
      <alignment vertical="center"/>
    </xf>
    <xf numFmtId="165" fontId="5" fillId="62" borderId="42" xfId="121" applyNumberFormat="1" applyFont="1" applyFill="1" applyBorder="1" applyAlignment="1">
      <alignment vertical="center"/>
    </xf>
    <xf numFmtId="165" fontId="5" fillId="62" borderId="21" xfId="121" applyNumberFormat="1" applyFont="1" applyFill="1" applyBorder="1" applyAlignment="1">
      <alignment horizontal="right" vertical="center"/>
    </xf>
    <xf numFmtId="164" fontId="53" fillId="0" borderId="82" xfId="0" applyNumberFormat="1" applyFont="1" applyBorder="1" applyAlignment="1">
      <alignment horizontal="center" vertical="center"/>
    </xf>
    <xf numFmtId="164" fontId="53" fillId="0" borderId="83" xfId="0" applyNumberFormat="1" applyFont="1" applyBorder="1" applyAlignment="1">
      <alignment horizontal="center" vertical="center"/>
    </xf>
    <xf numFmtId="0" fontId="53" fillId="0" borderId="0" xfId="121" applyFont="1" applyAlignment="1">
      <alignment horizontal="center"/>
    </xf>
    <xf numFmtId="0" fontId="119" fillId="37" borderId="0" xfId="2" applyFont="1" applyFill="1" applyAlignment="1">
      <alignment horizontal="center" vertical="center" wrapText="1"/>
    </xf>
    <xf numFmtId="0" fontId="120" fillId="0" borderId="0" xfId="3" quotePrefix="1" applyFont="1" applyAlignment="1">
      <alignment horizontal="center" vertical="center" wrapText="1"/>
    </xf>
    <xf numFmtId="0" fontId="53" fillId="0" borderId="0" xfId="121" applyFont="1" applyAlignment="1">
      <alignment horizontal="left" vertical="center" wrapText="1"/>
    </xf>
    <xf numFmtId="0" fontId="42" fillId="0" borderId="0" xfId="121" applyFont="1" applyAlignment="1">
      <alignment horizontal="right" vertical="center"/>
    </xf>
    <xf numFmtId="0" fontId="64" fillId="0" borderId="0" xfId="121" applyFont="1" applyAlignment="1">
      <alignment horizontal="center" vertical="center"/>
    </xf>
    <xf numFmtId="2" fontId="53" fillId="0" borderId="0" xfId="0" applyNumberFormat="1" applyFont="1" applyAlignment="1">
      <alignment horizontal="center" vertical="center" wrapText="1"/>
    </xf>
    <xf numFmtId="10" fontId="53" fillId="0" borderId="0" xfId="0" applyNumberFormat="1" applyFont="1" applyAlignment="1">
      <alignment horizontal="center" vertical="center" wrapText="1"/>
    </xf>
    <xf numFmtId="169" fontId="84" fillId="61" borderId="0" xfId="121" applyNumberFormat="1" applyFont="1" applyFill="1" applyAlignment="1">
      <alignment vertical="center"/>
    </xf>
    <xf numFmtId="0" fontId="42" fillId="0" borderId="0" xfId="121" applyFont="1" applyAlignment="1">
      <alignment horizontal="center" vertical="center"/>
    </xf>
    <xf numFmtId="0" fontId="50" fillId="0" borderId="0" xfId="121" applyFont="1" applyAlignment="1">
      <alignment horizontal="center" vertical="center"/>
    </xf>
    <xf numFmtId="0" fontId="0" fillId="0" borderId="22" xfId="0" applyBorder="1" applyAlignment="1">
      <alignment horizontal="right" vertical="top"/>
    </xf>
    <xf numFmtId="0" fontId="0" fillId="0" borderId="42" xfId="0" applyBorder="1" applyAlignment="1">
      <alignment horizontal="right" vertical="top"/>
    </xf>
    <xf numFmtId="0" fontId="91" fillId="0" borderId="14" xfId="0" applyFont="1" applyBorder="1" applyAlignment="1">
      <alignment horizontal="center"/>
    </xf>
    <xf numFmtId="0" fontId="0" fillId="0" borderId="22" xfId="0" applyBorder="1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15" xfId="0" applyBorder="1" applyAlignment="1">
      <alignment horizontal="right" vertical="center" wrapText="1"/>
    </xf>
    <xf numFmtId="0" fontId="0" fillId="0" borderId="76" xfId="0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0" fillId="0" borderId="20" xfId="0" applyBorder="1" applyAlignment="1">
      <alignment horizontal="right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3" fillId="0" borderId="21" xfId="121" applyFont="1" applyBorder="1" applyAlignment="1">
      <alignment horizontal="left" vertical="center"/>
    </xf>
    <xf numFmtId="0" fontId="99" fillId="37" borderId="0" xfId="2" applyFont="1" applyFill="1" applyAlignment="1">
      <alignment horizontal="center" vertical="center" wrapText="1"/>
    </xf>
    <xf numFmtId="0" fontId="98" fillId="0" borderId="0" xfId="3" quotePrefix="1" applyFont="1" applyAlignment="1">
      <alignment horizontal="center" vertical="center" wrapText="1"/>
    </xf>
    <xf numFmtId="0" fontId="55" fillId="0" borderId="0" xfId="121" applyFont="1" applyAlignment="1">
      <alignment horizontal="left"/>
    </xf>
    <xf numFmtId="0" fontId="0" fillId="0" borderId="0" xfId="0" applyAlignment="1">
      <alignment horizontal="left"/>
    </xf>
    <xf numFmtId="0" fontId="3" fillId="0" borderId="0" xfId="121" applyFont="1" applyAlignment="1">
      <alignment horizontal="left" vertical="center" wrapText="1"/>
    </xf>
    <xf numFmtId="0" fontId="61" fillId="0" borderId="10" xfId="121" applyFont="1" applyBorder="1" applyAlignment="1">
      <alignment horizontal="center" vertical="center"/>
    </xf>
    <xf numFmtId="0" fontId="61" fillId="0" borderId="12" xfId="121" applyFont="1" applyBorder="1" applyAlignment="1">
      <alignment horizontal="center" vertical="center"/>
    </xf>
    <xf numFmtId="0" fontId="61" fillId="0" borderId="11" xfId="121" applyFont="1" applyBorder="1" applyAlignment="1">
      <alignment horizontal="center" vertical="center"/>
    </xf>
    <xf numFmtId="0" fontId="53" fillId="0" borderId="0" xfId="121" applyFont="1" applyAlignment="1">
      <alignment horizontal="center" vertical="center"/>
    </xf>
    <xf numFmtId="0" fontId="55" fillId="0" borderId="0" xfId="121" applyFont="1" applyAlignment="1">
      <alignment horizontal="left" vertical="center" wrapText="1"/>
    </xf>
    <xf numFmtId="0" fontId="68" fillId="61" borderId="21" xfId="121" applyFont="1" applyFill="1" applyBorder="1" applyAlignment="1">
      <alignment horizontal="right" vertical="center"/>
    </xf>
    <xf numFmtId="0" fontId="55" fillId="0" borderId="0" xfId="121" applyFont="1" applyAlignment="1">
      <alignment horizontal="left" vertical="center"/>
    </xf>
    <xf numFmtId="0" fontId="5" fillId="61" borderId="21" xfId="121" applyFont="1" applyFill="1" applyBorder="1" applyAlignment="1">
      <alignment horizontal="center" vertical="center" wrapText="1"/>
    </xf>
    <xf numFmtId="0" fontId="101" fillId="37" borderId="0" xfId="2" applyFont="1" applyFill="1" applyAlignment="1">
      <alignment horizontal="center" vertical="center" wrapText="1"/>
    </xf>
    <xf numFmtId="170" fontId="5" fillId="0" borderId="6" xfId="121" applyNumberFormat="1" applyFont="1" applyBorder="1" applyAlignment="1">
      <alignment horizontal="center" vertical="center"/>
    </xf>
    <xf numFmtId="0" fontId="105" fillId="0" borderId="0" xfId="121" applyFont="1" applyAlignment="1">
      <alignment horizontal="left" vertical="center" wrapText="1"/>
    </xf>
    <xf numFmtId="0" fontId="68" fillId="61" borderId="22" xfId="121" applyFont="1" applyFill="1" applyBorder="1" applyAlignment="1">
      <alignment horizontal="right" vertical="center"/>
    </xf>
    <xf numFmtId="0" fontId="68" fillId="61" borderId="18" xfId="121" applyFont="1" applyFill="1" applyBorder="1" applyAlignment="1">
      <alignment horizontal="right" vertical="center"/>
    </xf>
    <xf numFmtId="0" fontId="68" fillId="61" borderId="42" xfId="121" applyFont="1" applyFill="1" applyBorder="1" applyAlignment="1">
      <alignment horizontal="right" vertical="center"/>
    </xf>
    <xf numFmtId="0" fontId="61" fillId="0" borderId="58" xfId="121" applyFont="1" applyBorder="1" applyAlignment="1">
      <alignment horizontal="center" vertical="center"/>
    </xf>
    <xf numFmtId="0" fontId="61" fillId="0" borderId="61" xfId="121" applyFont="1" applyBorder="1" applyAlignment="1">
      <alignment horizontal="center" vertical="center"/>
    </xf>
    <xf numFmtId="0" fontId="61" fillId="0" borderId="59" xfId="121" applyFont="1" applyBorder="1" applyAlignment="1">
      <alignment horizontal="center" vertical="center"/>
    </xf>
    <xf numFmtId="0" fontId="61" fillId="0" borderId="60" xfId="121" applyFont="1" applyBorder="1" applyAlignment="1">
      <alignment horizontal="center" vertical="center"/>
    </xf>
    <xf numFmtId="170" fontId="5" fillId="61" borderId="41" xfId="121" applyNumberFormat="1" applyFont="1" applyFill="1" applyBorder="1" applyAlignment="1">
      <alignment horizontal="center" vertical="center" wrapText="1"/>
    </xf>
    <xf numFmtId="170" fontId="5" fillId="61" borderId="43" xfId="121" applyNumberFormat="1" applyFont="1" applyFill="1" applyBorder="1" applyAlignment="1">
      <alignment horizontal="center" vertical="center" wrapText="1"/>
    </xf>
    <xf numFmtId="0" fontId="5" fillId="61" borderId="41" xfId="121" applyFont="1" applyFill="1" applyBorder="1" applyAlignment="1">
      <alignment horizontal="center" vertical="center" wrapText="1"/>
    </xf>
    <xf numFmtId="0" fontId="5" fillId="61" borderId="43" xfId="121" applyFont="1" applyFill="1" applyBorder="1" applyAlignment="1">
      <alignment horizontal="center" vertical="center" wrapText="1"/>
    </xf>
    <xf numFmtId="170" fontId="58" fillId="61" borderId="22" xfId="121" applyNumberFormat="1" applyFont="1" applyFill="1" applyBorder="1" applyAlignment="1">
      <alignment horizontal="center" vertical="center" wrapText="1"/>
    </xf>
    <xf numFmtId="170" fontId="58" fillId="61" borderId="42" xfId="12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65" fillId="0" borderId="58" xfId="96" applyFont="1" applyBorder="1" applyAlignment="1">
      <alignment horizontal="center" vertical="center"/>
    </xf>
    <xf numFmtId="0" fontId="65" fillId="0" borderId="59" xfId="96" applyFont="1" applyBorder="1" applyAlignment="1">
      <alignment horizontal="center" vertical="center"/>
    </xf>
    <xf numFmtId="0" fontId="65" fillId="0" borderId="60" xfId="96" applyFont="1" applyBorder="1" applyAlignment="1">
      <alignment horizontal="center" vertical="center"/>
    </xf>
    <xf numFmtId="0" fontId="53" fillId="0" borderId="0" xfId="121" applyFont="1" applyAlignment="1">
      <alignment horizontal="center"/>
    </xf>
    <xf numFmtId="0" fontId="61" fillId="0" borderId="63" xfId="121" applyFont="1" applyBorder="1" applyAlignment="1">
      <alignment horizontal="center" vertical="center"/>
    </xf>
    <xf numFmtId="0" fontId="47" fillId="0" borderId="0" xfId="121" applyFont="1" applyAlignment="1">
      <alignment horizontal="right" vertical="center" wrapText="1"/>
    </xf>
    <xf numFmtId="0" fontId="3" fillId="0" borderId="126" xfId="121" applyFont="1" applyBorder="1" applyAlignment="1">
      <alignment horizontal="center" vertical="center"/>
    </xf>
    <xf numFmtId="0" fontId="3" fillId="0" borderId="128" xfId="121" applyFont="1" applyBorder="1" applyAlignment="1">
      <alignment horizontal="center" vertical="center"/>
    </xf>
    <xf numFmtId="0" fontId="53" fillId="0" borderId="15" xfId="121" applyFont="1" applyBorder="1" applyAlignment="1">
      <alignment horizontal="left" vertical="center" wrapText="1"/>
    </xf>
    <xf numFmtId="0" fontId="53" fillId="0" borderId="13" xfId="121" applyFont="1" applyBorder="1" applyAlignment="1">
      <alignment horizontal="left" vertical="center" wrapText="1"/>
    </xf>
    <xf numFmtId="44" fontId="53" fillId="0" borderId="41" xfId="0" applyNumberFormat="1" applyFont="1" applyBorder="1" applyAlignment="1">
      <alignment horizontal="center" vertical="center"/>
    </xf>
    <xf numFmtId="44" fontId="53" fillId="0" borderId="43" xfId="0" applyNumberFormat="1" applyFont="1" applyBorder="1" applyAlignment="1">
      <alignment horizontal="center" vertical="center"/>
    </xf>
    <xf numFmtId="10" fontId="53" fillId="0" borderId="41" xfId="0" applyNumberFormat="1" applyFont="1" applyBorder="1" applyAlignment="1">
      <alignment horizontal="center" vertical="center"/>
    </xf>
    <xf numFmtId="10" fontId="53" fillId="0" borderId="43" xfId="0" applyNumberFormat="1" applyFont="1" applyBorder="1" applyAlignment="1">
      <alignment horizontal="center" vertical="center"/>
    </xf>
    <xf numFmtId="0" fontId="5" fillId="61" borderId="10" xfId="0" applyFont="1" applyFill="1" applyBorder="1" applyAlignment="1">
      <alignment horizontal="center" vertical="center"/>
    </xf>
    <xf numFmtId="0" fontId="5" fillId="61" borderId="12" xfId="0" applyFont="1" applyFill="1" applyBorder="1" applyAlignment="1">
      <alignment horizontal="center" vertical="center"/>
    </xf>
    <xf numFmtId="0" fontId="5" fillId="61" borderId="11" xfId="0" applyFont="1" applyFill="1" applyBorder="1" applyAlignment="1">
      <alignment horizontal="center" vertical="center"/>
    </xf>
    <xf numFmtId="0" fontId="61" fillId="0" borderId="10" xfId="0" applyFont="1" applyBorder="1" applyAlignment="1">
      <alignment horizontal="center" vertical="center" wrapText="1"/>
    </xf>
    <xf numFmtId="0" fontId="61" fillId="0" borderId="12" xfId="0" applyFont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center" wrapText="1"/>
    </xf>
    <xf numFmtId="0" fontId="5" fillId="61" borderId="64" xfId="0" applyFont="1" applyFill="1" applyBorder="1" applyAlignment="1">
      <alignment horizontal="center" vertical="center"/>
    </xf>
    <xf numFmtId="0" fontId="5" fillId="61" borderId="56" xfId="0" applyFont="1" applyFill="1" applyBorder="1" applyAlignment="1">
      <alignment horizontal="center" vertical="center"/>
    </xf>
    <xf numFmtId="0" fontId="5" fillId="61" borderId="54" xfId="0" applyFont="1" applyFill="1" applyBorder="1" applyAlignment="1">
      <alignment horizontal="center" vertical="center"/>
    </xf>
    <xf numFmtId="0" fontId="5" fillId="61" borderId="46" xfId="0" applyFont="1" applyFill="1" applyBorder="1" applyAlignment="1">
      <alignment horizontal="center" vertical="center"/>
    </xf>
    <xf numFmtId="0" fontId="3" fillId="0" borderId="129" xfId="121" applyFont="1" applyBorder="1" applyAlignment="1">
      <alignment horizontal="center" vertical="center"/>
    </xf>
    <xf numFmtId="0" fontId="53" fillId="0" borderId="130" xfId="121" applyFont="1" applyBorder="1" applyAlignment="1">
      <alignment horizontal="left" vertical="center" wrapText="1"/>
    </xf>
    <xf numFmtId="44" fontId="53" fillId="0" borderId="82" xfId="0" applyNumberFormat="1" applyFont="1" applyBorder="1" applyAlignment="1">
      <alignment horizontal="center" vertical="center"/>
    </xf>
    <xf numFmtId="10" fontId="53" fillId="0" borderId="82" xfId="0" applyNumberFormat="1" applyFont="1" applyBorder="1" applyAlignment="1">
      <alignment horizontal="center" vertical="center"/>
    </xf>
    <xf numFmtId="0" fontId="68" fillId="63" borderId="17" xfId="0" applyFont="1" applyFill="1" applyBorder="1" applyAlignment="1">
      <alignment horizontal="right" vertical="center"/>
    </xf>
    <xf numFmtId="0" fontId="68" fillId="63" borderId="18" xfId="0" applyFont="1" applyFill="1" applyBorder="1" applyAlignment="1">
      <alignment horizontal="right" vertical="center"/>
    </xf>
    <xf numFmtId="44" fontId="68" fillId="63" borderId="64" xfId="0" applyNumberFormat="1" applyFont="1" applyFill="1" applyBorder="1" applyAlignment="1">
      <alignment horizontal="center" vertical="center"/>
    </xf>
    <xf numFmtId="44" fontId="68" fillId="63" borderId="69" xfId="0" applyNumberFormat="1" applyFont="1" applyFill="1" applyBorder="1" applyAlignment="1">
      <alignment horizontal="center" vertical="center"/>
    </xf>
    <xf numFmtId="44" fontId="68" fillId="63" borderId="56" xfId="0" applyNumberFormat="1" applyFont="1" applyFill="1" applyBorder="1" applyAlignment="1">
      <alignment horizontal="center" vertical="center"/>
    </xf>
    <xf numFmtId="10" fontId="68" fillId="63" borderId="54" xfId="0" applyNumberFormat="1" applyFont="1" applyFill="1" applyBorder="1" applyAlignment="1">
      <alignment horizontal="center" vertical="center" textRotation="90"/>
    </xf>
    <xf numFmtId="10" fontId="68" fillId="63" borderId="55" xfId="0" applyNumberFormat="1" applyFont="1" applyFill="1" applyBorder="1" applyAlignment="1">
      <alignment horizontal="center" vertical="center" textRotation="90"/>
    </xf>
    <xf numFmtId="10" fontId="68" fillId="63" borderId="46" xfId="0" applyNumberFormat="1" applyFont="1" applyFill="1" applyBorder="1" applyAlignment="1">
      <alignment horizontal="center" vertical="center" textRotation="90"/>
    </xf>
    <xf numFmtId="0" fontId="84" fillId="5" borderId="17" xfId="0" applyFont="1" applyFill="1" applyBorder="1" applyAlignment="1">
      <alignment horizontal="right" vertical="center"/>
    </xf>
    <xf numFmtId="0" fontId="84" fillId="5" borderId="18" xfId="0" applyFont="1" applyFill="1" applyBorder="1" applyAlignment="1">
      <alignment horizontal="right" vertical="center"/>
    </xf>
    <xf numFmtId="0" fontId="84" fillId="5" borderId="44" xfId="0" applyFont="1" applyFill="1" applyBorder="1" applyAlignment="1">
      <alignment horizontal="right" vertical="center"/>
    </xf>
    <xf numFmtId="0" fontId="84" fillId="5" borderId="47" xfId="0" applyFont="1" applyFill="1" applyBorder="1" applyAlignment="1">
      <alignment horizontal="right" vertical="center"/>
    </xf>
    <xf numFmtId="0" fontId="3" fillId="60" borderId="22" xfId="96" applyFont="1" applyFill="1" applyBorder="1" applyAlignment="1">
      <alignment horizontal="right" vertical="center" wrapText="1"/>
    </xf>
    <xf numFmtId="0" fontId="3" fillId="60" borderId="18" xfId="96" applyFont="1" applyFill="1" applyBorder="1" applyAlignment="1">
      <alignment horizontal="right" vertical="center" wrapText="1"/>
    </xf>
    <xf numFmtId="0" fontId="53" fillId="0" borderId="50" xfId="96" applyFont="1" applyBorder="1" applyAlignment="1">
      <alignment horizontal="left" vertical="center"/>
    </xf>
    <xf numFmtId="0" fontId="53" fillId="0" borderId="16" xfId="96" applyFont="1" applyBorder="1" applyAlignment="1">
      <alignment horizontal="left" vertical="center"/>
    </xf>
    <xf numFmtId="0" fontId="5" fillId="61" borderId="10" xfId="121" applyFont="1" applyFill="1" applyBorder="1" applyAlignment="1">
      <alignment horizontal="center" vertical="center" wrapText="1"/>
    </xf>
    <xf numFmtId="0" fontId="5" fillId="61" borderId="12" xfId="121" applyFont="1" applyFill="1" applyBorder="1" applyAlignment="1">
      <alignment horizontal="center" vertical="center" wrapText="1"/>
    </xf>
    <xf numFmtId="0" fontId="5" fillId="61" borderId="11" xfId="121" applyFont="1" applyFill="1" applyBorder="1" applyAlignment="1">
      <alignment horizontal="center" vertical="center" wrapText="1"/>
    </xf>
    <xf numFmtId="0" fontId="95" fillId="61" borderId="10" xfId="121" applyFont="1" applyFill="1" applyBorder="1" applyAlignment="1">
      <alignment horizontal="right" vertical="center" wrapText="1"/>
    </xf>
    <xf numFmtId="0" fontId="95" fillId="61" borderId="12" xfId="121" applyFont="1" applyFill="1" applyBorder="1" applyAlignment="1">
      <alignment horizontal="right" vertical="center" wrapText="1"/>
    </xf>
    <xf numFmtId="0" fontId="59" fillId="0" borderId="63" xfId="96" applyFont="1" applyBorder="1" applyAlignment="1">
      <alignment horizontal="center" vertical="center"/>
    </xf>
    <xf numFmtId="0" fontId="59" fillId="0" borderId="12" xfId="96" applyFont="1" applyBorder="1" applyAlignment="1">
      <alignment horizontal="center" vertical="center"/>
    </xf>
    <xf numFmtId="0" fontId="59" fillId="0" borderId="61" xfId="96" applyFont="1" applyBorder="1" applyAlignment="1">
      <alignment horizontal="center" vertical="center"/>
    </xf>
    <xf numFmtId="0" fontId="5" fillId="61" borderId="15" xfId="121" applyFont="1" applyFill="1" applyBorder="1" applyAlignment="1">
      <alignment horizontal="center" vertical="center" wrapText="1"/>
    </xf>
    <xf numFmtId="0" fontId="5" fillId="61" borderId="45" xfId="121" applyFont="1" applyFill="1" applyBorder="1" applyAlignment="1">
      <alignment horizontal="center" vertical="center" wrapText="1"/>
    </xf>
    <xf numFmtId="0" fontId="5" fillId="61" borderId="13" xfId="121" applyFont="1" applyFill="1" applyBorder="1" applyAlignment="1">
      <alignment horizontal="center" vertical="center" wrapText="1"/>
    </xf>
    <xf numFmtId="0" fontId="5" fillId="61" borderId="14" xfId="121" applyFont="1" applyFill="1" applyBorder="1" applyAlignment="1">
      <alignment horizontal="center" vertical="center" wrapText="1"/>
    </xf>
    <xf numFmtId="0" fontId="3" fillId="60" borderId="63" xfId="96" applyFont="1" applyFill="1" applyBorder="1" applyAlignment="1">
      <alignment horizontal="center" vertical="center"/>
    </xf>
    <xf numFmtId="0" fontId="3" fillId="60" borderId="11" xfId="96" applyFont="1" applyFill="1" applyBorder="1" applyAlignment="1">
      <alignment horizontal="center" vertical="center"/>
    </xf>
    <xf numFmtId="0" fontId="53" fillId="0" borderId="75" xfId="96" applyFont="1" applyBorder="1" applyAlignment="1">
      <alignment horizontal="left" vertical="center"/>
    </xf>
    <xf numFmtId="0" fontId="53" fillId="0" borderId="74" xfId="96" applyFont="1" applyBorder="1" applyAlignment="1">
      <alignment horizontal="left" vertical="center"/>
    </xf>
    <xf numFmtId="0" fontId="3" fillId="62" borderId="22" xfId="121" applyFont="1" applyFill="1" applyBorder="1" applyAlignment="1">
      <alignment horizontal="center" vertical="center"/>
    </xf>
    <xf numFmtId="0" fontId="3" fillId="62" borderId="18" xfId="121" applyFont="1" applyFill="1" applyBorder="1" applyAlignment="1">
      <alignment horizontal="center" vertical="center"/>
    </xf>
    <xf numFmtId="0" fontId="3" fillId="62" borderId="77" xfId="121" applyFont="1" applyFill="1" applyBorder="1" applyAlignment="1">
      <alignment horizontal="center" vertical="center"/>
    </xf>
    <xf numFmtId="0" fontId="50" fillId="4" borderId="4" xfId="123" applyFont="1" applyFill="1" applyBorder="1" applyAlignment="1">
      <alignment horizontal="center"/>
    </xf>
    <xf numFmtId="0" fontId="50" fillId="4" borderId="0" xfId="123" applyFont="1" applyFill="1" applyAlignment="1">
      <alignment horizontal="center"/>
    </xf>
    <xf numFmtId="0" fontId="50" fillId="4" borderId="71" xfId="123" applyFont="1" applyFill="1" applyBorder="1" applyAlignment="1">
      <alignment horizontal="center"/>
    </xf>
    <xf numFmtId="0" fontId="66" fillId="0" borderId="0" xfId="95" applyFont="1" applyAlignment="1">
      <alignment horizontal="left" vertical="center" wrapText="1"/>
    </xf>
    <xf numFmtId="0" fontId="3" fillId="60" borderId="10" xfId="96" applyFont="1" applyFill="1" applyBorder="1" applyAlignment="1">
      <alignment horizontal="center" vertical="center"/>
    </xf>
    <xf numFmtId="0" fontId="3" fillId="60" borderId="61" xfId="96" applyFont="1" applyFill="1" applyBorder="1" applyAlignment="1">
      <alignment horizontal="center" vertical="center"/>
    </xf>
    <xf numFmtId="0" fontId="5" fillId="0" borderId="10" xfId="123" quotePrefix="1" applyFont="1" applyBorder="1" applyAlignment="1">
      <alignment horizontal="center" vertical="center"/>
    </xf>
    <xf numFmtId="0" fontId="5" fillId="0" borderId="11" xfId="123" quotePrefix="1" applyFont="1" applyBorder="1" applyAlignment="1">
      <alignment horizontal="center" vertical="center"/>
    </xf>
    <xf numFmtId="10" fontId="94" fillId="0" borderId="1" xfId="123" applyNumberFormat="1" applyFont="1" applyBorder="1" applyAlignment="1">
      <alignment horizontal="center" vertical="center" wrapText="1"/>
    </xf>
    <xf numFmtId="10" fontId="94" fillId="0" borderId="3" xfId="123" applyNumberFormat="1" applyFont="1" applyBorder="1" applyAlignment="1">
      <alignment horizontal="center" vertical="center" wrapText="1"/>
    </xf>
    <xf numFmtId="10" fontId="94" fillId="0" borderId="4" xfId="123" applyNumberFormat="1" applyFont="1" applyBorder="1" applyAlignment="1">
      <alignment horizontal="center" vertical="center" wrapText="1"/>
    </xf>
    <xf numFmtId="10" fontId="94" fillId="0" borderId="71" xfId="123" applyNumberFormat="1" applyFont="1" applyBorder="1" applyAlignment="1">
      <alignment horizontal="center" vertical="center" wrapText="1"/>
    </xf>
    <xf numFmtId="10" fontId="94" fillId="0" borderId="72" xfId="123" applyNumberFormat="1" applyFont="1" applyBorder="1" applyAlignment="1">
      <alignment horizontal="center" vertical="center" wrapText="1"/>
    </xf>
    <xf numFmtId="10" fontId="94" fillId="0" borderId="8" xfId="123" applyNumberFormat="1" applyFont="1" applyBorder="1" applyAlignment="1">
      <alignment horizontal="center" vertical="center" wrapText="1"/>
    </xf>
    <xf numFmtId="170" fontId="68" fillId="68" borderId="10" xfId="123" applyNumberFormat="1" applyFont="1" applyFill="1" applyBorder="1" applyAlignment="1">
      <alignment horizontal="center" vertical="center"/>
    </xf>
    <xf numFmtId="170" fontId="68" fillId="68" borderId="12" xfId="123" applyNumberFormat="1" applyFont="1" applyFill="1" applyBorder="1" applyAlignment="1">
      <alignment horizontal="center" vertical="center"/>
    </xf>
    <xf numFmtId="170" fontId="68" fillId="68" borderId="11" xfId="123" applyNumberFormat="1" applyFont="1" applyFill="1" applyBorder="1" applyAlignment="1">
      <alignment horizontal="center" vertical="center"/>
    </xf>
    <xf numFmtId="0" fontId="87" fillId="0" borderId="0" xfId="123" applyFont="1" applyAlignment="1">
      <alignment horizontal="left" vertical="center" wrapText="1"/>
    </xf>
    <xf numFmtId="0" fontId="53" fillId="0" borderId="50" xfId="96" applyFont="1" applyBorder="1" applyAlignment="1">
      <alignment horizontal="left" vertical="center" wrapText="1"/>
    </xf>
    <xf numFmtId="0" fontId="53" fillId="0" borderId="16" xfId="96" applyFont="1" applyBorder="1" applyAlignment="1">
      <alignment horizontal="left" vertical="center" wrapText="1"/>
    </xf>
    <xf numFmtId="0" fontId="53" fillId="0" borderId="0" xfId="123" applyFont="1" applyAlignment="1">
      <alignment horizontal="center"/>
    </xf>
    <xf numFmtId="0" fontId="70" fillId="0" borderId="86" xfId="96" applyFont="1" applyBorder="1" applyAlignment="1">
      <alignment horizontal="center" vertical="center"/>
    </xf>
    <xf numFmtId="0" fontId="70" fillId="0" borderId="87" xfId="96" applyFont="1" applyBorder="1" applyAlignment="1">
      <alignment horizontal="center" vertical="center"/>
    </xf>
    <xf numFmtId="0" fontId="70" fillId="0" borderId="88" xfId="96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 wrapText="1"/>
    </xf>
    <xf numFmtId="0" fontId="77" fillId="0" borderId="2" xfId="0" applyFont="1" applyBorder="1" applyAlignment="1">
      <alignment horizontal="center" vertical="center" wrapText="1"/>
    </xf>
    <xf numFmtId="0" fontId="77" fillId="0" borderId="3" xfId="0" applyFont="1" applyBorder="1" applyAlignment="1">
      <alignment horizontal="center" vertical="center" wrapText="1"/>
    </xf>
    <xf numFmtId="0" fontId="47" fillId="68" borderId="21" xfId="0" applyFont="1" applyFill="1" applyBorder="1" applyAlignment="1">
      <alignment horizontal="left" vertical="center" wrapText="1"/>
    </xf>
    <xf numFmtId="0" fontId="47" fillId="60" borderId="22" xfId="96" applyFont="1" applyFill="1" applyBorder="1" applyAlignment="1">
      <alignment horizontal="left" vertical="center"/>
    </xf>
    <xf numFmtId="0" fontId="47" fillId="60" borderId="18" xfId="96" applyFont="1" applyFill="1" applyBorder="1" applyAlignment="1">
      <alignment horizontal="left" vertical="center"/>
    </xf>
    <xf numFmtId="0" fontId="47" fillId="60" borderId="42" xfId="96" applyFont="1" applyFill="1" applyBorder="1" applyAlignment="1">
      <alignment horizontal="left" vertical="center"/>
    </xf>
    <xf numFmtId="0" fontId="79" fillId="0" borderId="18" xfId="96" applyFont="1" applyBorder="1" applyAlignment="1">
      <alignment horizontal="left" vertical="center"/>
    </xf>
    <xf numFmtId="0" fontId="79" fillId="0" borderId="42" xfId="96" applyFont="1" applyBorder="1" applyAlignment="1">
      <alignment horizontal="left" vertical="center"/>
    </xf>
    <xf numFmtId="0" fontId="80" fillId="0" borderId="18" xfId="96" applyFont="1" applyBorder="1" applyAlignment="1">
      <alignment horizontal="right" vertical="center"/>
    </xf>
    <xf numFmtId="0" fontId="80" fillId="0" borderId="42" xfId="96" applyFont="1" applyBorder="1" applyAlignment="1">
      <alignment horizontal="right" vertical="center"/>
    </xf>
    <xf numFmtId="0" fontId="76" fillId="0" borderId="1" xfId="0" applyFont="1" applyBorder="1" applyAlignment="1">
      <alignment horizontal="center" vertical="center" wrapText="1"/>
    </xf>
    <xf numFmtId="0" fontId="76" fillId="0" borderId="2" xfId="0" applyFont="1" applyBorder="1" applyAlignment="1">
      <alignment horizontal="center" vertical="center" wrapText="1"/>
    </xf>
    <xf numFmtId="0" fontId="76" fillId="0" borderId="3" xfId="0" applyFont="1" applyBorder="1" applyAlignment="1">
      <alignment horizontal="center" vertical="center" wrapText="1"/>
    </xf>
    <xf numFmtId="0" fontId="72" fillId="0" borderId="10" xfId="0" applyFont="1" applyBorder="1" applyAlignment="1">
      <alignment horizontal="center" vertical="center" wrapText="1"/>
    </xf>
    <xf numFmtId="0" fontId="72" fillId="0" borderId="12" xfId="0" applyFont="1" applyBorder="1" applyAlignment="1">
      <alignment horizontal="center" vertical="center" wrapText="1"/>
    </xf>
    <xf numFmtId="0" fontId="72" fillId="0" borderId="11" xfId="0" applyFont="1" applyBorder="1" applyAlignment="1">
      <alignment horizontal="center" vertical="center" wrapText="1"/>
    </xf>
    <xf numFmtId="0" fontId="75" fillId="0" borderId="1" xfId="0" applyFont="1" applyBorder="1" applyAlignment="1">
      <alignment horizontal="center" vertical="center" wrapText="1"/>
    </xf>
    <xf numFmtId="0" fontId="75" fillId="0" borderId="2" xfId="0" applyFont="1" applyBorder="1" applyAlignment="1">
      <alignment horizontal="center" vertical="center" wrapText="1"/>
    </xf>
    <xf numFmtId="0" fontId="75" fillId="0" borderId="3" xfId="0" applyFont="1" applyBorder="1" applyAlignment="1">
      <alignment horizontal="center" vertical="center" wrapText="1"/>
    </xf>
    <xf numFmtId="0" fontId="116" fillId="0" borderId="0" xfId="3" quotePrefix="1" applyFont="1" applyAlignment="1">
      <alignment horizontal="center" vertical="center" wrapText="1"/>
    </xf>
    <xf numFmtId="0" fontId="50" fillId="0" borderId="0" xfId="95" applyFont="1" applyAlignment="1">
      <alignment horizontal="left" vertical="center" wrapText="1"/>
    </xf>
    <xf numFmtId="0" fontId="5" fillId="61" borderId="22" xfId="121" applyFont="1" applyFill="1" applyBorder="1" applyAlignment="1">
      <alignment horizontal="left" vertical="center" wrapText="1"/>
    </xf>
    <xf numFmtId="0" fontId="5" fillId="61" borderId="18" xfId="121" applyFont="1" applyFill="1" applyBorder="1" applyAlignment="1">
      <alignment horizontal="left" vertical="center" wrapText="1"/>
    </xf>
    <xf numFmtId="0" fontId="103" fillId="62" borderId="21" xfId="96" applyFont="1" applyFill="1" applyBorder="1" applyAlignment="1">
      <alignment horizontal="right" vertical="center"/>
    </xf>
    <xf numFmtId="0" fontId="104" fillId="62" borderId="21" xfId="0" applyFont="1" applyFill="1" applyBorder="1" applyAlignment="1">
      <alignment horizontal="center" vertical="center" wrapText="1"/>
    </xf>
    <xf numFmtId="0" fontId="3" fillId="0" borderId="0" xfId="121" applyFont="1" applyAlignment="1">
      <alignment horizontal="left" vertical="top" wrapText="1"/>
    </xf>
    <xf numFmtId="0" fontId="116" fillId="37" borderId="0" xfId="2" quotePrefix="1" applyFont="1" applyFill="1" applyAlignment="1">
      <alignment horizontal="center" vertical="center" wrapText="1"/>
    </xf>
    <xf numFmtId="0" fontId="116" fillId="37" borderId="0" xfId="2" applyFont="1" applyFill="1" applyAlignment="1">
      <alignment horizontal="center" vertical="center" wrapText="1"/>
    </xf>
    <xf numFmtId="0" fontId="70" fillId="0" borderId="65" xfId="96" applyFont="1" applyBorder="1" applyAlignment="1">
      <alignment horizontal="center" vertical="center"/>
    </xf>
    <xf numFmtId="0" fontId="70" fillId="0" borderId="66" xfId="96" applyFont="1" applyBorder="1" applyAlignment="1">
      <alignment horizontal="center" vertical="center"/>
    </xf>
    <xf numFmtId="0" fontId="70" fillId="0" borderId="67" xfId="96" applyFont="1" applyBorder="1" applyAlignment="1">
      <alignment horizontal="center" vertical="center"/>
    </xf>
    <xf numFmtId="0" fontId="51" fillId="5" borderId="10" xfId="121" applyFont="1" applyFill="1" applyBorder="1" applyAlignment="1" applyProtection="1">
      <alignment horizontal="center" vertical="center"/>
      <protection locked="0"/>
    </xf>
    <xf numFmtId="0" fontId="51" fillId="5" borderId="11" xfId="121" applyFont="1" applyFill="1" applyBorder="1" applyAlignment="1" applyProtection="1">
      <alignment horizontal="center" vertical="center"/>
      <protection locked="0"/>
    </xf>
    <xf numFmtId="0" fontId="95" fillId="37" borderId="0" xfId="2" applyFont="1" applyFill="1" applyAlignment="1">
      <alignment horizontal="center" vertical="center" wrapText="1"/>
    </xf>
    <xf numFmtId="0" fontId="68" fillId="0" borderId="0" xfId="3" quotePrefix="1" applyFont="1" applyAlignment="1">
      <alignment horizontal="center" vertical="center" wrapText="1"/>
    </xf>
    <xf numFmtId="0" fontId="43" fillId="0" borderId="0" xfId="129" applyFont="1" applyAlignment="1">
      <alignment vertical="center" wrapText="1"/>
    </xf>
    <xf numFmtId="3" fontId="43" fillId="0" borderId="0" xfId="130" applyFont="1" applyAlignment="1">
      <alignment vertical="center" wrapText="1"/>
    </xf>
    <xf numFmtId="3" fontId="43" fillId="0" borderId="93" xfId="130" applyFont="1" applyBorder="1" applyAlignment="1">
      <alignment vertical="center" wrapText="1"/>
    </xf>
    <xf numFmtId="0" fontId="109" fillId="66" borderId="41" xfId="129" applyFont="1" applyFill="1" applyBorder="1" applyAlignment="1">
      <alignment horizontal="center" vertical="center"/>
    </xf>
    <xf numFmtId="0" fontId="109" fillId="66" borderId="43" xfId="129" applyFont="1" applyFill="1" applyBorder="1" applyAlignment="1">
      <alignment horizontal="center" vertical="center"/>
    </xf>
    <xf numFmtId="165" fontId="112" fillId="66" borderId="41" xfId="131" applyFont="1" applyFill="1" applyBorder="1" applyAlignment="1">
      <alignment horizontal="center" vertical="center" wrapText="1"/>
    </xf>
    <xf numFmtId="165" fontId="112" fillId="66" borderId="43" xfId="131" applyFont="1" applyFill="1" applyBorder="1" applyAlignment="1">
      <alignment horizontal="center" vertical="center" wrapText="1"/>
    </xf>
    <xf numFmtId="165" fontId="112" fillId="66" borderId="41" xfId="131" applyFont="1" applyFill="1" applyBorder="1" applyAlignment="1">
      <alignment horizontal="center" vertical="center"/>
    </xf>
    <xf numFmtId="165" fontId="112" fillId="66" borderId="43" xfId="131" applyFont="1" applyFill="1" applyBorder="1" applyAlignment="1">
      <alignment horizontal="center" vertical="center"/>
    </xf>
    <xf numFmtId="0" fontId="111" fillId="0" borderId="0" xfId="129" applyFont="1" applyAlignment="1">
      <alignment horizontal="center" wrapText="1"/>
    </xf>
    <xf numFmtId="165" fontId="44" fillId="0" borderId="15" xfId="131" applyFont="1" applyFill="1" applyBorder="1" applyAlignment="1">
      <alignment horizontal="center" vertical="center"/>
    </xf>
    <xf numFmtId="3" fontId="45" fillId="0" borderId="76" xfId="130" applyFont="1" applyBorder="1"/>
    <xf numFmtId="165" fontId="44" fillId="0" borderId="22" xfId="131" applyFont="1" applyFill="1" applyBorder="1" applyAlignment="1">
      <alignment horizontal="center" vertical="center"/>
    </xf>
    <xf numFmtId="3" fontId="45" fillId="0" borderId="42" xfId="130" applyFont="1" applyBorder="1"/>
    <xf numFmtId="165" fontId="44" fillId="0" borderId="0" xfId="131" applyFont="1" applyFill="1" applyBorder="1" applyAlignment="1">
      <alignment horizontal="center" vertical="center"/>
    </xf>
    <xf numFmtId="3" fontId="45" fillId="0" borderId="0" xfId="130" applyFont="1"/>
    <xf numFmtId="0" fontId="43" fillId="0" borderId="0" xfId="129" applyFont="1" applyAlignment="1">
      <alignment horizontal="left" vertical="center" wrapText="1"/>
    </xf>
    <xf numFmtId="3" fontId="43" fillId="0" borderId="0" xfId="130" applyFont="1" applyAlignment="1">
      <alignment horizontal="left" vertical="center" wrapText="1"/>
    </xf>
    <xf numFmtId="3" fontId="43" fillId="0" borderId="93" xfId="130" applyFont="1" applyBorder="1" applyAlignment="1">
      <alignment horizontal="left" vertical="center" wrapText="1"/>
    </xf>
    <xf numFmtId="0" fontId="43" fillId="0" borderId="0" xfId="129" applyFont="1" applyAlignment="1">
      <alignment horizontal="left" wrapText="1"/>
    </xf>
    <xf numFmtId="0" fontId="43" fillId="0" borderId="93" xfId="129" applyFont="1" applyBorder="1" applyAlignment="1">
      <alignment horizontal="left" wrapText="1"/>
    </xf>
    <xf numFmtId="0" fontId="3" fillId="0" borderId="92" xfId="129" applyFont="1" applyBorder="1" applyAlignment="1">
      <alignment horizontal="center"/>
    </xf>
    <xf numFmtId="0" fontId="3" fillId="0" borderId="0" xfId="129" applyFont="1" applyAlignment="1">
      <alignment horizontal="center"/>
    </xf>
    <xf numFmtId="0" fontId="3" fillId="0" borderId="93" xfId="129" applyFont="1" applyBorder="1" applyAlignment="1">
      <alignment horizontal="center"/>
    </xf>
    <xf numFmtId="165" fontId="41" fillId="66" borderId="21" xfId="131" applyFont="1" applyFill="1" applyBorder="1" applyAlignment="1">
      <alignment horizontal="center" vertical="center"/>
    </xf>
    <xf numFmtId="165" fontId="112" fillId="66" borderId="22" xfId="131" applyFont="1" applyFill="1" applyBorder="1" applyAlignment="1">
      <alignment horizontal="center" vertical="center"/>
    </xf>
    <xf numFmtId="3" fontId="109" fillId="66" borderId="42" xfId="130" applyFont="1" applyFill="1" applyBorder="1"/>
    <xf numFmtId="0" fontId="4" fillId="0" borderId="15" xfId="129" applyFont="1" applyBorder="1" applyAlignment="1">
      <alignment horizontal="left" vertical="center"/>
    </xf>
    <xf numFmtId="3" fontId="45" fillId="0" borderId="45" xfId="130" applyFont="1" applyBorder="1" applyAlignment="1">
      <alignment horizontal="left" vertical="center"/>
    </xf>
    <xf numFmtId="3" fontId="45" fillId="0" borderId="76" xfId="130" applyFont="1" applyBorder="1" applyAlignment="1">
      <alignment horizontal="left" vertical="center"/>
    </xf>
    <xf numFmtId="0" fontId="4" fillId="0" borderId="15" xfId="129" applyFont="1" applyBorder="1" applyAlignment="1">
      <alignment horizontal="center" vertical="center"/>
    </xf>
    <xf numFmtId="3" fontId="45" fillId="0" borderId="76" xfId="130" applyFont="1" applyBorder="1" applyAlignment="1">
      <alignment horizontal="center" vertical="center"/>
    </xf>
    <xf numFmtId="0" fontId="4" fillId="0" borderId="113" xfId="129" applyFont="1" applyBorder="1" applyAlignment="1">
      <alignment horizontal="left" vertical="center"/>
    </xf>
    <xf numFmtId="3" fontId="45" fillId="0" borderId="114" xfId="130" applyFont="1" applyBorder="1" applyAlignment="1">
      <alignment horizontal="left" vertical="center"/>
    </xf>
    <xf numFmtId="0" fontId="4" fillId="0" borderId="113" xfId="129" applyFont="1" applyBorder="1" applyAlignment="1">
      <alignment horizontal="center" vertical="center"/>
    </xf>
    <xf numFmtId="3" fontId="45" fillId="0" borderId="115" xfId="130" applyFont="1" applyBorder="1" applyAlignment="1">
      <alignment horizontal="center" vertical="center"/>
    </xf>
    <xf numFmtId="0" fontId="6" fillId="0" borderId="117" xfId="129" applyFont="1" applyBorder="1" applyAlignment="1">
      <alignment horizontal="left" vertical="center"/>
    </xf>
    <xf numFmtId="3" fontId="109" fillId="0" borderId="118" xfId="130" applyFont="1" applyBorder="1" applyAlignment="1">
      <alignment horizontal="left" vertical="center"/>
    </xf>
    <xf numFmtId="0" fontId="6" fillId="0" borderId="117" xfId="129" applyFont="1" applyBorder="1" applyAlignment="1">
      <alignment horizontal="center" vertical="center"/>
    </xf>
    <xf numFmtId="3" fontId="109" fillId="0" borderId="119" xfId="130" applyFont="1" applyBorder="1" applyAlignment="1">
      <alignment horizontal="center" vertical="center"/>
    </xf>
    <xf numFmtId="0" fontId="6" fillId="0" borderId="21" xfId="129" applyFont="1" applyBorder="1" applyAlignment="1">
      <alignment horizontal="center" vertical="center"/>
    </xf>
    <xf numFmtId="3" fontId="109" fillId="0" borderId="21" xfId="130" applyFont="1" applyBorder="1" applyAlignment="1">
      <alignment horizontal="center" vertical="center"/>
    </xf>
    <xf numFmtId="0" fontId="4" fillId="0" borderId="13" xfId="129" applyFont="1" applyBorder="1" applyAlignment="1">
      <alignment horizontal="left" vertical="center"/>
    </xf>
    <xf numFmtId="3" fontId="45" fillId="0" borderId="14" xfId="130" applyFont="1" applyBorder="1" applyAlignment="1">
      <alignment horizontal="left" vertical="center"/>
    </xf>
    <xf numFmtId="0" fontId="4" fillId="0" borderId="13" xfId="129" applyFont="1" applyBorder="1" applyAlignment="1">
      <alignment horizontal="center" vertical="center"/>
    </xf>
    <xf numFmtId="3" fontId="45" fillId="0" borderId="20" xfId="130" applyFont="1" applyBorder="1" applyAlignment="1">
      <alignment horizontal="center" vertical="center"/>
    </xf>
    <xf numFmtId="0" fontId="4" fillId="0" borderId="6" xfId="129" applyFont="1" applyBorder="1" applyAlignment="1">
      <alignment horizontal="center"/>
    </xf>
    <xf numFmtId="3" fontId="45" fillId="0" borderId="0" xfId="130" applyFont="1" applyAlignment="1">
      <alignment horizontal="center"/>
    </xf>
    <xf numFmtId="0" fontId="4" fillId="0" borderId="6" xfId="129" applyFont="1" applyBorder="1" applyAlignment="1">
      <alignment horizontal="center" vertical="center"/>
    </xf>
    <xf numFmtId="3" fontId="45" fillId="0" borderId="5" xfId="130" applyFont="1" applyBorder="1" applyAlignment="1">
      <alignment horizontal="center" vertical="center"/>
    </xf>
    <xf numFmtId="0" fontId="111" fillId="0" borderId="99" xfId="129" applyFont="1" applyBorder="1" applyAlignment="1">
      <alignment horizontal="center" vertical="center" wrapText="1"/>
    </xf>
    <xf numFmtId="3" fontId="109" fillId="0" borderId="99" xfId="130" applyFont="1" applyBorder="1" applyAlignment="1">
      <alignment horizontal="center" wrapText="1"/>
    </xf>
    <xf numFmtId="3" fontId="109" fillId="0" borderId="0" xfId="130" applyFont="1" applyAlignment="1">
      <alignment horizontal="center" wrapText="1"/>
    </xf>
    <xf numFmtId="17" fontId="4" fillId="0" borderId="6" xfId="129" applyNumberFormat="1" applyFont="1" applyBorder="1" applyAlignment="1">
      <alignment horizontal="center" vertical="center"/>
    </xf>
    <xf numFmtId="0" fontId="48" fillId="0" borderId="13" xfId="129" applyFont="1" applyBorder="1" applyAlignment="1">
      <alignment horizontal="center"/>
    </xf>
    <xf numFmtId="3" fontId="44" fillId="0" borderId="14" xfId="130" applyFont="1" applyBorder="1" applyAlignment="1">
      <alignment horizontal="center"/>
    </xf>
    <xf numFmtId="0" fontId="4" fillId="0" borderId="0" xfId="129" applyFont="1" applyAlignment="1">
      <alignment horizontal="center"/>
    </xf>
    <xf numFmtId="0" fontId="4" fillId="0" borderId="15" xfId="129" applyFont="1" applyBorder="1" applyAlignment="1">
      <alignment horizontal="center"/>
    </xf>
    <xf numFmtId="3" fontId="45" fillId="0" borderId="45" xfId="130" applyFont="1" applyBorder="1" applyAlignment="1">
      <alignment horizontal="center"/>
    </xf>
    <xf numFmtId="3" fontId="45" fillId="0" borderId="76" xfId="130" applyFont="1" applyBorder="1" applyAlignment="1">
      <alignment horizontal="center"/>
    </xf>
    <xf numFmtId="0" fontId="6" fillId="70" borderId="21" xfId="129" applyFont="1" applyFill="1" applyBorder="1" applyAlignment="1">
      <alignment horizontal="center"/>
    </xf>
    <xf numFmtId="3" fontId="109" fillId="70" borderId="21" xfId="130" applyFont="1" applyFill="1" applyBorder="1" applyAlignment="1">
      <alignment horizontal="center"/>
    </xf>
    <xf numFmtId="0" fontId="4" fillId="0" borderId="108" xfId="129" applyFont="1" applyBorder="1" applyAlignment="1">
      <alignment horizontal="center" vertical="center" wrapText="1"/>
    </xf>
    <xf numFmtId="3" fontId="4" fillId="0" borderId="108" xfId="130" applyFont="1" applyBorder="1" applyAlignment="1">
      <alignment horizontal="center" vertical="center" wrapText="1"/>
    </xf>
    <xf numFmtId="0" fontId="6" fillId="0" borderId="99" xfId="129" applyFont="1" applyBorder="1" applyAlignment="1">
      <alignment horizontal="center" vertical="center" wrapText="1"/>
    </xf>
    <xf numFmtId="0" fontId="4" fillId="70" borderId="15" xfId="129" applyFont="1" applyFill="1" applyBorder="1" applyAlignment="1">
      <alignment horizontal="center" vertical="center"/>
    </xf>
    <xf numFmtId="3" fontId="45" fillId="70" borderId="45" xfId="130" applyFont="1" applyFill="1" applyBorder="1" applyAlignment="1">
      <alignment horizontal="center" vertical="center"/>
    </xf>
    <xf numFmtId="3" fontId="111" fillId="70" borderId="41" xfId="130" applyFont="1" applyFill="1" applyBorder="1" applyAlignment="1">
      <alignment horizontal="center" vertical="center" wrapText="1"/>
    </xf>
    <xf numFmtId="3" fontId="45" fillId="70" borderId="43" xfId="130" applyFont="1" applyFill="1" applyBorder="1" applyAlignment="1">
      <alignment horizontal="center" vertical="center" wrapText="1"/>
    </xf>
    <xf numFmtId="0" fontId="4" fillId="0" borderId="92" xfId="129" applyFont="1" applyBorder="1" applyAlignment="1">
      <alignment vertical="center"/>
    </xf>
    <xf numFmtId="3" fontId="4" fillId="0" borderId="92" xfId="130" applyFont="1" applyBorder="1" applyAlignment="1">
      <alignment vertical="center"/>
    </xf>
    <xf numFmtId="0" fontId="4" fillId="70" borderId="111" xfId="129" applyFont="1" applyFill="1" applyBorder="1" applyAlignment="1">
      <alignment vertical="center"/>
    </xf>
    <xf numFmtId="3" fontId="45" fillId="70" borderId="112" xfId="130" applyFont="1" applyFill="1" applyBorder="1" applyAlignment="1">
      <alignment vertical="center"/>
    </xf>
    <xf numFmtId="0" fontId="43" fillId="70" borderId="22" xfId="129" applyFont="1" applyFill="1" applyBorder="1" applyAlignment="1">
      <alignment horizontal="center" vertical="center" wrapText="1"/>
    </xf>
    <xf numFmtId="3" fontId="43" fillId="70" borderId="18" xfId="130" applyFont="1" applyFill="1" applyBorder="1" applyAlignment="1">
      <alignment horizontal="center" vertical="center" wrapText="1"/>
    </xf>
    <xf numFmtId="0" fontId="45" fillId="70" borderId="22" xfId="129" applyFont="1" applyFill="1" applyBorder="1" applyAlignment="1">
      <alignment horizontal="center" vertical="center" wrapText="1"/>
    </xf>
    <xf numFmtId="3" fontId="45" fillId="70" borderId="18" xfId="130" applyFont="1" applyFill="1" applyBorder="1" applyAlignment="1">
      <alignment horizontal="center" vertical="center" wrapText="1"/>
    </xf>
    <xf numFmtId="3" fontId="4" fillId="0" borderId="22" xfId="130" applyFont="1" applyBorder="1" applyAlignment="1">
      <alignment horizontal="center" vertical="center"/>
    </xf>
    <xf numFmtId="3" fontId="45" fillId="0" borderId="42" xfId="130" applyFont="1" applyBorder="1" applyAlignment="1">
      <alignment horizontal="center" vertical="center"/>
    </xf>
    <xf numFmtId="0" fontId="43" fillId="0" borderId="22" xfId="129" applyFont="1" applyBorder="1" applyAlignment="1">
      <alignment horizontal="center" vertical="center" wrapText="1"/>
    </xf>
    <xf numFmtId="3" fontId="43" fillId="0" borderId="18" xfId="130" applyFont="1" applyBorder="1" applyAlignment="1">
      <alignment horizontal="center" vertical="center" wrapText="1"/>
    </xf>
    <xf numFmtId="0" fontId="59" fillId="0" borderId="89" xfId="129" applyFont="1" applyBorder="1" applyAlignment="1">
      <alignment horizontal="center"/>
    </xf>
    <xf numFmtId="3" fontId="108" fillId="0" borderId="90" xfId="130" applyFont="1" applyBorder="1" applyAlignment="1">
      <alignment horizontal="center"/>
    </xf>
    <xf numFmtId="3" fontId="108" fillId="0" borderId="91" xfId="130" applyFont="1" applyBorder="1" applyAlignment="1">
      <alignment horizontal="center"/>
    </xf>
    <xf numFmtId="0" fontId="45" fillId="69" borderId="94" xfId="129" applyFont="1" applyFill="1" applyBorder="1" applyAlignment="1">
      <alignment horizontal="left" vertical="center"/>
    </xf>
    <xf numFmtId="3" fontId="45" fillId="69" borderId="96" xfId="130" applyFont="1" applyFill="1" applyBorder="1" applyAlignment="1">
      <alignment horizontal="left" vertical="center"/>
    </xf>
    <xf numFmtId="3" fontId="45" fillId="0" borderId="87" xfId="130" applyFont="1" applyBorder="1" applyAlignment="1">
      <alignment horizontal="left" vertical="center"/>
    </xf>
    <xf numFmtId="0" fontId="41" fillId="70" borderId="98" xfId="129" applyFont="1" applyFill="1" applyBorder="1" applyAlignment="1">
      <alignment horizontal="center" vertical="center" wrapText="1"/>
    </xf>
    <xf numFmtId="3" fontId="41" fillId="70" borderId="99" xfId="130" applyFont="1" applyFill="1" applyBorder="1" applyAlignment="1">
      <alignment wrapText="1"/>
    </xf>
    <xf numFmtId="3" fontId="109" fillId="70" borderId="99" xfId="130" applyFont="1" applyFill="1" applyBorder="1" applyAlignment="1">
      <alignment wrapText="1"/>
    </xf>
    <xf numFmtId="3" fontId="109" fillId="70" borderId="100" xfId="130" applyFont="1" applyFill="1" applyBorder="1" applyAlignment="1">
      <alignment wrapText="1"/>
    </xf>
    <xf numFmtId="3" fontId="41" fillId="70" borderId="103" xfId="130" applyFont="1" applyFill="1" applyBorder="1" applyAlignment="1">
      <alignment horizontal="center" vertical="center" wrapText="1"/>
    </xf>
    <xf numFmtId="3" fontId="41" fillId="70" borderId="14" xfId="130" applyFont="1" applyFill="1" applyBorder="1" applyAlignment="1">
      <alignment wrapText="1"/>
    </xf>
    <xf numFmtId="3" fontId="109" fillId="70" borderId="14" xfId="130" applyFont="1" applyFill="1" applyBorder="1" applyAlignment="1">
      <alignment wrapText="1"/>
    </xf>
    <xf numFmtId="3" fontId="109" fillId="70" borderId="20" xfId="130" applyFont="1" applyFill="1" applyBorder="1" applyAlignment="1">
      <alignment wrapText="1"/>
    </xf>
    <xf numFmtId="0" fontId="6" fillId="70" borderId="101" xfId="129" applyFont="1" applyFill="1" applyBorder="1" applyAlignment="1">
      <alignment horizontal="center" vertical="center" wrapText="1"/>
    </xf>
    <xf numFmtId="3" fontId="109" fillId="70" borderId="99" xfId="130" applyFont="1" applyFill="1" applyBorder="1" applyAlignment="1">
      <alignment horizontal="center" wrapText="1"/>
    </xf>
    <xf numFmtId="3" fontId="109" fillId="70" borderId="100" xfId="130" applyFont="1" applyFill="1" applyBorder="1" applyAlignment="1">
      <alignment horizontal="center" wrapText="1"/>
    </xf>
    <xf numFmtId="3" fontId="109" fillId="70" borderId="13" xfId="130" applyFont="1" applyFill="1" applyBorder="1" applyAlignment="1">
      <alignment horizontal="center" wrapText="1"/>
    </xf>
    <xf numFmtId="3" fontId="109" fillId="70" borderId="14" xfId="130" applyFont="1" applyFill="1" applyBorder="1" applyAlignment="1">
      <alignment horizontal="center" wrapText="1"/>
    </xf>
    <xf numFmtId="3" fontId="109" fillId="70" borderId="20" xfId="130" applyFont="1" applyFill="1" applyBorder="1" applyAlignment="1">
      <alignment horizontal="center" wrapText="1"/>
    </xf>
    <xf numFmtId="0" fontId="6" fillId="70" borderId="102" xfId="129" applyFont="1" applyFill="1" applyBorder="1" applyAlignment="1">
      <alignment horizontal="center" vertical="center"/>
    </xf>
    <xf numFmtId="3" fontId="6" fillId="70" borderId="104" xfId="130" applyFont="1" applyFill="1" applyBorder="1" applyAlignment="1">
      <alignment horizontal="center" vertical="center"/>
    </xf>
    <xf numFmtId="0" fontId="45" fillId="0" borderId="94" xfId="129" applyFont="1" applyBorder="1" applyAlignment="1">
      <alignment horizontal="left" vertical="center" wrapText="1"/>
    </xf>
    <xf numFmtId="3" fontId="45" fillId="0" borderId="45" xfId="130" applyFont="1" applyBorder="1" applyAlignment="1">
      <alignment horizontal="left" wrapText="1"/>
    </xf>
    <xf numFmtId="3" fontId="45" fillId="0" borderId="76" xfId="130" applyFont="1" applyBorder="1" applyAlignment="1">
      <alignment horizontal="left" wrapText="1"/>
    </xf>
    <xf numFmtId="0" fontId="6" fillId="0" borderId="22" xfId="129" applyFont="1" applyBorder="1" applyAlignment="1">
      <alignment horizontal="center" vertical="center" wrapText="1"/>
    </xf>
    <xf numFmtId="3" fontId="45" fillId="0" borderId="18" xfId="130" applyFont="1" applyBorder="1" applyAlignment="1">
      <alignment horizontal="center" wrapText="1"/>
    </xf>
    <xf numFmtId="3" fontId="45" fillId="0" borderId="42" xfId="130" applyFont="1" applyBorder="1" applyAlignment="1">
      <alignment horizontal="center" wrapText="1"/>
    </xf>
    <xf numFmtId="165" fontId="4" fillId="0" borderId="105" xfId="131" applyFont="1" applyBorder="1" applyAlignment="1">
      <alignment horizontal="center" vertical="center" wrapText="1"/>
    </xf>
    <xf numFmtId="3" fontId="45" fillId="0" borderId="106" xfId="130" applyFont="1" applyBorder="1" applyAlignment="1">
      <alignment horizontal="center" vertical="center" wrapText="1"/>
    </xf>
    <xf numFmtId="10" fontId="53" fillId="0" borderId="0" xfId="121" applyNumberFormat="1" applyFont="1" applyAlignment="1">
      <alignment horizontal="left" vertical="center"/>
    </xf>
    <xf numFmtId="10" fontId="53" fillId="0" borderId="5" xfId="121" applyNumberFormat="1" applyFont="1" applyBorder="1" applyAlignment="1">
      <alignment horizontal="left" vertical="center"/>
    </xf>
    <xf numFmtId="0" fontId="3" fillId="0" borderId="5" xfId="121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center" wrapText="1"/>
    </xf>
    <xf numFmtId="0" fontId="121" fillId="0" borderId="0" xfId="0" applyFont="1" applyAlignment="1">
      <alignment horizontal="justify" vertical="center"/>
    </xf>
  </cellXfs>
  <cellStyles count="147">
    <cellStyle name="20% - Accent1" xfId="56" xr:uid="{00000000-0005-0000-0000-000000000000}"/>
    <cellStyle name="20% - Accent2" xfId="57" xr:uid="{00000000-0005-0000-0000-000001000000}"/>
    <cellStyle name="20% - Accent3" xfId="58" xr:uid="{00000000-0005-0000-0000-000002000000}"/>
    <cellStyle name="20% - Accent4" xfId="59" xr:uid="{00000000-0005-0000-0000-000003000000}"/>
    <cellStyle name="20% - Accent5" xfId="60" xr:uid="{00000000-0005-0000-0000-000004000000}"/>
    <cellStyle name="20% - Accent6" xfId="61" xr:uid="{00000000-0005-0000-0000-000005000000}"/>
    <cellStyle name="20% - Ênfase1" xfId="32" builtinId="30" customBuiltin="1"/>
    <cellStyle name="20% - Ênfase2" xfId="36" builtinId="34" customBuiltin="1"/>
    <cellStyle name="20% - Ênfase3" xfId="40" builtinId="38" customBuiltin="1"/>
    <cellStyle name="20% - Ênfase4" xfId="44" builtinId="42" customBuiltin="1"/>
    <cellStyle name="20% - Ênfase5" xfId="48" builtinId="46" customBuiltin="1"/>
    <cellStyle name="20% - Ênfase6" xfId="52" builtinId="50" customBuiltin="1"/>
    <cellStyle name="40% - Accent1" xfId="62" xr:uid="{00000000-0005-0000-0000-00000C000000}"/>
    <cellStyle name="40% - Accent2" xfId="63" xr:uid="{00000000-0005-0000-0000-00000D000000}"/>
    <cellStyle name="40% - Accent3" xfId="64" xr:uid="{00000000-0005-0000-0000-00000E000000}"/>
    <cellStyle name="40% - Accent4" xfId="65" xr:uid="{00000000-0005-0000-0000-00000F000000}"/>
    <cellStyle name="40% - Accent5" xfId="66" xr:uid="{00000000-0005-0000-0000-000010000000}"/>
    <cellStyle name="40% - Accent6" xfId="67" xr:uid="{00000000-0005-0000-0000-000011000000}"/>
    <cellStyle name="40% - Ênfase1" xfId="33" builtinId="31" customBuiltin="1"/>
    <cellStyle name="40% - Ênfase2" xfId="37" builtinId="35" customBuiltin="1"/>
    <cellStyle name="40% - Ênfase3" xfId="41" builtinId="39" customBuiltin="1"/>
    <cellStyle name="40% - Ênfase4" xfId="45" builtinId="43" customBuiltin="1"/>
    <cellStyle name="40% - Ênfase5" xfId="49" builtinId="47" customBuiltin="1"/>
    <cellStyle name="40% - Ênfase6" xfId="53" builtinId="51" customBuiltin="1"/>
    <cellStyle name="60% - Accent1" xfId="68" xr:uid="{00000000-0005-0000-0000-000018000000}"/>
    <cellStyle name="60% - Accent2" xfId="69" xr:uid="{00000000-0005-0000-0000-000019000000}"/>
    <cellStyle name="60% - Accent3" xfId="70" xr:uid="{00000000-0005-0000-0000-00001A000000}"/>
    <cellStyle name="60% - Accent4" xfId="71" xr:uid="{00000000-0005-0000-0000-00001B000000}"/>
    <cellStyle name="60% - Accent5" xfId="72" xr:uid="{00000000-0005-0000-0000-00001C000000}"/>
    <cellStyle name="60% - Accent6" xfId="73" xr:uid="{00000000-0005-0000-0000-00001D000000}"/>
    <cellStyle name="60% - Ênfase1" xfId="34" builtinId="32" customBuiltin="1"/>
    <cellStyle name="60% - Ênfase2" xfId="38" builtinId="36" customBuiltin="1"/>
    <cellStyle name="60% - Ênfase3" xfId="42" builtinId="40" customBuiltin="1"/>
    <cellStyle name="60% - Ênfase4" xfId="46" builtinId="44" customBuiltin="1"/>
    <cellStyle name="60% - Ênfase5" xfId="50" builtinId="48" customBuiltin="1"/>
    <cellStyle name="60% - Ênfase6" xfId="54" builtinId="52" customBuiltin="1"/>
    <cellStyle name="Accent1" xfId="74" xr:uid="{00000000-0005-0000-0000-000024000000}"/>
    <cellStyle name="Accent2" xfId="75" xr:uid="{00000000-0005-0000-0000-000025000000}"/>
    <cellStyle name="Accent3" xfId="76" xr:uid="{00000000-0005-0000-0000-000026000000}"/>
    <cellStyle name="Accent4" xfId="77" xr:uid="{00000000-0005-0000-0000-000027000000}"/>
    <cellStyle name="Accent5" xfId="78" xr:uid="{00000000-0005-0000-0000-000028000000}"/>
    <cellStyle name="Accent6" xfId="79" xr:uid="{00000000-0005-0000-0000-000029000000}"/>
    <cellStyle name="Bad" xfId="80" xr:uid="{00000000-0005-0000-0000-00002A000000}"/>
    <cellStyle name="Bom" xfId="19" builtinId="26" customBuiltin="1"/>
    <cellStyle name="Calculation" xfId="81" xr:uid="{00000000-0005-0000-0000-00002C000000}"/>
    <cellStyle name="Cálculo" xfId="24" builtinId="22" customBuiltin="1"/>
    <cellStyle name="Célula de Verificação" xfId="26" builtinId="23" customBuiltin="1"/>
    <cellStyle name="Célula Vinculada" xfId="25" builtinId="24" customBuiltin="1"/>
    <cellStyle name="Check Cell" xfId="82" xr:uid="{00000000-0005-0000-0000-000030000000}"/>
    <cellStyle name="Ênfase1" xfId="31" builtinId="29" customBuiltin="1"/>
    <cellStyle name="Ênfase2" xfId="35" builtinId="33" customBuiltin="1"/>
    <cellStyle name="Ênfase3" xfId="39" builtinId="37" customBuiltin="1"/>
    <cellStyle name="Ênfase4" xfId="43" builtinId="41" customBuiltin="1"/>
    <cellStyle name="Ênfase5" xfId="47" builtinId="45" customBuiltin="1"/>
    <cellStyle name="Ênfase6" xfId="51" builtinId="49" customBuiltin="1"/>
    <cellStyle name="Entrada" xfId="22" builtinId="20" customBuiltin="1"/>
    <cellStyle name="Explanatory Text" xfId="83" xr:uid="{00000000-0005-0000-0000-000038000000}"/>
    <cellStyle name="Good" xfId="84" xr:uid="{00000000-0005-0000-0000-000039000000}"/>
    <cellStyle name="Heading 1" xfId="85" xr:uid="{00000000-0005-0000-0000-00003A000000}"/>
    <cellStyle name="Heading 2" xfId="86" xr:uid="{00000000-0005-0000-0000-00003B000000}"/>
    <cellStyle name="Heading 3" xfId="87" xr:uid="{00000000-0005-0000-0000-00003C000000}"/>
    <cellStyle name="Heading 4" xfId="88" xr:uid="{00000000-0005-0000-0000-00003D000000}"/>
    <cellStyle name="Hiperlink 2" xfId="124" xr:uid="{00000000-0005-0000-0000-00003E000000}"/>
    <cellStyle name="Input" xfId="89" xr:uid="{00000000-0005-0000-0000-000040000000}"/>
    <cellStyle name="Linked Cell" xfId="90" xr:uid="{00000000-0005-0000-0000-000041000000}"/>
    <cellStyle name="Moeda" xfId="143" builtinId="4"/>
    <cellStyle name="Moeda 2" xfId="91" xr:uid="{00000000-0005-0000-0000-000042000000}"/>
    <cellStyle name="Moeda 2 2" xfId="92" xr:uid="{00000000-0005-0000-0000-000043000000}"/>
    <cellStyle name="Moeda 3" xfId="13" xr:uid="{00000000-0005-0000-0000-000044000000}"/>
    <cellStyle name="Moeda 3 2" xfId="113" xr:uid="{00000000-0005-0000-0000-000045000000}"/>
    <cellStyle name="Moeda 3 3" xfId="115" xr:uid="{00000000-0005-0000-0000-000046000000}"/>
    <cellStyle name="Moeda 3 3 2" xfId="137" xr:uid="{00000000-0005-0000-0000-000047000000}"/>
    <cellStyle name="Moeda 3 4" xfId="133" xr:uid="{00000000-0005-0000-0000-000048000000}"/>
    <cellStyle name="Moeda 4" xfId="93" xr:uid="{00000000-0005-0000-0000-000049000000}"/>
    <cellStyle name="Moeda 5" xfId="111" xr:uid="{00000000-0005-0000-0000-00004A000000}"/>
    <cellStyle name="Moeda 5 2" xfId="116" xr:uid="{00000000-0005-0000-0000-00004B000000}"/>
    <cellStyle name="Moeda 5 2 2" xfId="138" xr:uid="{00000000-0005-0000-0000-00004C000000}"/>
    <cellStyle name="Moeda 5 3" xfId="135" xr:uid="{00000000-0005-0000-0000-00004D000000}"/>
    <cellStyle name="Moeda 6" xfId="114" xr:uid="{00000000-0005-0000-0000-00004E000000}"/>
    <cellStyle name="Moeda 7" xfId="145" xr:uid="{7CFC1A1C-BE08-4246-8BE9-7F094C59D3BD}"/>
    <cellStyle name="Neutral" xfId="94" xr:uid="{00000000-0005-0000-0000-000050000000}"/>
    <cellStyle name="Neutro" xfId="21" builtinId="28" customBuiltin="1"/>
    <cellStyle name="Normal" xfId="0" builtinId="0"/>
    <cellStyle name="Normal 13 2" xfId="121" xr:uid="{00000000-0005-0000-0000-000052000000}"/>
    <cellStyle name="Normal 16" xfId="123" xr:uid="{00000000-0005-0000-0000-000053000000}"/>
    <cellStyle name="Normal 166" xfId="132" xr:uid="{00000000-0005-0000-0000-000054000000}"/>
    <cellStyle name="Normal 18" xfId="126" xr:uid="{00000000-0005-0000-0000-000055000000}"/>
    <cellStyle name="Normal 2" xfId="95" xr:uid="{00000000-0005-0000-0000-000056000000}"/>
    <cellStyle name="Normal 2 2" xfId="96" xr:uid="{00000000-0005-0000-0000-000057000000}"/>
    <cellStyle name="Normal 2_SIGEO Ver_2013A" xfId="127" xr:uid="{00000000-0005-0000-0000-000058000000}"/>
    <cellStyle name="Normal 3" xfId="4" xr:uid="{00000000-0005-0000-0000-000059000000}"/>
    <cellStyle name="Normal 3 2" xfId="10" xr:uid="{00000000-0005-0000-0000-00005A000000}"/>
    <cellStyle name="Normal 4" xfId="97" xr:uid="{00000000-0005-0000-0000-00005B000000}"/>
    <cellStyle name="Normal 4 2" xfId="98" xr:uid="{00000000-0005-0000-0000-00005C000000}"/>
    <cellStyle name="Normal 4 3" xfId="130" xr:uid="{00000000-0005-0000-0000-00005D000000}"/>
    <cellStyle name="Normal 5" xfId="99" xr:uid="{00000000-0005-0000-0000-00005E000000}"/>
    <cellStyle name="Normal 6" xfId="55" xr:uid="{00000000-0005-0000-0000-00005F000000}"/>
    <cellStyle name="Normal 7" xfId="110" xr:uid="{00000000-0005-0000-0000-000060000000}"/>
    <cellStyle name="Normal 7 2" xfId="117" xr:uid="{00000000-0005-0000-0000-000061000000}"/>
    <cellStyle name="Normal 8" xfId="144" xr:uid="{06A86C16-FE78-4FBA-8901-982A8F5072E0}"/>
    <cellStyle name="Normal 9" xfId="5" xr:uid="{00000000-0005-0000-0000-000062000000}"/>
    <cellStyle name="Normal_CPU_06_400_91_00750_00_SEE_parte02 2" xfId="3" xr:uid="{00000000-0005-0000-0000-000063000000}"/>
    <cellStyle name="Normal_Infra Primária - Planilha" xfId="2" xr:uid="{00000000-0005-0000-0000-000064000000}"/>
    <cellStyle name="Normal_POÇAO DE PEDRAS ESPERANTINOPOLIS" xfId="129" xr:uid="{00000000-0005-0000-0000-000065000000}"/>
    <cellStyle name="Nota" xfId="28" builtinId="10" customBuiltin="1"/>
    <cellStyle name="Note" xfId="100" xr:uid="{00000000-0005-0000-0000-000067000000}"/>
    <cellStyle name="Output" xfId="101" xr:uid="{00000000-0005-0000-0000-000068000000}"/>
    <cellStyle name="Percentagem 2" xfId="102" xr:uid="{00000000-0005-0000-0000-000069000000}"/>
    <cellStyle name="Porcentagem" xfId="1" builtinId="5"/>
    <cellStyle name="Porcentagem 11" xfId="125" xr:uid="{00000000-0005-0000-0000-00006B000000}"/>
    <cellStyle name="Porcentagem 2" xfId="103" xr:uid="{00000000-0005-0000-0000-00006C000000}"/>
    <cellStyle name="Porcentagem 2 2" xfId="9" xr:uid="{00000000-0005-0000-0000-00006D000000}"/>
    <cellStyle name="Porcentagem 3" xfId="104" xr:uid="{00000000-0005-0000-0000-00006E000000}"/>
    <cellStyle name="Porcentagem 4" xfId="12" xr:uid="{00000000-0005-0000-0000-00006F000000}"/>
    <cellStyle name="Porcentagem 5" xfId="7" xr:uid="{00000000-0005-0000-0000-000070000000}"/>
    <cellStyle name="Porcentagem 6" xfId="146" xr:uid="{CF1FF001-1B90-4B05-AC87-34D4C21BFFAC}"/>
    <cellStyle name="Ruim" xfId="20" builtinId="27" customBuiltin="1"/>
    <cellStyle name="Saída" xfId="23" builtinId="21" customBuiltin="1"/>
    <cellStyle name="Separador de milhares 2" xfId="105" xr:uid="{00000000-0005-0000-0000-000072000000}"/>
    <cellStyle name="Separador de milhares 2 2" xfId="118" xr:uid="{00000000-0005-0000-0000-000073000000}"/>
    <cellStyle name="Separador de milhares 2 2 2" xfId="139" xr:uid="{00000000-0005-0000-0000-000074000000}"/>
    <cellStyle name="Separador de milhares 2 3" xfId="8" xr:uid="{00000000-0005-0000-0000-000075000000}"/>
    <cellStyle name="Separador de milhares 4" xfId="11" xr:uid="{00000000-0005-0000-0000-000076000000}"/>
    <cellStyle name="Separador de milhares 6" xfId="6" xr:uid="{00000000-0005-0000-0000-000077000000}"/>
    <cellStyle name="Separador de milhares_POÇAO DE PEDRAS ESPERANTINOPOLIS" xfId="131" xr:uid="{00000000-0005-0000-0000-000078000000}"/>
    <cellStyle name="Texto de Aviso" xfId="27" builtinId="11" customBuiltin="1"/>
    <cellStyle name="Texto Explicativo" xfId="29" builtinId="53" customBuiltin="1"/>
    <cellStyle name="Title" xfId="106" xr:uid="{00000000-0005-0000-0000-00007B000000}"/>
    <cellStyle name="Título" xfId="14" builtinId="15" customBuiltin="1"/>
    <cellStyle name="Título 1" xfId="15" builtinId="16" customBuiltin="1"/>
    <cellStyle name="Título 2" xfId="16" builtinId="17" customBuiltin="1"/>
    <cellStyle name="Título 3" xfId="17" builtinId="18" customBuiltin="1"/>
    <cellStyle name="Título 4" xfId="18" builtinId="19" customBuiltin="1"/>
    <cellStyle name="Total" xfId="30" builtinId="25" customBuiltin="1"/>
    <cellStyle name="Vírgula" xfId="112" builtinId="3"/>
    <cellStyle name="Vírgula 2" xfId="107" xr:uid="{00000000-0005-0000-0000-000083000000}"/>
    <cellStyle name="Vírgula 2 2" xfId="119" xr:uid="{00000000-0005-0000-0000-000084000000}"/>
    <cellStyle name="Vírgula 2 2 2" xfId="122" xr:uid="{00000000-0005-0000-0000-000085000000}"/>
    <cellStyle name="Vírgula 2 2 3" xfId="128" xr:uid="{00000000-0005-0000-0000-000086000000}"/>
    <cellStyle name="Vírgula 2 2 3 2" xfId="142" xr:uid="{00000000-0005-0000-0000-000087000000}"/>
    <cellStyle name="Vírgula 2 2 4" xfId="140" xr:uid="{00000000-0005-0000-0000-000088000000}"/>
    <cellStyle name="Vírgula 3" xfId="108" xr:uid="{00000000-0005-0000-0000-000089000000}"/>
    <cellStyle name="Vírgula 3 2" xfId="120" xr:uid="{00000000-0005-0000-0000-00008A000000}"/>
    <cellStyle name="Vírgula 3 2 2" xfId="141" xr:uid="{00000000-0005-0000-0000-00008B000000}"/>
    <cellStyle name="Vírgula 3 3" xfId="134" xr:uid="{00000000-0005-0000-0000-00008C000000}"/>
    <cellStyle name="Vírgula 4" xfId="136" xr:uid="{00000000-0005-0000-0000-00008D000000}"/>
    <cellStyle name="Warning Text" xfId="109" xr:uid="{00000000-0005-0000-0000-00008E000000}"/>
  </cellStyles>
  <dxfs count="17"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color theme="0"/>
      </font>
      <border>
        <bottom style="thin">
          <color theme="0"/>
        </bottom>
      </border>
    </dxf>
    <dxf>
      <font>
        <b/>
        <i val="0"/>
      </font>
      <fill>
        <patternFill>
          <bgColor theme="2" tint="-9.9948118533890809E-2"/>
        </patternFill>
      </fill>
      <border>
        <top style="dotted">
          <color auto="1"/>
        </top>
      </border>
    </dxf>
    <dxf>
      <font>
        <color theme="0"/>
      </font>
    </dxf>
    <dxf>
      <font>
        <color theme="0"/>
      </font>
      <border>
        <bottom style="thin">
          <color theme="0"/>
        </bottom>
      </border>
    </dxf>
    <dxf>
      <font>
        <b/>
        <i val="0"/>
        <color theme="1"/>
      </font>
      <fill>
        <patternFill>
          <bgColor theme="6"/>
        </patternFill>
      </fill>
    </dxf>
    <dxf>
      <font>
        <b/>
        <i val="0"/>
        <color auto="1"/>
      </font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E2EB71"/>
      <color rgb="FFFEF6F0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externalLink" Target="externalLinks/externalLink13.xml"/><Relationship Id="rId21" Type="http://schemas.openxmlformats.org/officeDocument/2006/relationships/externalLink" Target="externalLinks/externalLink8.xml"/><Relationship Id="rId34" Type="http://schemas.openxmlformats.org/officeDocument/2006/relationships/externalLink" Target="externalLinks/externalLink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0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29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32" Type="http://schemas.openxmlformats.org/officeDocument/2006/relationships/externalLink" Target="externalLinks/externalLink19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31" Type="http://schemas.openxmlformats.org/officeDocument/2006/relationships/externalLink" Target="externalLinks/externalLink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30" Type="http://schemas.openxmlformats.org/officeDocument/2006/relationships/externalLink" Target="externalLinks/externalLink17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'CURVA ABC'!$I$15</c:f>
              <c:strCache>
                <c:ptCount val="1"/>
                <c:pt idx="0">
                  <c:v>PESO (%)</c:v>
                </c:pt>
              </c:strCache>
            </c:strRef>
          </c:tx>
          <c:invertIfNegative val="0"/>
          <c:cat>
            <c:strRef>
              <c:f>'CURVA ABC'!$A$16:$A$25</c:f>
              <c:strCache>
                <c:ptCount val="9"/>
                <c:pt idx="0">
                  <c:v> 8.4 </c:v>
                </c:pt>
                <c:pt idx="1">
                  <c:v> 8.3 </c:v>
                </c:pt>
                <c:pt idx="2">
                  <c:v> 4.2 </c:v>
                </c:pt>
                <c:pt idx="3">
                  <c:v> 12.1 </c:v>
                </c:pt>
                <c:pt idx="4">
                  <c:v> 5.1 </c:v>
                </c:pt>
                <c:pt idx="5">
                  <c:v> 12.3 </c:v>
                </c:pt>
                <c:pt idx="6">
                  <c:v> 6.3 </c:v>
                </c:pt>
                <c:pt idx="7">
                  <c:v> 10.1 </c:v>
                </c:pt>
                <c:pt idx="8">
                  <c:v> 4.1 </c:v>
                </c:pt>
              </c:strCache>
            </c:strRef>
          </c:cat>
          <c:val>
            <c:numRef>
              <c:f>'CURVA ABC'!$I$16:$I$25</c:f>
              <c:numCache>
                <c:formatCode>0.00%</c:formatCode>
                <c:ptCount val="9"/>
                <c:pt idx="0">
                  <c:v>0.28787847385079429</c:v>
                </c:pt>
                <c:pt idx="1">
                  <c:v>0.13168082081170368</c:v>
                </c:pt>
                <c:pt idx="2">
                  <c:v>0.12209838133969605</c:v>
                </c:pt>
                <c:pt idx="3">
                  <c:v>8.4393805867515825E-2</c:v>
                </c:pt>
                <c:pt idx="4">
                  <c:v>3.4028671323641582E-2</c:v>
                </c:pt>
                <c:pt idx="5">
                  <c:v>2.9468511664582722E-2</c:v>
                </c:pt>
                <c:pt idx="6">
                  <c:v>2.8227752648081916E-2</c:v>
                </c:pt>
                <c:pt idx="7">
                  <c:v>2.1926621792840703E-2</c:v>
                </c:pt>
                <c:pt idx="8">
                  <c:v>1.8760724916330036E-2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76-4C60-9434-56C360D198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213120"/>
        <c:axId val="379215864"/>
      </c:barChart>
      <c:lineChart>
        <c:grouping val="standard"/>
        <c:varyColors val="0"/>
        <c:ser>
          <c:idx val="1"/>
          <c:order val="1"/>
          <c:tx>
            <c:strRef>
              <c:f>'CURVA ABC'!$J$15</c:f>
              <c:strCache>
                <c:ptCount val="1"/>
                <c:pt idx="0">
                  <c:v>ACUM. (%)</c:v>
                </c:pt>
              </c:strCache>
            </c:strRef>
          </c:tx>
          <c:marker>
            <c:symbol val="none"/>
          </c:marker>
          <c:cat>
            <c:strRef>
              <c:f>'CURVA ABC'!$A$16:$A$25</c:f>
              <c:strCache>
                <c:ptCount val="9"/>
                <c:pt idx="0">
                  <c:v> 8.4 </c:v>
                </c:pt>
                <c:pt idx="1">
                  <c:v> 8.3 </c:v>
                </c:pt>
                <c:pt idx="2">
                  <c:v> 4.2 </c:v>
                </c:pt>
                <c:pt idx="3">
                  <c:v> 12.1 </c:v>
                </c:pt>
                <c:pt idx="4">
                  <c:v> 5.1 </c:v>
                </c:pt>
                <c:pt idx="5">
                  <c:v> 12.3 </c:v>
                </c:pt>
                <c:pt idx="6">
                  <c:v> 6.3 </c:v>
                </c:pt>
                <c:pt idx="7">
                  <c:v> 10.1 </c:v>
                </c:pt>
                <c:pt idx="8">
                  <c:v> 4.1 </c:v>
                </c:pt>
              </c:strCache>
            </c:strRef>
          </c:cat>
          <c:val>
            <c:numRef>
              <c:f>'CURVA ABC'!$J$16:$J$25</c:f>
              <c:numCache>
                <c:formatCode>0.00%</c:formatCode>
                <c:ptCount val="9"/>
                <c:pt idx="0">
                  <c:v>0.28787847385079429</c:v>
                </c:pt>
                <c:pt idx="1">
                  <c:v>0.41955929466249797</c:v>
                </c:pt>
                <c:pt idx="2">
                  <c:v>0.54165767600219406</c:v>
                </c:pt>
                <c:pt idx="3">
                  <c:v>0.62605148186970982</c:v>
                </c:pt>
                <c:pt idx="4">
                  <c:v>0.74950078152533905</c:v>
                </c:pt>
                <c:pt idx="5">
                  <c:v>0.77896929318992181</c:v>
                </c:pt>
                <c:pt idx="6">
                  <c:v>0.80719704583800378</c:v>
                </c:pt>
                <c:pt idx="7">
                  <c:v>0.82912366763084444</c:v>
                </c:pt>
                <c:pt idx="8">
                  <c:v>0.84788439254717451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76-4C60-9434-56C360D198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213120"/>
        <c:axId val="379215864"/>
      </c:lineChart>
      <c:catAx>
        <c:axId val="379213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9215864"/>
        <c:crosses val="autoZero"/>
        <c:auto val="1"/>
        <c:lblAlgn val="ctr"/>
        <c:lblOffset val="100"/>
        <c:noMultiLvlLbl val="0"/>
      </c:catAx>
      <c:valAx>
        <c:axId val="37921586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79213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6858086085154573"/>
          <c:y val="0.34741073716648058"/>
          <c:w val="0.13024535177842436"/>
          <c:h val="0.23865549923983362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4.jp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4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8.jpg"/><Relationship Id="rId1" Type="http://schemas.openxmlformats.org/officeDocument/2006/relationships/image" Target="../media/image5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7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8.jp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861060</xdr:colOff>
      <xdr:row>3</xdr:row>
      <xdr:rowOff>1714500</xdr:rowOff>
    </xdr:from>
    <xdr:ext cx="1075166" cy="405432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77740" y="1714500"/>
          <a:ext cx="1075166" cy="405432"/>
        </a:xfrm>
        <a:prstGeom prst="rect">
          <a:avLst/>
        </a:prstGeom>
        <a:noFill/>
        <a:ln w="12700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2000" b="1">
              <a:latin typeface="+mn-lt"/>
            </a:rPr>
            <a:t>ANEXO</a:t>
          </a:r>
          <a:r>
            <a:rPr lang="pt-BR" sz="2000" b="1"/>
            <a:t> I</a:t>
          </a:r>
        </a:p>
      </xdr:txBody>
    </xdr:sp>
    <xdr:clientData/>
  </xdr:oneCellAnchor>
  <xdr:twoCellAnchor editAs="oneCell">
    <xdr:from>
      <xdr:col>1</xdr:col>
      <xdr:colOff>1425388</xdr:colOff>
      <xdr:row>3</xdr:row>
      <xdr:rowOff>35858</xdr:rowOff>
    </xdr:from>
    <xdr:to>
      <xdr:col>4</xdr:col>
      <xdr:colOff>236544</xdr:colOff>
      <xdr:row>3</xdr:row>
      <xdr:rowOff>1703293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B1978C7-F9D7-77DC-11BA-8CA2697B2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7035" y="35858"/>
          <a:ext cx="6233933" cy="16674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1137805</xdr:colOff>
      <xdr:row>3</xdr:row>
      <xdr:rowOff>19050</xdr:rowOff>
    </xdr:from>
    <xdr:to>
      <xdr:col>7</xdr:col>
      <xdr:colOff>920857</xdr:colOff>
      <xdr:row>3</xdr:row>
      <xdr:rowOff>2194214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38155" y="19050"/>
          <a:ext cx="8147733" cy="2175164"/>
        </a:xfrm>
        <a:prstGeom prst="rect">
          <a:avLst/>
        </a:prstGeom>
      </xdr:spPr>
    </xdr:pic>
    <xdr:clientData/>
  </xdr:twoCellAnchor>
  <xdr:oneCellAnchor>
    <xdr:from>
      <xdr:col>3</xdr:col>
      <xdr:colOff>4518314</xdr:colOff>
      <xdr:row>3</xdr:row>
      <xdr:rowOff>2180359</xdr:rowOff>
    </xdr:from>
    <xdr:ext cx="1537855" cy="468013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7318664" y="2180359"/>
          <a:ext cx="1537855" cy="468013"/>
        </a:xfrm>
        <a:prstGeom prst="rect">
          <a:avLst/>
        </a:prstGeom>
        <a:noFill/>
        <a:ln w="12700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2400" b="1">
              <a:latin typeface="+mn-lt"/>
            </a:rPr>
            <a:t>ANEXO</a:t>
          </a:r>
          <a:r>
            <a:rPr lang="pt-BR" sz="2400" b="1"/>
            <a:t> II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1255568</xdr:colOff>
      <xdr:row>3</xdr:row>
      <xdr:rowOff>645968</xdr:rowOff>
    </xdr:from>
    <xdr:ext cx="1537855" cy="468013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7656368" y="1726623"/>
          <a:ext cx="1537855" cy="468013"/>
        </a:xfrm>
        <a:prstGeom prst="rect">
          <a:avLst/>
        </a:prstGeom>
        <a:noFill/>
        <a:ln w="12700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2400" b="1">
              <a:latin typeface="+mn-lt"/>
            </a:rPr>
            <a:t>ANEXO</a:t>
          </a:r>
          <a:r>
            <a:rPr lang="pt-BR" sz="2400" b="1"/>
            <a:t> III</a:t>
          </a:r>
        </a:p>
      </xdr:txBody>
    </xdr:sp>
    <xdr:clientData/>
  </xdr:oneCellAnchor>
  <xdr:twoCellAnchor editAs="oneCell">
    <xdr:from>
      <xdr:col>1</xdr:col>
      <xdr:colOff>3934691</xdr:colOff>
      <xdr:row>0</xdr:row>
      <xdr:rowOff>27710</xdr:rowOff>
    </xdr:from>
    <xdr:to>
      <xdr:col>8</xdr:col>
      <xdr:colOff>221673</xdr:colOff>
      <xdr:row>3</xdr:row>
      <xdr:rowOff>688769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E58C8F4-EB79-4270-9C5C-4E5C0AB1D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6182" y="27710"/>
          <a:ext cx="6511636" cy="17417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444874</xdr:colOff>
      <xdr:row>68</xdr:row>
      <xdr:rowOff>407577</xdr:rowOff>
    </xdr:from>
    <xdr:to>
      <xdr:col>3</xdr:col>
      <xdr:colOff>5306786</xdr:colOff>
      <xdr:row>73</xdr:row>
      <xdr:rowOff>1</xdr:rowOff>
    </xdr:to>
    <xdr:graphicFrame macro="">
      <xdr:nvGraphicFramePr>
        <xdr:cNvPr id="7" name="Gráfico 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3</xdr:col>
      <xdr:colOff>5699760</xdr:colOff>
      <xdr:row>2</xdr:row>
      <xdr:rowOff>1234440</xdr:rowOff>
    </xdr:from>
    <xdr:ext cx="1537855" cy="468013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8199120" y="2087880"/>
          <a:ext cx="1537855" cy="468013"/>
        </a:xfrm>
        <a:prstGeom prst="rect">
          <a:avLst/>
        </a:prstGeom>
        <a:noFill/>
        <a:ln w="12700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2400" b="1">
              <a:latin typeface="+mn-lt"/>
            </a:rPr>
            <a:t>ANEXO</a:t>
          </a:r>
          <a:r>
            <a:rPr lang="pt-BR" sz="2400" b="1"/>
            <a:t> IV</a:t>
          </a:r>
        </a:p>
      </xdr:txBody>
    </xdr:sp>
    <xdr:clientData/>
  </xdr:oneCellAnchor>
  <xdr:twoCellAnchor editAs="oneCell">
    <xdr:from>
      <xdr:col>3</xdr:col>
      <xdr:colOff>2724150</xdr:colOff>
      <xdr:row>0</xdr:row>
      <xdr:rowOff>0</xdr:rowOff>
    </xdr:from>
    <xdr:to>
      <xdr:col>7</xdr:col>
      <xdr:colOff>247650</xdr:colOff>
      <xdr:row>2</xdr:row>
      <xdr:rowOff>1206405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A1244D9-722E-41F7-BDFB-5A55A1B2C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0" y="0"/>
          <a:ext cx="7715250" cy="206365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372893</xdr:colOff>
      <xdr:row>3</xdr:row>
      <xdr:rowOff>308042</xdr:rowOff>
    </xdr:from>
    <xdr:ext cx="1537855" cy="468013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8025319" y="2042808"/>
          <a:ext cx="1537855" cy="468013"/>
        </a:xfrm>
        <a:prstGeom prst="rect">
          <a:avLst/>
        </a:prstGeom>
        <a:noFill/>
        <a:ln w="12700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2400" b="1">
              <a:latin typeface="+mn-lt"/>
            </a:rPr>
            <a:t>ANEXO</a:t>
          </a:r>
          <a:r>
            <a:rPr lang="pt-BR" sz="2400" b="1"/>
            <a:t> V</a:t>
          </a:r>
        </a:p>
      </xdr:txBody>
    </xdr:sp>
    <xdr:clientData/>
  </xdr:oneCellAnchor>
  <xdr:twoCellAnchor editAs="oneCell">
    <xdr:from>
      <xdr:col>1</xdr:col>
      <xdr:colOff>3726872</xdr:colOff>
      <xdr:row>1</xdr:row>
      <xdr:rowOff>69273</xdr:rowOff>
    </xdr:from>
    <xdr:to>
      <xdr:col>6</xdr:col>
      <xdr:colOff>1466849</xdr:colOff>
      <xdr:row>3</xdr:row>
      <xdr:rowOff>387255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DE5AD0B-ABE5-407C-9873-30A7F3DD4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5854" y="69273"/>
          <a:ext cx="7715250" cy="206365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782681</xdr:colOff>
      <xdr:row>16</xdr:row>
      <xdr:rowOff>36467</xdr:rowOff>
    </xdr:from>
    <xdr:to>
      <xdr:col>28</xdr:col>
      <xdr:colOff>152401</xdr:colOff>
      <xdr:row>60</xdr:row>
      <xdr:rowOff>171451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794831" y="4532267"/>
          <a:ext cx="8132720" cy="9221834"/>
        </a:xfrm>
        <a:prstGeom prst="rect">
          <a:avLst/>
        </a:prstGeom>
      </xdr:spPr>
    </xdr:pic>
    <xdr:clientData/>
  </xdr:twoCellAnchor>
  <xdr:oneCellAnchor>
    <xdr:from>
      <xdr:col>2</xdr:col>
      <xdr:colOff>2383971</xdr:colOff>
      <xdr:row>2</xdr:row>
      <xdr:rowOff>272143</xdr:rowOff>
    </xdr:from>
    <xdr:ext cx="1537855" cy="468013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4887685" y="1632857"/>
          <a:ext cx="1537855" cy="468013"/>
        </a:xfrm>
        <a:prstGeom prst="rect">
          <a:avLst/>
        </a:prstGeom>
        <a:noFill/>
        <a:ln w="12700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2400" b="1">
              <a:latin typeface="+mn-lt"/>
            </a:rPr>
            <a:t>ANEXO</a:t>
          </a:r>
          <a:r>
            <a:rPr lang="pt-BR" sz="2400" b="1"/>
            <a:t> VI</a:t>
          </a:r>
        </a:p>
      </xdr:txBody>
    </xdr:sp>
    <xdr:clientData/>
  </xdr:oneCellAnchor>
  <xdr:twoCellAnchor editAs="oneCell">
    <xdr:from>
      <xdr:col>7</xdr:col>
      <xdr:colOff>274320</xdr:colOff>
      <xdr:row>10</xdr:row>
      <xdr:rowOff>60960</xdr:rowOff>
    </xdr:from>
    <xdr:to>
      <xdr:col>18</xdr:col>
      <xdr:colOff>419100</xdr:colOff>
      <xdr:row>73</xdr:row>
      <xdr:rowOff>91440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AD4D5957-29F3-49B2-BD21-4C2896C49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7170" y="3337560"/>
          <a:ext cx="9784080" cy="12603480"/>
        </a:xfrm>
        <a:prstGeom prst="rect">
          <a:avLst/>
        </a:prstGeom>
      </xdr:spPr>
    </xdr:pic>
    <xdr:clientData/>
  </xdr:twoCellAnchor>
  <xdr:twoCellAnchor editAs="oneCell">
    <xdr:from>
      <xdr:col>2</xdr:col>
      <xdr:colOff>138546</xdr:colOff>
      <xdr:row>0</xdr:row>
      <xdr:rowOff>55419</xdr:rowOff>
    </xdr:from>
    <xdr:to>
      <xdr:col>4</xdr:col>
      <xdr:colOff>484909</xdr:colOff>
      <xdr:row>2</xdr:row>
      <xdr:rowOff>331922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85F3431B-A5DB-4FBD-9E50-CCF387C9D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6219" y="55419"/>
          <a:ext cx="6109854" cy="16342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1247775</xdr:colOff>
      <xdr:row>11</xdr:row>
      <xdr:rowOff>40821</xdr:rowOff>
    </xdr:from>
    <xdr:to>
      <xdr:col>1</xdr:col>
      <xdr:colOff>1249680</xdr:colOff>
      <xdr:row>14</xdr:row>
      <xdr:rowOff>57182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A7B5475-2BDD-4043-B225-0D5FDDC1B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2660196"/>
          <a:ext cx="0" cy="7726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890308</xdr:colOff>
      <xdr:row>34</xdr:row>
      <xdr:rowOff>166968</xdr:rowOff>
    </xdr:from>
    <xdr:to>
      <xdr:col>12</xdr:col>
      <xdr:colOff>320394</xdr:colOff>
      <xdr:row>56</xdr:row>
      <xdr:rowOff>28429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7440CA3-6D98-4209-B560-DFDD67392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5333" y="7367868"/>
          <a:ext cx="5943281" cy="4319528"/>
        </a:xfrm>
        <a:prstGeom prst="rect">
          <a:avLst/>
        </a:prstGeom>
      </xdr:spPr>
    </xdr:pic>
    <xdr:clientData/>
  </xdr:twoCellAnchor>
  <xdr:twoCellAnchor>
    <xdr:from>
      <xdr:col>0</xdr:col>
      <xdr:colOff>295025</xdr:colOff>
      <xdr:row>0</xdr:row>
      <xdr:rowOff>114299</xdr:rowOff>
    </xdr:from>
    <xdr:to>
      <xdr:col>0</xdr:col>
      <xdr:colOff>38100</xdr:colOff>
      <xdr:row>2</xdr:row>
      <xdr:rowOff>12326</xdr:rowOff>
    </xdr:to>
    <xdr:pic>
      <xdr:nvPicPr>
        <xdr:cNvPr id="5" name="Figuras 2">
          <a:extLst>
            <a:ext uri="{FF2B5EF4-FFF2-40B4-BE49-F238E27FC236}">
              <a16:creationId xmlns:a16="http://schemas.microsoft.com/office/drawing/2014/main" id="{11CF89F3-7146-43EC-A374-5946A3311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025" y="114299"/>
          <a:ext cx="876550" cy="793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1488141</xdr:colOff>
      <xdr:row>1</xdr:row>
      <xdr:rowOff>896471</xdr:rowOff>
    </xdr:from>
    <xdr:ext cx="1537855" cy="405432"/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3998259" y="1353671"/>
          <a:ext cx="1537855" cy="405432"/>
        </a:xfrm>
        <a:prstGeom prst="rect">
          <a:avLst/>
        </a:prstGeom>
        <a:noFill/>
        <a:ln w="12700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2000" b="1">
              <a:latin typeface="+mn-lt"/>
            </a:rPr>
            <a:t>ANEXO</a:t>
          </a:r>
          <a:r>
            <a:rPr lang="pt-BR" sz="2000" b="1"/>
            <a:t> VII</a:t>
          </a:r>
        </a:p>
      </xdr:txBody>
    </xdr:sp>
    <xdr:clientData/>
  </xdr:oneCellAnchor>
  <xdr:twoCellAnchor editAs="oneCell">
    <xdr:from>
      <xdr:col>1</xdr:col>
      <xdr:colOff>979715</xdr:colOff>
      <xdr:row>0</xdr:row>
      <xdr:rowOff>32658</xdr:rowOff>
    </xdr:from>
    <xdr:to>
      <xdr:col>3</xdr:col>
      <xdr:colOff>43543</xdr:colOff>
      <xdr:row>1</xdr:row>
      <xdr:rowOff>932302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01F5AA3-866D-41BF-97B8-176759EBD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4486" y="32658"/>
          <a:ext cx="5072743" cy="135684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2624546</xdr:colOff>
      <xdr:row>3</xdr:row>
      <xdr:rowOff>668383</xdr:rowOff>
    </xdr:from>
    <xdr:ext cx="1620883" cy="405432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C1674852-233B-4991-9C01-03E8F4EE5443}"/>
            </a:ext>
          </a:extLst>
        </xdr:cNvPr>
        <xdr:cNvSpPr txBox="1"/>
      </xdr:nvSpPr>
      <xdr:spPr>
        <a:xfrm>
          <a:off x="4594860" y="2148840"/>
          <a:ext cx="1620883" cy="405432"/>
        </a:xfrm>
        <a:prstGeom prst="rect">
          <a:avLst/>
        </a:prstGeom>
        <a:noFill/>
        <a:ln w="12700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2000" b="1">
              <a:latin typeface="+mn-lt"/>
            </a:rPr>
            <a:t>ANEXO</a:t>
          </a:r>
          <a:r>
            <a:rPr lang="pt-BR" sz="2000" b="1"/>
            <a:t> VIII</a:t>
          </a:r>
        </a:p>
      </xdr:txBody>
    </xdr:sp>
    <xdr:clientData/>
  </xdr:oneCellAnchor>
  <xdr:twoCellAnchor editAs="oneCell">
    <xdr:from>
      <xdr:col>2</xdr:col>
      <xdr:colOff>389165</xdr:colOff>
      <xdr:row>1</xdr:row>
      <xdr:rowOff>152400</xdr:rowOff>
    </xdr:from>
    <xdr:to>
      <xdr:col>4</xdr:col>
      <xdr:colOff>620487</xdr:colOff>
      <xdr:row>3</xdr:row>
      <xdr:rowOff>502035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B6F1D65-1751-4A3C-9CEC-FF8A94142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9479" y="326571"/>
          <a:ext cx="5957208" cy="165592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1247775</xdr:colOff>
      <xdr:row>11</xdr:row>
      <xdr:rowOff>0</xdr:rowOff>
    </xdr:from>
    <xdr:to>
      <xdr:col>1</xdr:col>
      <xdr:colOff>1247775</xdr:colOff>
      <xdr:row>14</xdr:row>
      <xdr:rowOff>76201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EC1618E-0202-402D-AC9D-26404AC52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2686050"/>
          <a:ext cx="0" cy="77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23</xdr:row>
      <xdr:rowOff>149678</xdr:rowOff>
    </xdr:from>
    <xdr:to>
      <xdr:col>2</xdr:col>
      <xdr:colOff>4545601</xdr:colOff>
      <xdr:row>23</xdr:row>
      <xdr:rowOff>1046933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513A231-0A60-4834-84FA-0100DD9EB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" y="5169353"/>
          <a:ext cx="5757181" cy="904875"/>
        </a:xfrm>
        <a:prstGeom prst="rect">
          <a:avLst/>
        </a:prstGeom>
      </xdr:spPr>
    </xdr:pic>
    <xdr:clientData/>
  </xdr:twoCellAnchor>
  <xdr:twoCellAnchor>
    <xdr:from>
      <xdr:col>0</xdr:col>
      <xdr:colOff>295025</xdr:colOff>
      <xdr:row>0</xdr:row>
      <xdr:rowOff>114299</xdr:rowOff>
    </xdr:from>
    <xdr:to>
      <xdr:col>0</xdr:col>
      <xdr:colOff>38100</xdr:colOff>
      <xdr:row>2</xdr:row>
      <xdr:rowOff>12326</xdr:rowOff>
    </xdr:to>
    <xdr:pic>
      <xdr:nvPicPr>
        <xdr:cNvPr id="8" name="Figuras 2">
          <a:extLst>
            <a:ext uri="{FF2B5EF4-FFF2-40B4-BE49-F238E27FC236}">
              <a16:creationId xmlns:a16="http://schemas.microsoft.com/office/drawing/2014/main" id="{0F4B1E0A-0A5E-435B-A978-697A0A257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025" y="114299"/>
          <a:ext cx="0" cy="793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238125</xdr:colOff>
      <xdr:row>0</xdr:row>
      <xdr:rowOff>142875</xdr:rowOff>
    </xdr:from>
    <xdr:to>
      <xdr:col>1</xdr:col>
      <xdr:colOff>304800</xdr:colOff>
      <xdr:row>2</xdr:row>
      <xdr:rowOff>0</xdr:rowOff>
    </xdr:to>
    <xdr:pic>
      <xdr:nvPicPr>
        <xdr:cNvPr id="10" name="Figuras 2">
          <a:extLst>
            <a:ext uri="{FF2B5EF4-FFF2-40B4-BE49-F238E27FC236}">
              <a16:creationId xmlns:a16="http://schemas.microsoft.com/office/drawing/2014/main" id="{D3314656-0050-425F-BA38-AC5AF1C8F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42875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127976</xdr:colOff>
      <xdr:row>77</xdr:row>
      <xdr:rowOff>41030</xdr:rowOff>
    </xdr:from>
    <xdr:ext cx="2277662" cy="51289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2EF9E0E5-2565-499E-8500-4AFECA1B6ED9}"/>
                </a:ext>
              </a:extLst>
            </xdr:cNvPr>
            <xdr:cNvSpPr txBox="1"/>
          </xdr:nvSpPr>
          <xdr:spPr>
            <a:xfrm>
              <a:off x="3033101" y="13938005"/>
              <a:ext cx="2277662" cy="512897"/>
            </a:xfrm>
            <a:prstGeom prst="rect">
              <a:avLst/>
            </a:prstGeom>
            <a:ln>
              <a:solidFill>
                <a:schemeClr val="tx1"/>
              </a:solidFill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r>
                <a:rPr lang="pt-BR" sz="1100"/>
                <a:t>V</a:t>
              </a:r>
              <a14:m>
                <m:oMath xmlns:m="http://schemas.openxmlformats.org/officeDocument/2006/math">
                  <m:r>
                    <a:rPr lang="pt-BR" sz="1100" i="1">
                      <a:latin typeface="Cambria Math" panose="02040503050406030204" pitchFamily="18" charset="0"/>
                    </a:rPr>
                    <m:t>𝑎</m:t>
                  </m:r>
                  <m:r>
                    <a:rPr lang="pt-BR" sz="1100" b="0" i="1">
                      <a:latin typeface="Cambria Math" panose="02040503050406030204" pitchFamily="18" charset="0"/>
                    </a:rPr>
                    <m:t>𝑙𝑜𝑟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m:rPr>
                          <m:nor/>
                        </m:rPr>
                        <a:rPr lang="pt-BR" sz="1100" b="0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Pre</m:t>
                      </m:r>
                      <m:r>
                        <m:rPr>
                          <m:nor/>
                        </m:rPr>
                        <a:rPr lang="pt-BR" sz="1100" b="0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ç</m:t>
                      </m:r>
                      <m:r>
                        <m:rPr>
                          <m:nor/>
                        </m:rPr>
                        <a:rPr lang="pt-BR" sz="1100" b="0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o</m:t>
                      </m:r>
                      <m:r>
                        <m:rPr>
                          <m:nor/>
                        </m:rPr>
                        <a:rPr lang="pt-BR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 </m:t>
                      </m:r>
                      <m:r>
                        <m:rPr>
                          <m:nor/>
                        </m:rPr>
                        <a:rPr lang="pt-BR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ANP</m:t>
                      </m:r>
                      <m:r>
                        <m:rPr>
                          <m:nor/>
                        </m:rPr>
                        <a:rPr lang="pt-BR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 . ( 1+ </m:t>
                      </m:r>
                      <m:r>
                        <m:rPr>
                          <m:nor/>
                        </m:rPr>
                        <a:rPr lang="pt-BR" sz="1100" b="0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BDI</m:t>
                      </m:r>
                      <m:r>
                        <m:rPr>
                          <m:nor/>
                        </m:rPr>
                        <a:rPr lang="pt-BR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) </m:t>
                      </m:r>
                    </m:num>
                    <m:den>
                      <m:r>
                        <m:rPr>
                          <m:nor/>
                        </m:rPr>
                        <a:rPr lang="pt-BR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(1</m:t>
                      </m:r>
                      <m:r>
                        <m:rPr>
                          <m:nor/>
                        </m:rPr>
                        <a:rPr lang="pt-BR" sz="1100" baseline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 −</m:t>
                      </m:r>
                      <m:r>
                        <m:rPr>
                          <m:nor/>
                        </m:rPr>
                        <a:rPr lang="pt-BR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 </m:t>
                      </m:r>
                      <m:r>
                        <m:rPr>
                          <m:nor/>
                        </m:rPr>
                        <a:rPr lang="pt-BR" sz="1100" b="0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(</m:t>
                      </m:r>
                      <m:r>
                        <m:rPr>
                          <m:nor/>
                        </m:rPr>
                        <a:rPr lang="pt-BR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ICMS</m:t>
                      </m:r>
                      <m:r>
                        <m:rPr>
                          <m:nor/>
                        </m:rPr>
                        <a:rPr lang="pt-BR" sz="1100" b="0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+</m:t>
                      </m:r>
                      <m:r>
                        <m:rPr>
                          <m:nor/>
                        </m:rPr>
                        <a:rPr lang="pt-BR" sz="1100" b="0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PIS</m:t>
                      </m:r>
                      <m:r>
                        <m:rPr>
                          <m:nor/>
                        </m:rPr>
                        <a:rPr lang="pt-BR" sz="1100" b="0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+</m:t>
                      </m:r>
                      <m:r>
                        <m:rPr>
                          <m:nor/>
                        </m:rPr>
                        <a:rPr lang="pt-BR" sz="1100" b="0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COFINS</m:t>
                      </m:r>
                      <m:r>
                        <m:rPr>
                          <m:nor/>
                        </m:rPr>
                        <a:rPr lang="pt-BR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) </m:t>
                      </m:r>
                    </m:den>
                  </m:f>
                </m:oMath>
              </a14:m>
              <a:endParaRPr lang="pt-BR" sz="1100"/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2EF9E0E5-2565-499E-8500-4AFECA1B6ED9}"/>
                </a:ext>
              </a:extLst>
            </xdr:cNvPr>
            <xdr:cNvSpPr txBox="1"/>
          </xdr:nvSpPr>
          <xdr:spPr>
            <a:xfrm>
              <a:off x="3033101" y="13938005"/>
              <a:ext cx="2277662" cy="512897"/>
            </a:xfrm>
            <a:prstGeom prst="rect">
              <a:avLst/>
            </a:prstGeom>
            <a:ln>
              <a:solidFill>
                <a:schemeClr val="tx1"/>
              </a:solidFill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r>
                <a:rPr lang="pt-BR" sz="1100"/>
                <a:t>V</a:t>
              </a:r>
              <a:r>
                <a:rPr lang="pt-BR" sz="1100" i="0">
                  <a:latin typeface="Cambria Math" panose="02040503050406030204" pitchFamily="18" charset="0"/>
                </a:rPr>
                <a:t>𝑎</a:t>
              </a:r>
              <a:r>
                <a:rPr lang="pt-BR" sz="1100" b="0" i="0">
                  <a:latin typeface="Cambria Math" panose="02040503050406030204" pitchFamily="18" charset="0"/>
                </a:rPr>
                <a:t>𝑙𝑜𝑟</a:t>
              </a:r>
              <a:r>
                <a:rPr lang="pt-BR" sz="1100" i="0">
                  <a:latin typeface="Cambria Math" panose="02040503050406030204" pitchFamily="18" charset="0"/>
                </a:rPr>
                <a:t>=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"Preço</a:t>
              </a:r>
              <a:r>
                <a:rPr lang="pt-BR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ANP . ( 1+ 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BDI</a:t>
              </a:r>
              <a:r>
                <a:rPr lang="pt-BR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) </a:t>
              </a:r>
              <a:r>
                <a:rPr lang="pt-B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 /</a:t>
              </a:r>
              <a:r>
                <a:rPr lang="pt-BR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"(1</a:t>
              </a:r>
              <a:r>
                <a:rPr lang="pt-BR" sz="1100" i="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−</a:t>
              </a:r>
              <a:r>
                <a:rPr lang="pt-BR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</a:t>
              </a:r>
              <a:r>
                <a:rPr lang="pt-BR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ICMS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+PIS+COFINS</a:t>
              </a:r>
              <a:r>
                <a:rPr lang="pt-BR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) </a:t>
              </a:r>
              <a:r>
                <a:rPr lang="pt-B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 </a:t>
              </a:r>
              <a:endParaRPr lang="pt-BR" sz="1100"/>
            </a:p>
          </xdr:txBody>
        </xdr:sp>
      </mc:Fallback>
    </mc:AlternateContent>
    <xdr:clientData/>
  </xdr:oneCellAnchor>
  <xdr:twoCellAnchor>
    <xdr:from>
      <xdr:col>0</xdr:col>
      <xdr:colOff>295025</xdr:colOff>
      <xdr:row>0</xdr:row>
      <xdr:rowOff>114299</xdr:rowOff>
    </xdr:from>
    <xdr:to>
      <xdr:col>0</xdr:col>
      <xdr:colOff>38100</xdr:colOff>
      <xdr:row>2</xdr:row>
      <xdr:rowOff>12326</xdr:rowOff>
    </xdr:to>
    <xdr:pic>
      <xdr:nvPicPr>
        <xdr:cNvPr id="4" name="Figuras 2">
          <a:extLst>
            <a:ext uri="{FF2B5EF4-FFF2-40B4-BE49-F238E27FC236}">
              <a16:creationId xmlns:a16="http://schemas.microsoft.com/office/drawing/2014/main" id="{58684324-4383-4F7E-99B0-6D6D4B71D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120" y="114299"/>
          <a:ext cx="0" cy="797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438150</xdr:colOff>
      <xdr:row>0</xdr:row>
      <xdr:rowOff>142875</xdr:rowOff>
    </xdr:from>
    <xdr:to>
      <xdr:col>1</xdr:col>
      <xdr:colOff>494977</xdr:colOff>
      <xdr:row>2</xdr:row>
      <xdr:rowOff>3235</xdr:rowOff>
    </xdr:to>
    <xdr:pic>
      <xdr:nvPicPr>
        <xdr:cNvPr id="7" name="Figuras 2">
          <a:extLst>
            <a:ext uri="{FF2B5EF4-FFF2-40B4-BE49-F238E27FC236}">
              <a16:creationId xmlns:a16="http://schemas.microsoft.com/office/drawing/2014/main" id="{F95325A1-F8CE-48D1-B4F3-C419D526D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42875"/>
          <a:ext cx="923602" cy="755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381000</xdr:colOff>
      <xdr:row>0</xdr:row>
      <xdr:rowOff>114300</xdr:rowOff>
    </xdr:from>
    <xdr:to>
      <xdr:col>10</xdr:col>
      <xdr:colOff>327048</xdr:colOff>
      <xdr:row>1</xdr:row>
      <xdr:rowOff>326168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7D815189-BB66-4BD5-AAF8-A09A7E0FA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696075" y="114300"/>
          <a:ext cx="2273958" cy="67287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1247775</xdr:colOff>
      <xdr:row>11</xdr:row>
      <xdr:rowOff>0</xdr:rowOff>
    </xdr:from>
    <xdr:to>
      <xdr:col>1</xdr:col>
      <xdr:colOff>1247775</xdr:colOff>
      <xdr:row>14</xdr:row>
      <xdr:rowOff>76201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5F15FB7-A633-4C5D-8291-41FEF03B1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2476500"/>
          <a:ext cx="0" cy="77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23</xdr:row>
      <xdr:rowOff>149678</xdr:rowOff>
    </xdr:from>
    <xdr:to>
      <xdr:col>2</xdr:col>
      <xdr:colOff>4545601</xdr:colOff>
      <xdr:row>23</xdr:row>
      <xdr:rowOff>1046933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8207CFC-4D56-471D-856B-D90A5A16D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" y="4959803"/>
          <a:ext cx="5764801" cy="897255"/>
        </a:xfrm>
        <a:prstGeom prst="rect">
          <a:avLst/>
        </a:prstGeom>
      </xdr:spPr>
    </xdr:pic>
    <xdr:clientData/>
  </xdr:twoCellAnchor>
  <xdr:twoCellAnchor>
    <xdr:from>
      <xdr:col>0</xdr:col>
      <xdr:colOff>295025</xdr:colOff>
      <xdr:row>0</xdr:row>
      <xdr:rowOff>114299</xdr:rowOff>
    </xdr:from>
    <xdr:to>
      <xdr:col>0</xdr:col>
      <xdr:colOff>38100</xdr:colOff>
      <xdr:row>2</xdr:row>
      <xdr:rowOff>12326</xdr:rowOff>
    </xdr:to>
    <xdr:pic>
      <xdr:nvPicPr>
        <xdr:cNvPr id="4" name="Figuras 2">
          <a:extLst>
            <a:ext uri="{FF2B5EF4-FFF2-40B4-BE49-F238E27FC236}">
              <a16:creationId xmlns:a16="http://schemas.microsoft.com/office/drawing/2014/main" id="{40B20ECD-2546-4C11-840D-38D9035BC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025" y="114299"/>
          <a:ext cx="0" cy="793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SM1\SharedDocs\edgar\IMPORTANTE\LICIT\NOLASCO\NOLASC~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dgar\IMPORTANTE\LICIT\NOLASCO\NOLASC~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a_Leandro%20Nunes\OR&#199;AMENTO%20FERRARIN\Armazem%20Graneleiro%20Pr&#233;%20Moldado%20-%20Or&#231;amento%20EZ%20Com&#233;rcio%20de%20Cereai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a_Leandro%20Nunes\BSBIOS%20-%20ARMAZEM%20GRANELEIRO\SERVI&#199;OS%20COMPLEMENTARES%20E%20MEDI&#199;&#213;ES\C\Users\admin\Desktop\Fabio\Material%20Or&#231;amento\GRANELEIRO%20-%20NELSON%20RUDELL\Armazem%20Graneleiro%20Pr&#233;%20Moldado%20-%20Nelson%20Rudell%2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_Leandro_Nunes\OR&#199;AMENTOS\OR&#199;AMENTO%20GALERIAS%20PROSUL\Medi&#231;&#227;o%20BSBIOS%20-%20Setembro%202010\C\Users\admin\Desktop\Fabio\Material%20Or&#231;amento\GRANELEIRO%20-%20NELSON%20RUDELL\Armazem%20Graneleiro%20Pr&#233;%20Moldado%20-%20Nelson%20Rudell%2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_Leandro_Nunes\OR&#199;AMENTOS\OR&#199;AMENTO%20HIDREL&#201;TRICA%20ITA\C\Users\admin\Desktop\Fabio\Material%20Or&#231;amento\GRANELEIRO%20-%20NELSON%20RUDELL\Armazem%20Graneleiro%20Pr&#233;%20Moldado%20-%20Nelson%20Rudell%2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_Leandro_Nunes\OR&#199;AMENTOS\OR&#199;AMENTO%20GALERIAS%20PROSUL\Medi&#231;&#227;o%20BSBIOS%20-%20Setembro%202010\C\a_Leandro%20Nunes\OR&#199;AMENTO%20FERRARIN\Armazem%20Graneleiro%20Pr&#233;%20Moldado%20-%20Or&#231;amento%20EZ%20Com&#233;rcio%20de%20Cereai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a_Leandro%20Nunes\BSBIOS%20-%20ARMAZEM%20GRANELEIRO\SERVI&#199;OS%20COMPLEMENTARES%20E%20MEDI&#199;&#213;ES\C\a_Leandro%20Nunes\OR&#199;AMENTO%20FERRARIN\Armazem%20Graneleiro%20Pr&#233;%20Moldado%20-%20Or&#231;amento%20EZ%20Com&#233;rcio%20de%20Cereai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_Leandro_Nunes\OR&#199;AMENTOS\OR&#199;AMENTO%20HIDREL&#201;TRICA%20ITA\C\a_Leandro%20Nunes\OR&#199;AMENTO%20FERRARIN\Armazem%20Graneleiro%20Pr&#233;%20Moldado%20-%20Or&#231;amento%20EZ%20Com&#233;rcio%20de%20Cereai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a_Leandro%20Nunes\BSBIOS%20-%20ARMAZEM%20GRANELEIRO\SERVI&#199;OS%20COMPLEMENTARES%20E%20MEDI&#199;&#213;ES\GRANELEIRO%20-%20%20INDUCALCA\Armazem%20Graneleiro%20Pr&#233;%20Moldado%20-%20Or&#231;amento%20Inducalca%20%20+%20escrit&#243;rio%20+%20casa%20+%20balan&#231;a%20+%20Moeg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a_Leandro%20Nunes\OR&#199;AMENTO%20JOSAPAR%20-%20ITAQUI\Or&#231;amento%20-%20Josapar%20-%20Pavilh&#227;o%2040%20x%2011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a_Leandro%20Nunes\BSBIOS%20-%20ARMAZEM%20GRANELEIRO\SERVI&#199;OS%20COMPLEMENTARES%20E%20MEDI&#199;&#213;ES\C\a_Leandro%20Nunes\OR&#199;AMENTO%20JOSAPAR%20-%20ITAQUI\Or&#231;amento%20-%20Josapar%20-%20Pavilh&#227;o%2040%20x%201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_Leandro_Nunes\OR&#199;AMENTOS\OR&#199;AMENTO%20GALERIAS%20PROSUL\Medi&#231;&#227;o%20BSBIOS%20-%20Setembro%202010\C\a_Leandro%20Nunes\OR&#199;AMENTO%20JOSAPAR%20-%20ITAQUI\Or&#231;amento%20-%20Josapar%20-%20Pavilh&#227;o%2040%20x%2011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a_Leandro%20Nunes\GRANELEIRO%20-%20%20INDUCALCA\Armazem%20Graneleiro%20Pr&#233;%20Moldado%20-%20Or&#231;amento%20Inducalca%20%20+%20escrit&#243;rio%20+%20casa%20+%20balan&#231;a%20+%20Moeg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dgar\IMPORTANTE\LICIT\NOLASCO\NOLASC~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_Leandro_Nunes\OR&#199;AMENTOS\OR&#199;AMENTO%20GALERIAS%20PROSUL\Medi&#231;&#227;o%20BSBIOS%20-%20Setembro%202010\BSBIOS%20-%20BASES%20DA%20INDUSTRIA\SUBESTA&#199;&#195;O\OR&#199;AMENTO%20BASES%20-%20EXTRA&#199;&#195;O%20-%20BSBIO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a_Leandro%20Nunes\BSBIOS%20-%20ARMAZEM%20GRANELEIRO\SERVI&#199;OS%20COMPLEMENTARES%20E%20MEDI&#199;&#213;ES\BSBIOS%20-%20BASES%20DA%20INDUSTRIA\SUBESTA&#199;&#195;O\OR&#199;AMENTO%20BASES%20-%20EXTRA&#199;&#195;O%20-%20BSBI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a_Leandro%20Nunes\BSBIOS%20-%20ARMAZEM%20GRANELEIRO\SERVI&#199;OS%20COMPLEMENTARES%20E%20MEDI&#199;&#213;ES\BSBIOS%20-%20BASES%20DA%20INDUSTRIA\SUBESTA&#199;&#195;O\OR&#199;AMENTO%20BSBIOS%20-%20TUBULA&#199;&#213;ES%20DE%20REDE%20DE%20M&#201;DIA%20TENS&#195;O\OR&#199;AMENTO%20-%20TUBULA&#199;&#213;ES%2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_Leandro_Nunes\OR&#199;AMENTOS\OR&#199;AMENTO%20GALERIAS%20PROSUL\Medi&#231;&#227;o%20BSBIOS%20-%20Setembro%202010\BSBIOS%20-%20BASES%20DA%20INDUSTRIA\SUBESTA&#199;&#195;O\OR&#199;AMENTO%20BSBIOS%20-%20TUBULA&#199;&#213;ES%20DE%20REDE%20DE%20M&#201;DIA%20TENS&#195;O\OR&#199;AMENTO%20-%20TUBULA&#199;&#213;ES%2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a_Leandro%20Nunes\BSBIOS%20-%20ARMAZEM%20GRANELEIRO\SERVI&#199;OS%20COMPLEMENTARES%20E%20MEDI&#199;&#213;ES\C\Documents%20and%20Settings\Admin\Desktop\OR&#199;AMENTO%20BSBIOS%20-%20TUBULA&#199;&#213;ES%20DE%20REDE%20DE%20M&#201;DIA%20TENS&#195;O\OR&#199;AMENTO%20-%20TUBULA&#199;&#213;ES%2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Jonhys%20Serra\Desktop\ALTO%20ALEGRE%20DO%20PINDAR&#201;\04.PROJETO%201062.622-07%202018%20-%20VILA%20S&#195;O%20FRANCISCO\REVIS&#213;ES%20MATOES%2005.2019\REVIS&#195;O%2030.04.2019\PLS%20MATOES%20ESTRADA%20REV.30.04.2019%20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RAL"/>
      <sheetName val="GERAL (2)"/>
      <sheetName val="cronograma"/>
      <sheetName val="Plan1"/>
      <sheetName val="ORC"/>
      <sheetName val="incendio"/>
      <sheetName val="lógica"/>
      <sheetName val="elétrico"/>
      <sheetName val="SPCDAtm."/>
      <sheetName val="telefone"/>
      <sheetName val="a.pluvial"/>
      <sheetName val="sanitária"/>
      <sheetName val="agua"/>
      <sheetName val="ar cond."/>
      <sheetName val="BDI"/>
      <sheetName val="BDI (2)"/>
      <sheetName val="L.S.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RAL"/>
      <sheetName val="GERAL (2)"/>
      <sheetName val="cronograma"/>
      <sheetName val="Plan1"/>
      <sheetName val="ORC"/>
      <sheetName val="incendio"/>
      <sheetName val="lógica"/>
      <sheetName val="elétrico"/>
      <sheetName val="SPCDAtm."/>
      <sheetName val="telefone"/>
      <sheetName val="a.pluvial"/>
      <sheetName val="sanitária"/>
      <sheetName val="agua"/>
      <sheetName val="ar cond."/>
      <sheetName val="BDI"/>
      <sheetName val="BDI (2)"/>
      <sheetName val="L.S.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da Proposta"/>
      <sheetName val="35 x 61,40 Semi V - 2,25"/>
      <sheetName val="ADMINISTRAÇÃO E DEPESA DIVERSAS"/>
      <sheetName val="LAJE DE ANCORAGEM "/>
      <sheetName val="PISO PLANO "/>
      <sheetName val="CALÇADA DE CONTORNO"/>
      <sheetName val="POÇO DO ELEVADOR"/>
      <sheetName val="TUNEL"/>
      <sheetName val="BLOCO DOS CANTOS"/>
      <sheetName val="PLACA LISA 11 CM"/>
      <sheetName val="ESTACAS+BLOCOS"/>
      <sheetName val="PGR2"/>
      <sheetName val="PGR1"/>
      <sheetName val="custo _3_"/>
      <sheetName val="35 x 61_40 Semi V _ 2_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">
          <cell r="G1">
            <v>1</v>
          </cell>
        </row>
        <row r="3">
          <cell r="G3">
            <v>1</v>
          </cell>
        </row>
      </sheetData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5 x 61,40 Semi V - 2,25"/>
      <sheetName val="custo _3_"/>
      <sheetName val="25 x 61_40 Semi V _ 2_2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5 x 61,40 Semi V - 2,25"/>
      <sheetName val="custo _3_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5 x 61,40 Semi V - 2,25"/>
      <sheetName val="custo _3_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5 x 61,40 Semi V - 2,25"/>
      <sheetName val="custo _3_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5 x 61,40 Semi V - 2,25"/>
      <sheetName val="custo _3_"/>
      <sheetName val="Planilha da Proposta"/>
      <sheetName val="ADMINISTRAÇÃO E DEPESA DIVERSAS"/>
      <sheetName val="LAJE DE ANCORAGEM "/>
      <sheetName val="PISO PLANO "/>
      <sheetName val="CALÇADA DE CONTORNO"/>
      <sheetName val="POÇO DO ELEVADOR"/>
      <sheetName val="TUNEL"/>
      <sheetName val="BLOCO DOS CANTOS"/>
      <sheetName val="PLACA LISA 11 CM"/>
      <sheetName val="ESTACAS+BLOCOS"/>
      <sheetName val="PGR2"/>
      <sheetName val="PGR1"/>
      <sheetName val="35 x 61_40 Semi V _ 2_25"/>
    </sheetNames>
    <sheetDataSet>
      <sheetData sheetId="0" refreshError="1"/>
      <sheetData sheetId="1" refreshError="1">
        <row r="1">
          <cell r="G1">
            <v>1</v>
          </cell>
        </row>
        <row r="3">
          <cell r="G3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5 x 61,40 Semi V - 2,25"/>
      <sheetName val="custo _3_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 _3_"/>
      <sheetName val="PILAR LATERAL E OITÕES MOEGA"/>
      <sheetName val="PLACA DE FECHAMENTO 3,85"/>
      <sheetName val="Estaca "/>
      <sheetName val="42 x 91,40 - Plano - 4,00 m"/>
    </sheetNames>
    <sheetDataSet>
      <sheetData sheetId="0" refreshError="1">
        <row r="1">
          <cell r="G1">
            <v>1</v>
          </cell>
        </row>
        <row r="3">
          <cell r="G3">
            <v>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 _3_"/>
      <sheetName val="60 X 40+BASE-TIJOL proposta"/>
      <sheetName val="60 X 40+placa fech proposta"/>
      <sheetName val="PAVILHÃO 60 X 40+placa fecham."/>
      <sheetName val="PAVILHÃO 60 X 40+BASE-TIJOLO"/>
      <sheetName val="PLACA DE FECH.TELAQ61(5,85x2,50"/>
      <sheetName val="CASTIÇAL PILAR 25X40"/>
      <sheetName val="CALÇADA DE CONTORNO"/>
      <sheetName val="PLACA LISA ESP=8CM"/>
      <sheetName val="ESTACAS DOS PILARES"/>
      <sheetName val="VIGA RESPALDO"/>
      <sheetName val="VIGA BALDRAME"/>
      <sheetName val="PISO PLANO "/>
      <sheetName val="PILARES LATERAL E OITÃO"/>
      <sheetName val="ADMINISTRAÇÃO"/>
      <sheetName val="FORMAS"/>
      <sheetName val="MÃO-DE-OBRA"/>
      <sheetName val="ACO"/>
      <sheetName val="MATERIAIS"/>
      <sheetName val="Fechamento Tijolo"/>
    </sheetNames>
    <sheetDataSet>
      <sheetData sheetId="0" refreshError="1">
        <row r="1">
          <cell r="G1">
            <v>1</v>
          </cell>
        </row>
        <row r="3">
          <cell r="G3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 _3_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 _3_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LAR LATERAL E OITÕES MOEGA"/>
      <sheetName val="PLACA DE FECHAMENTO 3,85"/>
      <sheetName val="Estaca "/>
      <sheetName val="42 x 91,40 - Plano - 4,00 m"/>
      <sheetName val="custo _3_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G1">
            <v>1</v>
          </cell>
        </row>
        <row r="3">
          <cell r="G3">
            <v>1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RAL"/>
      <sheetName val="GERAL (2)"/>
      <sheetName val="cronograma"/>
      <sheetName val="Plan1"/>
      <sheetName val="ORC"/>
      <sheetName val="incendio"/>
      <sheetName val="lógica"/>
      <sheetName val="elétrico"/>
      <sheetName val="SPCDAtm."/>
      <sheetName val="telefone"/>
      <sheetName val="a.pluvial"/>
      <sheetName val="sanitária"/>
      <sheetName val="agua"/>
      <sheetName val="ar cond."/>
      <sheetName val="BDI"/>
      <sheetName val="BDI (2)"/>
      <sheetName val="L.S.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ALETAS"/>
      <sheetName val="MÃO-DE-OBRA"/>
      <sheetName val="MATERIAI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ALETAS"/>
      <sheetName val="MATERIAIS"/>
      <sheetName val="MÃO-DE-OBR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ixa 1,40 x 1,40"/>
      <sheetName val="PLANILHA ORÇAMENTO (2)"/>
      <sheetName val="Caixa 1,00 x 1,00"/>
      <sheetName val="PLANILHA ORÇAMENTO"/>
      <sheetName val="Caixa 1_40 x 1_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ixa 1,40 x 1,40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ixa 1,40 x 1,40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NAPI MARÇO 2019"/>
      <sheetName val="PLANILHA RESUMO"/>
      <sheetName val="PLANILHA"/>
      <sheetName val="MEMO ESTRADAS"/>
      <sheetName val="CURVA ABC"/>
      <sheetName val="CRONOGRAMA "/>
      <sheetName val="BDI NOVO"/>
      <sheetName val="ENCARGOS SOCIAIS CAIXA"/>
      <sheetName val="DMT NOVO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>
        <row r="17">
          <cell r="Q17">
            <v>0.03</v>
          </cell>
          <cell r="R17">
            <v>3.7999999999999999E-2</v>
          </cell>
          <cell r="S17">
            <v>3.4299999999999997E-2</v>
          </cell>
          <cell r="T17">
            <v>5.2900000000000003E-2</v>
          </cell>
          <cell r="U17">
            <v>0.04</v>
          </cell>
          <cell r="V17">
            <v>1.4999999999999999E-2</v>
          </cell>
        </row>
        <row r="18">
          <cell r="Q18">
            <v>8.0000000000000002E-3</v>
          </cell>
          <cell r="R18">
            <v>3.2000000000000002E-3</v>
          </cell>
          <cell r="S18">
            <v>2.8E-3</v>
          </cell>
          <cell r="T18">
            <v>2.5000000000000001E-3</v>
          </cell>
          <cell r="U18">
            <v>8.0999999999999996E-3</v>
          </cell>
          <cell r="V18">
            <v>3.0000000000000001E-3</v>
          </cell>
        </row>
        <row r="19">
          <cell r="Q19">
            <v>9.7000000000000003E-3</v>
          </cell>
          <cell r="R19">
            <v>5.0000000000000001E-3</v>
          </cell>
          <cell r="S19">
            <v>0.01</v>
          </cell>
          <cell r="T19">
            <v>0.01</v>
          </cell>
          <cell r="U19">
            <v>1.46E-2</v>
          </cell>
          <cell r="V19">
            <v>5.5999999999999999E-3</v>
          </cell>
        </row>
        <row r="20">
          <cell r="Q20">
            <v>5.8999999999999999E-3</v>
          </cell>
          <cell r="R20">
            <v>1.0200000000000001E-2</v>
          </cell>
          <cell r="S20">
            <v>9.4000000000000004E-3</v>
          </cell>
          <cell r="T20">
            <v>1.01E-2</v>
          </cell>
          <cell r="U20">
            <v>9.4000000000000004E-3</v>
          </cell>
          <cell r="V20">
            <v>8.5000000000000006E-3</v>
          </cell>
        </row>
        <row r="21">
          <cell r="Q21">
            <v>6.1600000000000002E-2</v>
          </cell>
          <cell r="R21">
            <v>6.6400000000000001E-2</v>
          </cell>
          <cell r="S21">
            <v>6.7400000000000002E-2</v>
          </cell>
          <cell r="T21">
            <v>0.08</v>
          </cell>
          <cell r="U21">
            <v>7.1400000000000005E-2</v>
          </cell>
          <cell r="V21">
            <v>3.5000000000000003E-2</v>
          </cell>
        </row>
        <row r="23">
          <cell r="Q23">
            <v>5.5E-2</v>
          </cell>
          <cell r="R23">
            <v>4.6699999999999998E-2</v>
          </cell>
          <cell r="S23">
            <v>6.7100000000000007E-2</v>
          </cell>
          <cell r="T23">
            <v>7.9299999999999995E-2</v>
          </cell>
          <cell r="U23">
            <v>7.85E-2</v>
          </cell>
          <cell r="V23">
            <v>4.4900000000000002E-2</v>
          </cell>
        </row>
        <row r="24">
          <cell r="Q24">
            <v>0.01</v>
          </cell>
          <cell r="R24">
            <v>7.4000000000000003E-3</v>
          </cell>
          <cell r="S24">
            <v>7.4999999999999997E-3</v>
          </cell>
          <cell r="T24">
            <v>5.5999999999999999E-3</v>
          </cell>
          <cell r="U24">
            <v>1.9900000000000001E-2</v>
          </cell>
          <cell r="V24">
            <v>8.2000000000000007E-3</v>
          </cell>
        </row>
        <row r="25">
          <cell r="Q25">
            <v>1.2699999999999999E-2</v>
          </cell>
          <cell r="R25">
            <v>9.7000000000000003E-3</v>
          </cell>
          <cell r="S25">
            <v>1.7399999999999999E-2</v>
          </cell>
          <cell r="T25">
            <v>1.9699999999999999E-2</v>
          </cell>
          <cell r="U25">
            <v>3.1600000000000003E-2</v>
          </cell>
          <cell r="V25">
            <v>8.8999999999999999E-3</v>
          </cell>
        </row>
        <row r="26">
          <cell r="Q26">
            <v>1.3899999999999999E-2</v>
          </cell>
          <cell r="R26">
            <v>1.21E-2</v>
          </cell>
          <cell r="S26">
            <v>1.17E-2</v>
          </cell>
          <cell r="T26">
            <v>1.11E-2</v>
          </cell>
          <cell r="U26">
            <v>1.3299999999999999E-2</v>
          </cell>
          <cell r="V26">
            <v>1.11E-2</v>
          </cell>
        </row>
        <row r="27">
          <cell r="Q27">
            <v>8.9599999999999999E-2</v>
          </cell>
          <cell r="R27">
            <v>8.6900000000000005E-2</v>
          </cell>
          <cell r="S27">
            <v>9.4E-2</v>
          </cell>
          <cell r="T27">
            <v>9.5100000000000004E-2</v>
          </cell>
          <cell r="U27">
            <v>0.1043</v>
          </cell>
          <cell r="V27">
            <v>6.2199999999999998E-2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D31"/>
  <sheetViews>
    <sheetView showGridLines="0" view="pageBreakPreview" topLeftCell="A5" zoomScaleNormal="85" zoomScaleSheetLayoutView="100" workbookViewId="0">
      <selection activeCell="C23" sqref="C23"/>
    </sheetView>
  </sheetViews>
  <sheetFormatPr defaultColWidth="9.109375" defaultRowHeight="14.4" x14ac:dyDescent="0.3"/>
  <cols>
    <col min="1" max="1" width="10.6640625" customWidth="1"/>
    <col min="2" max="2" width="11.88671875" customWidth="1"/>
    <col min="3" max="3" width="105.5546875" customWidth="1"/>
  </cols>
  <sheetData>
    <row r="1" spans="1:4" ht="36.6" x14ac:dyDescent="0.7">
      <c r="A1" s="552" t="s">
        <v>197</v>
      </c>
      <c r="B1" s="552"/>
      <c r="C1" s="552"/>
    </row>
    <row r="2" spans="1:4" ht="62.4" x14ac:dyDescent="0.3">
      <c r="A2" s="550" t="s">
        <v>121</v>
      </c>
      <c r="B2" s="551"/>
      <c r="C2" s="833" t="s">
        <v>479</v>
      </c>
    </row>
    <row r="3" spans="1:4" x14ac:dyDescent="0.3">
      <c r="A3" s="550" t="s">
        <v>21</v>
      </c>
      <c r="B3" s="551"/>
      <c r="C3" s="38" t="s">
        <v>297</v>
      </c>
    </row>
    <row r="4" spans="1:4" x14ac:dyDescent="0.3">
      <c r="A4" s="550" t="s">
        <v>155</v>
      </c>
      <c r="B4" s="551"/>
      <c r="C4" s="88" t="s">
        <v>305</v>
      </c>
    </row>
    <row r="5" spans="1:4" x14ac:dyDescent="0.3">
      <c r="A5" s="550" t="s">
        <v>22</v>
      </c>
      <c r="B5" s="551"/>
      <c r="C5" s="88">
        <f>BDI!E37</f>
        <v>0.22470000000000001</v>
      </c>
    </row>
    <row r="6" spans="1:4" x14ac:dyDescent="0.3">
      <c r="A6" s="550" t="s">
        <v>201</v>
      </c>
      <c r="B6" s="551"/>
      <c r="C6" s="88">
        <v>0</v>
      </c>
    </row>
    <row r="7" spans="1:4" ht="14.4" customHeight="1" x14ac:dyDescent="0.3">
      <c r="A7" s="561" t="s">
        <v>199</v>
      </c>
      <c r="B7" s="214"/>
      <c r="C7" s="240" t="s">
        <v>161</v>
      </c>
      <c r="D7" t="s">
        <v>203</v>
      </c>
    </row>
    <row r="8" spans="1:4" x14ac:dyDescent="0.3">
      <c r="A8" s="562"/>
      <c r="B8" s="215" t="s">
        <v>181</v>
      </c>
      <c r="C8" s="88">
        <f>ENCARGOS!F10</f>
        <v>1.1273</v>
      </c>
    </row>
    <row r="9" spans="1:4" x14ac:dyDescent="0.3">
      <c r="A9" s="563"/>
      <c r="B9" s="216" t="s">
        <v>196</v>
      </c>
      <c r="C9" s="88">
        <f>ENCARGOS!F11</f>
        <v>0.70190000000000019</v>
      </c>
    </row>
    <row r="10" spans="1:4" x14ac:dyDescent="0.3">
      <c r="A10" s="550" t="s">
        <v>120</v>
      </c>
      <c r="B10" s="551"/>
      <c r="C10" s="38">
        <v>0</v>
      </c>
    </row>
    <row r="11" spans="1:4" ht="9" customHeight="1" x14ac:dyDescent="0.3">
      <c r="A11" s="217"/>
      <c r="B11" s="217"/>
    </row>
    <row r="12" spans="1:4" x14ac:dyDescent="0.3">
      <c r="A12" s="553" t="s">
        <v>119</v>
      </c>
      <c r="B12" s="554"/>
      <c r="C12" s="38" t="s">
        <v>480</v>
      </c>
    </row>
    <row r="13" spans="1:4" ht="9" customHeight="1" x14ac:dyDescent="0.3">
      <c r="A13" s="217"/>
      <c r="B13" s="217"/>
    </row>
    <row r="14" spans="1:4" ht="15" customHeight="1" x14ac:dyDescent="0.3">
      <c r="A14" s="555" t="s">
        <v>144</v>
      </c>
      <c r="B14" s="556"/>
      <c r="C14" s="38" t="s">
        <v>466</v>
      </c>
    </row>
    <row r="15" spans="1:4" x14ac:dyDescent="0.3">
      <c r="A15" s="557"/>
      <c r="B15" s="558"/>
      <c r="C15" s="38" t="s">
        <v>467</v>
      </c>
    </row>
    <row r="16" spans="1:4" x14ac:dyDescent="0.3">
      <c r="A16" s="559"/>
      <c r="B16" s="560"/>
      <c r="C16" s="38">
        <v>1115360060</v>
      </c>
    </row>
    <row r="17" spans="1:3" ht="15" customHeight="1" x14ac:dyDescent="0.3">
      <c r="A17" s="555" t="s">
        <v>156</v>
      </c>
      <c r="B17" s="556"/>
      <c r="C17" s="38"/>
    </row>
    <row r="18" spans="1:3" x14ac:dyDescent="0.3">
      <c r="A18" s="557"/>
      <c r="B18" s="558"/>
      <c r="C18" s="38"/>
    </row>
    <row r="19" spans="1:3" x14ac:dyDescent="0.3">
      <c r="A19" s="559"/>
      <c r="B19" s="560"/>
      <c r="C19" s="38"/>
    </row>
    <row r="30" spans="1:3" x14ac:dyDescent="0.3">
      <c r="C30" s="38" t="s">
        <v>73</v>
      </c>
    </row>
    <row r="31" spans="1:3" x14ac:dyDescent="0.3">
      <c r="C31" s="38" t="s">
        <v>161</v>
      </c>
    </row>
  </sheetData>
  <mergeCells count="11">
    <mergeCell ref="A10:B10"/>
    <mergeCell ref="A12:B12"/>
    <mergeCell ref="A14:B16"/>
    <mergeCell ref="A17:B19"/>
    <mergeCell ref="A7:A9"/>
    <mergeCell ref="A6:B6"/>
    <mergeCell ref="A1:C1"/>
    <mergeCell ref="A2:B2"/>
    <mergeCell ref="A3:B3"/>
    <mergeCell ref="A4:B4"/>
    <mergeCell ref="A5:B5"/>
  </mergeCells>
  <dataValidations count="1">
    <dataValidation type="list" allowBlank="1" showInputMessage="1" showErrorMessage="1" sqref="C7" xr:uid="{00000000-0002-0000-0000-000000000000}">
      <formula1>$C$30:$C$31</formula1>
    </dataValidation>
  </dataValidations>
  <pageMargins left="0.511811024" right="0.511811024" top="0.78740157499999996" bottom="0.78740157499999996" header="0.31496062000000002" footer="0.31496062000000002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I232"/>
  <sheetViews>
    <sheetView showGridLines="0" topLeftCell="A4" zoomScale="85" zoomScaleNormal="85" zoomScaleSheetLayoutView="70" workbookViewId="0">
      <selection activeCell="J14" sqref="J14"/>
    </sheetView>
  </sheetViews>
  <sheetFormatPr defaultRowHeight="12" x14ac:dyDescent="0.25"/>
  <cols>
    <col min="1" max="1" width="12.44140625" style="3" customWidth="1"/>
    <col min="2" max="2" width="24.109375" style="3" customWidth="1"/>
    <col min="3" max="3" width="20.5546875" style="3" customWidth="1"/>
    <col min="4" max="4" width="63.6640625" style="1" customWidth="1"/>
    <col min="5" max="5" width="24.6640625" style="7" customWidth="1"/>
    <col min="6" max="6" width="12.6640625" style="7" customWidth="1"/>
    <col min="7" max="7" width="14.44140625" style="3" customWidth="1"/>
    <col min="8" max="240" width="9.109375" style="3"/>
    <col min="241" max="241" width="9.88671875" style="3" customWidth="1"/>
    <col min="242" max="242" width="24.5546875" style="3" customWidth="1"/>
    <col min="243" max="243" width="48.33203125" style="3" customWidth="1"/>
    <col min="244" max="244" width="5.6640625" style="3" customWidth="1"/>
    <col min="245" max="245" width="10.5546875" style="3" customWidth="1"/>
    <col min="246" max="246" width="12.33203125" style="3" customWidth="1"/>
    <col min="247" max="247" width="11" style="3" customWidth="1"/>
    <col min="248" max="248" width="12.88671875" style="3" customWidth="1"/>
    <col min="249" max="249" width="11.5546875" style="3" customWidth="1"/>
    <col min="250" max="250" width="14.109375" style="3" customWidth="1"/>
    <col min="251" max="251" width="9.109375" style="3"/>
    <col min="252" max="252" width="12.5546875" style="3" customWidth="1"/>
    <col min="253" max="253" width="13.5546875" style="3" customWidth="1"/>
    <col min="254" max="496" width="9.109375" style="3"/>
    <col min="497" max="497" width="9.88671875" style="3" customWidth="1"/>
    <col min="498" max="498" width="24.5546875" style="3" customWidth="1"/>
    <col min="499" max="499" width="48.33203125" style="3" customWidth="1"/>
    <col min="500" max="500" width="5.6640625" style="3" customWidth="1"/>
    <col min="501" max="501" width="10.5546875" style="3" customWidth="1"/>
    <col min="502" max="502" width="12.33203125" style="3" customWidth="1"/>
    <col min="503" max="503" width="11" style="3" customWidth="1"/>
    <col min="504" max="504" width="12.88671875" style="3" customWidth="1"/>
    <col min="505" max="505" width="11.5546875" style="3" customWidth="1"/>
    <col min="506" max="506" width="14.109375" style="3" customWidth="1"/>
    <col min="507" max="507" width="9.109375" style="3"/>
    <col min="508" max="508" width="12.5546875" style="3" customWidth="1"/>
    <col min="509" max="509" width="13.5546875" style="3" customWidth="1"/>
    <col min="510" max="752" width="9.109375" style="3"/>
    <col min="753" max="753" width="9.88671875" style="3" customWidth="1"/>
    <col min="754" max="754" width="24.5546875" style="3" customWidth="1"/>
    <col min="755" max="755" width="48.33203125" style="3" customWidth="1"/>
    <col min="756" max="756" width="5.6640625" style="3" customWidth="1"/>
    <col min="757" max="757" width="10.5546875" style="3" customWidth="1"/>
    <col min="758" max="758" width="12.33203125" style="3" customWidth="1"/>
    <col min="759" max="759" width="11" style="3" customWidth="1"/>
    <col min="760" max="760" width="12.88671875" style="3" customWidth="1"/>
    <col min="761" max="761" width="11.5546875" style="3" customWidth="1"/>
    <col min="762" max="762" width="14.109375" style="3" customWidth="1"/>
    <col min="763" max="763" width="9.109375" style="3"/>
    <col min="764" max="764" width="12.5546875" style="3" customWidth="1"/>
    <col min="765" max="765" width="13.5546875" style="3" customWidth="1"/>
    <col min="766" max="1008" width="9.109375" style="3"/>
    <col min="1009" max="1009" width="9.88671875" style="3" customWidth="1"/>
    <col min="1010" max="1010" width="24.5546875" style="3" customWidth="1"/>
    <col min="1011" max="1011" width="48.33203125" style="3" customWidth="1"/>
    <col min="1012" max="1012" width="5.6640625" style="3" customWidth="1"/>
    <col min="1013" max="1013" width="10.5546875" style="3" customWidth="1"/>
    <col min="1014" max="1014" width="12.33203125" style="3" customWidth="1"/>
    <col min="1015" max="1015" width="11" style="3" customWidth="1"/>
    <col min="1016" max="1016" width="12.88671875" style="3" customWidth="1"/>
    <col min="1017" max="1017" width="11.5546875" style="3" customWidth="1"/>
    <col min="1018" max="1018" width="14.109375" style="3" customWidth="1"/>
    <col min="1019" max="1019" width="9.109375" style="3"/>
    <col min="1020" max="1020" width="12.5546875" style="3" customWidth="1"/>
    <col min="1021" max="1021" width="13.5546875" style="3" customWidth="1"/>
    <col min="1022" max="1264" width="9.109375" style="3"/>
    <col min="1265" max="1265" width="9.88671875" style="3" customWidth="1"/>
    <col min="1266" max="1266" width="24.5546875" style="3" customWidth="1"/>
    <col min="1267" max="1267" width="48.33203125" style="3" customWidth="1"/>
    <col min="1268" max="1268" width="5.6640625" style="3" customWidth="1"/>
    <col min="1269" max="1269" width="10.5546875" style="3" customWidth="1"/>
    <col min="1270" max="1270" width="12.33203125" style="3" customWidth="1"/>
    <col min="1271" max="1271" width="11" style="3" customWidth="1"/>
    <col min="1272" max="1272" width="12.88671875" style="3" customWidth="1"/>
    <col min="1273" max="1273" width="11.5546875" style="3" customWidth="1"/>
    <col min="1274" max="1274" width="14.109375" style="3" customWidth="1"/>
    <col min="1275" max="1275" width="9.109375" style="3"/>
    <col min="1276" max="1276" width="12.5546875" style="3" customWidth="1"/>
    <col min="1277" max="1277" width="13.5546875" style="3" customWidth="1"/>
    <col min="1278" max="1520" width="9.109375" style="3"/>
    <col min="1521" max="1521" width="9.88671875" style="3" customWidth="1"/>
    <col min="1522" max="1522" width="24.5546875" style="3" customWidth="1"/>
    <col min="1523" max="1523" width="48.33203125" style="3" customWidth="1"/>
    <col min="1524" max="1524" width="5.6640625" style="3" customWidth="1"/>
    <col min="1525" max="1525" width="10.5546875" style="3" customWidth="1"/>
    <col min="1526" max="1526" width="12.33203125" style="3" customWidth="1"/>
    <col min="1527" max="1527" width="11" style="3" customWidth="1"/>
    <col min="1528" max="1528" width="12.88671875" style="3" customWidth="1"/>
    <col min="1529" max="1529" width="11.5546875" style="3" customWidth="1"/>
    <col min="1530" max="1530" width="14.109375" style="3" customWidth="1"/>
    <col min="1531" max="1531" width="9.109375" style="3"/>
    <col min="1532" max="1532" width="12.5546875" style="3" customWidth="1"/>
    <col min="1533" max="1533" width="13.5546875" style="3" customWidth="1"/>
    <col min="1534" max="1776" width="9.109375" style="3"/>
    <col min="1777" max="1777" width="9.88671875" style="3" customWidth="1"/>
    <col min="1778" max="1778" width="24.5546875" style="3" customWidth="1"/>
    <col min="1779" max="1779" width="48.33203125" style="3" customWidth="1"/>
    <col min="1780" max="1780" width="5.6640625" style="3" customWidth="1"/>
    <col min="1781" max="1781" width="10.5546875" style="3" customWidth="1"/>
    <col min="1782" max="1782" width="12.33203125" style="3" customWidth="1"/>
    <col min="1783" max="1783" width="11" style="3" customWidth="1"/>
    <col min="1784" max="1784" width="12.88671875" style="3" customWidth="1"/>
    <col min="1785" max="1785" width="11.5546875" style="3" customWidth="1"/>
    <col min="1786" max="1786" width="14.109375" style="3" customWidth="1"/>
    <col min="1787" max="1787" width="9.109375" style="3"/>
    <col min="1788" max="1788" width="12.5546875" style="3" customWidth="1"/>
    <col min="1789" max="1789" width="13.5546875" style="3" customWidth="1"/>
    <col min="1790" max="2032" width="9.109375" style="3"/>
    <col min="2033" max="2033" width="9.88671875" style="3" customWidth="1"/>
    <col min="2034" max="2034" width="24.5546875" style="3" customWidth="1"/>
    <col min="2035" max="2035" width="48.33203125" style="3" customWidth="1"/>
    <col min="2036" max="2036" width="5.6640625" style="3" customWidth="1"/>
    <col min="2037" max="2037" width="10.5546875" style="3" customWidth="1"/>
    <col min="2038" max="2038" width="12.33203125" style="3" customWidth="1"/>
    <col min="2039" max="2039" width="11" style="3" customWidth="1"/>
    <col min="2040" max="2040" width="12.88671875" style="3" customWidth="1"/>
    <col min="2041" max="2041" width="11.5546875" style="3" customWidth="1"/>
    <col min="2042" max="2042" width="14.109375" style="3" customWidth="1"/>
    <col min="2043" max="2043" width="9.109375" style="3"/>
    <col min="2044" max="2044" width="12.5546875" style="3" customWidth="1"/>
    <col min="2045" max="2045" width="13.5546875" style="3" customWidth="1"/>
    <col min="2046" max="2288" width="9.109375" style="3"/>
    <col min="2289" max="2289" width="9.88671875" style="3" customWidth="1"/>
    <col min="2290" max="2290" width="24.5546875" style="3" customWidth="1"/>
    <col min="2291" max="2291" width="48.33203125" style="3" customWidth="1"/>
    <col min="2292" max="2292" width="5.6640625" style="3" customWidth="1"/>
    <col min="2293" max="2293" width="10.5546875" style="3" customWidth="1"/>
    <col min="2294" max="2294" width="12.33203125" style="3" customWidth="1"/>
    <col min="2295" max="2295" width="11" style="3" customWidth="1"/>
    <col min="2296" max="2296" width="12.88671875" style="3" customWidth="1"/>
    <col min="2297" max="2297" width="11.5546875" style="3" customWidth="1"/>
    <col min="2298" max="2298" width="14.109375" style="3" customWidth="1"/>
    <col min="2299" max="2299" width="9.109375" style="3"/>
    <col min="2300" max="2300" width="12.5546875" style="3" customWidth="1"/>
    <col min="2301" max="2301" width="13.5546875" style="3" customWidth="1"/>
    <col min="2302" max="2544" width="9.109375" style="3"/>
    <col min="2545" max="2545" width="9.88671875" style="3" customWidth="1"/>
    <col min="2546" max="2546" width="24.5546875" style="3" customWidth="1"/>
    <col min="2547" max="2547" width="48.33203125" style="3" customWidth="1"/>
    <col min="2548" max="2548" width="5.6640625" style="3" customWidth="1"/>
    <col min="2549" max="2549" width="10.5546875" style="3" customWidth="1"/>
    <col min="2550" max="2550" width="12.33203125" style="3" customWidth="1"/>
    <col min="2551" max="2551" width="11" style="3" customWidth="1"/>
    <col min="2552" max="2552" width="12.88671875" style="3" customWidth="1"/>
    <col min="2553" max="2553" width="11.5546875" style="3" customWidth="1"/>
    <col min="2554" max="2554" width="14.109375" style="3" customWidth="1"/>
    <col min="2555" max="2555" width="9.109375" style="3"/>
    <col min="2556" max="2556" width="12.5546875" style="3" customWidth="1"/>
    <col min="2557" max="2557" width="13.5546875" style="3" customWidth="1"/>
    <col min="2558" max="2800" width="9.109375" style="3"/>
    <col min="2801" max="2801" width="9.88671875" style="3" customWidth="1"/>
    <col min="2802" max="2802" width="24.5546875" style="3" customWidth="1"/>
    <col min="2803" max="2803" width="48.33203125" style="3" customWidth="1"/>
    <col min="2804" max="2804" width="5.6640625" style="3" customWidth="1"/>
    <col min="2805" max="2805" width="10.5546875" style="3" customWidth="1"/>
    <col min="2806" max="2806" width="12.33203125" style="3" customWidth="1"/>
    <col min="2807" max="2807" width="11" style="3" customWidth="1"/>
    <col min="2808" max="2808" width="12.88671875" style="3" customWidth="1"/>
    <col min="2809" max="2809" width="11.5546875" style="3" customWidth="1"/>
    <col min="2810" max="2810" width="14.109375" style="3" customWidth="1"/>
    <col min="2811" max="2811" width="9.109375" style="3"/>
    <col min="2812" max="2812" width="12.5546875" style="3" customWidth="1"/>
    <col min="2813" max="2813" width="13.5546875" style="3" customWidth="1"/>
    <col min="2814" max="3056" width="9.109375" style="3"/>
    <col min="3057" max="3057" width="9.88671875" style="3" customWidth="1"/>
    <col min="3058" max="3058" width="24.5546875" style="3" customWidth="1"/>
    <col min="3059" max="3059" width="48.33203125" style="3" customWidth="1"/>
    <col min="3060" max="3060" width="5.6640625" style="3" customWidth="1"/>
    <col min="3061" max="3061" width="10.5546875" style="3" customWidth="1"/>
    <col min="3062" max="3062" width="12.33203125" style="3" customWidth="1"/>
    <col min="3063" max="3063" width="11" style="3" customWidth="1"/>
    <col min="3064" max="3064" width="12.88671875" style="3" customWidth="1"/>
    <col min="3065" max="3065" width="11.5546875" style="3" customWidth="1"/>
    <col min="3066" max="3066" width="14.109375" style="3" customWidth="1"/>
    <col min="3067" max="3067" width="9.109375" style="3"/>
    <col min="3068" max="3068" width="12.5546875" style="3" customWidth="1"/>
    <col min="3069" max="3069" width="13.5546875" style="3" customWidth="1"/>
    <col min="3070" max="3312" width="9.109375" style="3"/>
    <col min="3313" max="3313" width="9.88671875" style="3" customWidth="1"/>
    <col min="3314" max="3314" width="24.5546875" style="3" customWidth="1"/>
    <col min="3315" max="3315" width="48.33203125" style="3" customWidth="1"/>
    <col min="3316" max="3316" width="5.6640625" style="3" customWidth="1"/>
    <col min="3317" max="3317" width="10.5546875" style="3" customWidth="1"/>
    <col min="3318" max="3318" width="12.33203125" style="3" customWidth="1"/>
    <col min="3319" max="3319" width="11" style="3" customWidth="1"/>
    <col min="3320" max="3320" width="12.88671875" style="3" customWidth="1"/>
    <col min="3321" max="3321" width="11.5546875" style="3" customWidth="1"/>
    <col min="3322" max="3322" width="14.109375" style="3" customWidth="1"/>
    <col min="3323" max="3323" width="9.109375" style="3"/>
    <col min="3324" max="3324" width="12.5546875" style="3" customWidth="1"/>
    <col min="3325" max="3325" width="13.5546875" style="3" customWidth="1"/>
    <col min="3326" max="3568" width="9.109375" style="3"/>
    <col min="3569" max="3569" width="9.88671875" style="3" customWidth="1"/>
    <col min="3570" max="3570" width="24.5546875" style="3" customWidth="1"/>
    <col min="3571" max="3571" width="48.33203125" style="3" customWidth="1"/>
    <col min="3572" max="3572" width="5.6640625" style="3" customWidth="1"/>
    <col min="3573" max="3573" width="10.5546875" style="3" customWidth="1"/>
    <col min="3574" max="3574" width="12.33203125" style="3" customWidth="1"/>
    <col min="3575" max="3575" width="11" style="3" customWidth="1"/>
    <col min="3576" max="3576" width="12.88671875" style="3" customWidth="1"/>
    <col min="3577" max="3577" width="11.5546875" style="3" customWidth="1"/>
    <col min="3578" max="3578" width="14.109375" style="3" customWidth="1"/>
    <col min="3579" max="3579" width="9.109375" style="3"/>
    <col min="3580" max="3580" width="12.5546875" style="3" customWidth="1"/>
    <col min="3581" max="3581" width="13.5546875" style="3" customWidth="1"/>
    <col min="3582" max="3824" width="9.109375" style="3"/>
    <col min="3825" max="3825" width="9.88671875" style="3" customWidth="1"/>
    <col min="3826" max="3826" width="24.5546875" style="3" customWidth="1"/>
    <col min="3827" max="3827" width="48.33203125" style="3" customWidth="1"/>
    <col min="3828" max="3828" width="5.6640625" style="3" customWidth="1"/>
    <col min="3829" max="3829" width="10.5546875" style="3" customWidth="1"/>
    <col min="3830" max="3830" width="12.33203125" style="3" customWidth="1"/>
    <col min="3831" max="3831" width="11" style="3" customWidth="1"/>
    <col min="3832" max="3832" width="12.88671875" style="3" customWidth="1"/>
    <col min="3833" max="3833" width="11.5546875" style="3" customWidth="1"/>
    <col min="3834" max="3834" width="14.109375" style="3" customWidth="1"/>
    <col min="3835" max="3835" width="9.109375" style="3"/>
    <col min="3836" max="3836" width="12.5546875" style="3" customWidth="1"/>
    <col min="3837" max="3837" width="13.5546875" style="3" customWidth="1"/>
    <col min="3838" max="4080" width="9.109375" style="3"/>
    <col min="4081" max="4081" width="9.88671875" style="3" customWidth="1"/>
    <col min="4082" max="4082" width="24.5546875" style="3" customWidth="1"/>
    <col min="4083" max="4083" width="48.33203125" style="3" customWidth="1"/>
    <col min="4084" max="4084" width="5.6640625" style="3" customWidth="1"/>
    <col min="4085" max="4085" width="10.5546875" style="3" customWidth="1"/>
    <col min="4086" max="4086" width="12.33203125" style="3" customWidth="1"/>
    <col min="4087" max="4087" width="11" style="3" customWidth="1"/>
    <col min="4088" max="4088" width="12.88671875" style="3" customWidth="1"/>
    <col min="4089" max="4089" width="11.5546875" style="3" customWidth="1"/>
    <col min="4090" max="4090" width="14.109375" style="3" customWidth="1"/>
    <col min="4091" max="4091" width="9.109375" style="3"/>
    <col min="4092" max="4092" width="12.5546875" style="3" customWidth="1"/>
    <col min="4093" max="4093" width="13.5546875" style="3" customWidth="1"/>
    <col min="4094" max="4336" width="9.109375" style="3"/>
    <col min="4337" max="4337" width="9.88671875" style="3" customWidth="1"/>
    <col min="4338" max="4338" width="24.5546875" style="3" customWidth="1"/>
    <col min="4339" max="4339" width="48.33203125" style="3" customWidth="1"/>
    <col min="4340" max="4340" width="5.6640625" style="3" customWidth="1"/>
    <col min="4341" max="4341" width="10.5546875" style="3" customWidth="1"/>
    <col min="4342" max="4342" width="12.33203125" style="3" customWidth="1"/>
    <col min="4343" max="4343" width="11" style="3" customWidth="1"/>
    <col min="4344" max="4344" width="12.88671875" style="3" customWidth="1"/>
    <col min="4345" max="4345" width="11.5546875" style="3" customWidth="1"/>
    <col min="4346" max="4346" width="14.109375" style="3" customWidth="1"/>
    <col min="4347" max="4347" width="9.109375" style="3"/>
    <col min="4348" max="4348" width="12.5546875" style="3" customWidth="1"/>
    <col min="4349" max="4349" width="13.5546875" style="3" customWidth="1"/>
    <col min="4350" max="4592" width="9.109375" style="3"/>
    <col min="4593" max="4593" width="9.88671875" style="3" customWidth="1"/>
    <col min="4594" max="4594" width="24.5546875" style="3" customWidth="1"/>
    <col min="4595" max="4595" width="48.33203125" style="3" customWidth="1"/>
    <col min="4596" max="4596" width="5.6640625" style="3" customWidth="1"/>
    <col min="4597" max="4597" width="10.5546875" style="3" customWidth="1"/>
    <col min="4598" max="4598" width="12.33203125" style="3" customWidth="1"/>
    <col min="4599" max="4599" width="11" style="3" customWidth="1"/>
    <col min="4600" max="4600" width="12.88671875" style="3" customWidth="1"/>
    <col min="4601" max="4601" width="11.5546875" style="3" customWidth="1"/>
    <col min="4602" max="4602" width="14.109375" style="3" customWidth="1"/>
    <col min="4603" max="4603" width="9.109375" style="3"/>
    <col min="4604" max="4604" width="12.5546875" style="3" customWidth="1"/>
    <col min="4605" max="4605" width="13.5546875" style="3" customWidth="1"/>
    <col min="4606" max="4848" width="9.109375" style="3"/>
    <col min="4849" max="4849" width="9.88671875" style="3" customWidth="1"/>
    <col min="4850" max="4850" width="24.5546875" style="3" customWidth="1"/>
    <col min="4851" max="4851" width="48.33203125" style="3" customWidth="1"/>
    <col min="4852" max="4852" width="5.6640625" style="3" customWidth="1"/>
    <col min="4853" max="4853" width="10.5546875" style="3" customWidth="1"/>
    <col min="4854" max="4854" width="12.33203125" style="3" customWidth="1"/>
    <col min="4855" max="4855" width="11" style="3" customWidth="1"/>
    <col min="4856" max="4856" width="12.88671875" style="3" customWidth="1"/>
    <col min="4857" max="4857" width="11.5546875" style="3" customWidth="1"/>
    <col min="4858" max="4858" width="14.109375" style="3" customWidth="1"/>
    <col min="4859" max="4859" width="9.109375" style="3"/>
    <col min="4860" max="4860" width="12.5546875" style="3" customWidth="1"/>
    <col min="4861" max="4861" width="13.5546875" style="3" customWidth="1"/>
    <col min="4862" max="5104" width="9.109375" style="3"/>
    <col min="5105" max="5105" width="9.88671875" style="3" customWidth="1"/>
    <col min="5106" max="5106" width="24.5546875" style="3" customWidth="1"/>
    <col min="5107" max="5107" width="48.33203125" style="3" customWidth="1"/>
    <col min="5108" max="5108" width="5.6640625" style="3" customWidth="1"/>
    <col min="5109" max="5109" width="10.5546875" style="3" customWidth="1"/>
    <col min="5110" max="5110" width="12.33203125" style="3" customWidth="1"/>
    <col min="5111" max="5111" width="11" style="3" customWidth="1"/>
    <col min="5112" max="5112" width="12.88671875" style="3" customWidth="1"/>
    <col min="5113" max="5113" width="11.5546875" style="3" customWidth="1"/>
    <col min="5114" max="5114" width="14.109375" style="3" customWidth="1"/>
    <col min="5115" max="5115" width="9.109375" style="3"/>
    <col min="5116" max="5116" width="12.5546875" style="3" customWidth="1"/>
    <col min="5117" max="5117" width="13.5546875" style="3" customWidth="1"/>
    <col min="5118" max="5360" width="9.109375" style="3"/>
    <col min="5361" max="5361" width="9.88671875" style="3" customWidth="1"/>
    <col min="5362" max="5362" width="24.5546875" style="3" customWidth="1"/>
    <col min="5363" max="5363" width="48.33203125" style="3" customWidth="1"/>
    <col min="5364" max="5364" width="5.6640625" style="3" customWidth="1"/>
    <col min="5365" max="5365" width="10.5546875" style="3" customWidth="1"/>
    <col min="5366" max="5366" width="12.33203125" style="3" customWidth="1"/>
    <col min="5367" max="5367" width="11" style="3" customWidth="1"/>
    <col min="5368" max="5368" width="12.88671875" style="3" customWidth="1"/>
    <col min="5369" max="5369" width="11.5546875" style="3" customWidth="1"/>
    <col min="5370" max="5370" width="14.109375" style="3" customWidth="1"/>
    <col min="5371" max="5371" width="9.109375" style="3"/>
    <col min="5372" max="5372" width="12.5546875" style="3" customWidth="1"/>
    <col min="5373" max="5373" width="13.5546875" style="3" customWidth="1"/>
    <col min="5374" max="5616" width="9.109375" style="3"/>
    <col min="5617" max="5617" width="9.88671875" style="3" customWidth="1"/>
    <col min="5618" max="5618" width="24.5546875" style="3" customWidth="1"/>
    <col min="5619" max="5619" width="48.33203125" style="3" customWidth="1"/>
    <col min="5620" max="5620" width="5.6640625" style="3" customWidth="1"/>
    <col min="5621" max="5621" width="10.5546875" style="3" customWidth="1"/>
    <col min="5622" max="5622" width="12.33203125" style="3" customWidth="1"/>
    <col min="5623" max="5623" width="11" style="3" customWidth="1"/>
    <col min="5624" max="5624" width="12.88671875" style="3" customWidth="1"/>
    <col min="5625" max="5625" width="11.5546875" style="3" customWidth="1"/>
    <col min="5626" max="5626" width="14.109375" style="3" customWidth="1"/>
    <col min="5627" max="5627" width="9.109375" style="3"/>
    <col min="5628" max="5628" width="12.5546875" style="3" customWidth="1"/>
    <col min="5629" max="5629" width="13.5546875" style="3" customWidth="1"/>
    <col min="5630" max="5872" width="9.109375" style="3"/>
    <col min="5873" max="5873" width="9.88671875" style="3" customWidth="1"/>
    <col min="5874" max="5874" width="24.5546875" style="3" customWidth="1"/>
    <col min="5875" max="5875" width="48.33203125" style="3" customWidth="1"/>
    <col min="5876" max="5876" width="5.6640625" style="3" customWidth="1"/>
    <col min="5877" max="5877" width="10.5546875" style="3" customWidth="1"/>
    <col min="5878" max="5878" width="12.33203125" style="3" customWidth="1"/>
    <col min="5879" max="5879" width="11" style="3" customWidth="1"/>
    <col min="5880" max="5880" width="12.88671875" style="3" customWidth="1"/>
    <col min="5881" max="5881" width="11.5546875" style="3" customWidth="1"/>
    <col min="5882" max="5882" width="14.109375" style="3" customWidth="1"/>
    <col min="5883" max="5883" width="9.109375" style="3"/>
    <col min="5884" max="5884" width="12.5546875" style="3" customWidth="1"/>
    <col min="5885" max="5885" width="13.5546875" style="3" customWidth="1"/>
    <col min="5886" max="6128" width="9.109375" style="3"/>
    <col min="6129" max="6129" width="9.88671875" style="3" customWidth="1"/>
    <col min="6130" max="6130" width="24.5546875" style="3" customWidth="1"/>
    <col min="6131" max="6131" width="48.33203125" style="3" customWidth="1"/>
    <col min="6132" max="6132" width="5.6640625" style="3" customWidth="1"/>
    <col min="6133" max="6133" width="10.5546875" style="3" customWidth="1"/>
    <col min="6134" max="6134" width="12.33203125" style="3" customWidth="1"/>
    <col min="6135" max="6135" width="11" style="3" customWidth="1"/>
    <col min="6136" max="6136" width="12.88671875" style="3" customWidth="1"/>
    <col min="6137" max="6137" width="11.5546875" style="3" customWidth="1"/>
    <col min="6138" max="6138" width="14.109375" style="3" customWidth="1"/>
    <col min="6139" max="6139" width="9.109375" style="3"/>
    <col min="6140" max="6140" width="12.5546875" style="3" customWidth="1"/>
    <col min="6141" max="6141" width="13.5546875" style="3" customWidth="1"/>
    <col min="6142" max="6384" width="9.109375" style="3"/>
    <col min="6385" max="6385" width="9.88671875" style="3" customWidth="1"/>
    <col min="6386" max="6386" width="24.5546875" style="3" customWidth="1"/>
    <col min="6387" max="6387" width="48.33203125" style="3" customWidth="1"/>
    <col min="6388" max="6388" width="5.6640625" style="3" customWidth="1"/>
    <col min="6389" max="6389" width="10.5546875" style="3" customWidth="1"/>
    <col min="6390" max="6390" width="12.33203125" style="3" customWidth="1"/>
    <col min="6391" max="6391" width="11" style="3" customWidth="1"/>
    <col min="6392" max="6392" width="12.88671875" style="3" customWidth="1"/>
    <col min="6393" max="6393" width="11.5546875" style="3" customWidth="1"/>
    <col min="6394" max="6394" width="14.109375" style="3" customWidth="1"/>
    <col min="6395" max="6395" width="9.109375" style="3"/>
    <col min="6396" max="6396" width="12.5546875" style="3" customWidth="1"/>
    <col min="6397" max="6397" width="13.5546875" style="3" customWidth="1"/>
    <col min="6398" max="6640" width="9.109375" style="3"/>
    <col min="6641" max="6641" width="9.88671875" style="3" customWidth="1"/>
    <col min="6642" max="6642" width="24.5546875" style="3" customWidth="1"/>
    <col min="6643" max="6643" width="48.33203125" style="3" customWidth="1"/>
    <col min="6644" max="6644" width="5.6640625" style="3" customWidth="1"/>
    <col min="6645" max="6645" width="10.5546875" style="3" customWidth="1"/>
    <col min="6646" max="6646" width="12.33203125" style="3" customWidth="1"/>
    <col min="6647" max="6647" width="11" style="3" customWidth="1"/>
    <col min="6648" max="6648" width="12.88671875" style="3" customWidth="1"/>
    <col min="6649" max="6649" width="11.5546875" style="3" customWidth="1"/>
    <col min="6650" max="6650" width="14.109375" style="3" customWidth="1"/>
    <col min="6651" max="6651" width="9.109375" style="3"/>
    <col min="6652" max="6652" width="12.5546875" style="3" customWidth="1"/>
    <col min="6653" max="6653" width="13.5546875" style="3" customWidth="1"/>
    <col min="6654" max="6896" width="9.109375" style="3"/>
    <col min="6897" max="6897" width="9.88671875" style="3" customWidth="1"/>
    <col min="6898" max="6898" width="24.5546875" style="3" customWidth="1"/>
    <col min="6899" max="6899" width="48.33203125" style="3" customWidth="1"/>
    <col min="6900" max="6900" width="5.6640625" style="3" customWidth="1"/>
    <col min="6901" max="6901" width="10.5546875" style="3" customWidth="1"/>
    <col min="6902" max="6902" width="12.33203125" style="3" customWidth="1"/>
    <col min="6903" max="6903" width="11" style="3" customWidth="1"/>
    <col min="6904" max="6904" width="12.88671875" style="3" customWidth="1"/>
    <col min="6905" max="6905" width="11.5546875" style="3" customWidth="1"/>
    <col min="6906" max="6906" width="14.109375" style="3" customWidth="1"/>
    <col min="6907" max="6907" width="9.109375" style="3"/>
    <col min="6908" max="6908" width="12.5546875" style="3" customWidth="1"/>
    <col min="6909" max="6909" width="13.5546875" style="3" customWidth="1"/>
    <col min="6910" max="7152" width="9.109375" style="3"/>
    <col min="7153" max="7153" width="9.88671875" style="3" customWidth="1"/>
    <col min="7154" max="7154" width="24.5546875" style="3" customWidth="1"/>
    <col min="7155" max="7155" width="48.33203125" style="3" customWidth="1"/>
    <col min="7156" max="7156" width="5.6640625" style="3" customWidth="1"/>
    <col min="7157" max="7157" width="10.5546875" style="3" customWidth="1"/>
    <col min="7158" max="7158" width="12.33203125" style="3" customWidth="1"/>
    <col min="7159" max="7159" width="11" style="3" customWidth="1"/>
    <col min="7160" max="7160" width="12.88671875" style="3" customWidth="1"/>
    <col min="7161" max="7161" width="11.5546875" style="3" customWidth="1"/>
    <col min="7162" max="7162" width="14.109375" style="3" customWidth="1"/>
    <col min="7163" max="7163" width="9.109375" style="3"/>
    <col min="7164" max="7164" width="12.5546875" style="3" customWidth="1"/>
    <col min="7165" max="7165" width="13.5546875" style="3" customWidth="1"/>
    <col min="7166" max="7408" width="9.109375" style="3"/>
    <col min="7409" max="7409" width="9.88671875" style="3" customWidth="1"/>
    <col min="7410" max="7410" width="24.5546875" style="3" customWidth="1"/>
    <col min="7411" max="7411" width="48.33203125" style="3" customWidth="1"/>
    <col min="7412" max="7412" width="5.6640625" style="3" customWidth="1"/>
    <col min="7413" max="7413" width="10.5546875" style="3" customWidth="1"/>
    <col min="7414" max="7414" width="12.33203125" style="3" customWidth="1"/>
    <col min="7415" max="7415" width="11" style="3" customWidth="1"/>
    <col min="7416" max="7416" width="12.88671875" style="3" customWidth="1"/>
    <col min="7417" max="7417" width="11.5546875" style="3" customWidth="1"/>
    <col min="7418" max="7418" width="14.109375" style="3" customWidth="1"/>
    <col min="7419" max="7419" width="9.109375" style="3"/>
    <col min="7420" max="7420" width="12.5546875" style="3" customWidth="1"/>
    <col min="7421" max="7421" width="13.5546875" style="3" customWidth="1"/>
    <col min="7422" max="7664" width="9.109375" style="3"/>
    <col min="7665" max="7665" width="9.88671875" style="3" customWidth="1"/>
    <col min="7666" max="7666" width="24.5546875" style="3" customWidth="1"/>
    <col min="7667" max="7667" width="48.33203125" style="3" customWidth="1"/>
    <col min="7668" max="7668" width="5.6640625" style="3" customWidth="1"/>
    <col min="7669" max="7669" width="10.5546875" style="3" customWidth="1"/>
    <col min="7670" max="7670" width="12.33203125" style="3" customWidth="1"/>
    <col min="7671" max="7671" width="11" style="3" customWidth="1"/>
    <col min="7672" max="7672" width="12.88671875" style="3" customWidth="1"/>
    <col min="7673" max="7673" width="11.5546875" style="3" customWidth="1"/>
    <col min="7674" max="7674" width="14.109375" style="3" customWidth="1"/>
    <col min="7675" max="7675" width="9.109375" style="3"/>
    <col min="7676" max="7676" width="12.5546875" style="3" customWidth="1"/>
    <col min="7677" max="7677" width="13.5546875" style="3" customWidth="1"/>
    <col min="7678" max="7920" width="9.109375" style="3"/>
    <col min="7921" max="7921" width="9.88671875" style="3" customWidth="1"/>
    <col min="7922" max="7922" width="24.5546875" style="3" customWidth="1"/>
    <col min="7923" max="7923" width="48.33203125" style="3" customWidth="1"/>
    <col min="7924" max="7924" width="5.6640625" style="3" customWidth="1"/>
    <col min="7925" max="7925" width="10.5546875" style="3" customWidth="1"/>
    <col min="7926" max="7926" width="12.33203125" style="3" customWidth="1"/>
    <col min="7927" max="7927" width="11" style="3" customWidth="1"/>
    <col min="7928" max="7928" width="12.88671875" style="3" customWidth="1"/>
    <col min="7929" max="7929" width="11.5546875" style="3" customWidth="1"/>
    <col min="7930" max="7930" width="14.109375" style="3" customWidth="1"/>
    <col min="7931" max="7931" width="9.109375" style="3"/>
    <col min="7932" max="7932" width="12.5546875" style="3" customWidth="1"/>
    <col min="7933" max="7933" width="13.5546875" style="3" customWidth="1"/>
    <col min="7934" max="8176" width="9.109375" style="3"/>
    <col min="8177" max="8177" width="9.88671875" style="3" customWidth="1"/>
    <col min="8178" max="8178" width="24.5546875" style="3" customWidth="1"/>
    <col min="8179" max="8179" width="48.33203125" style="3" customWidth="1"/>
    <col min="8180" max="8180" width="5.6640625" style="3" customWidth="1"/>
    <col min="8181" max="8181" width="10.5546875" style="3" customWidth="1"/>
    <col min="8182" max="8182" width="12.33203125" style="3" customWidth="1"/>
    <col min="8183" max="8183" width="11" style="3" customWidth="1"/>
    <col min="8184" max="8184" width="12.88671875" style="3" customWidth="1"/>
    <col min="8185" max="8185" width="11.5546875" style="3" customWidth="1"/>
    <col min="8186" max="8186" width="14.109375" style="3" customWidth="1"/>
    <col min="8187" max="8187" width="9.109375" style="3"/>
    <col min="8188" max="8188" width="12.5546875" style="3" customWidth="1"/>
    <col min="8189" max="8189" width="13.5546875" style="3" customWidth="1"/>
    <col min="8190" max="8432" width="9.109375" style="3"/>
    <col min="8433" max="8433" width="9.88671875" style="3" customWidth="1"/>
    <col min="8434" max="8434" width="24.5546875" style="3" customWidth="1"/>
    <col min="8435" max="8435" width="48.33203125" style="3" customWidth="1"/>
    <col min="8436" max="8436" width="5.6640625" style="3" customWidth="1"/>
    <col min="8437" max="8437" width="10.5546875" style="3" customWidth="1"/>
    <col min="8438" max="8438" width="12.33203125" style="3" customWidth="1"/>
    <col min="8439" max="8439" width="11" style="3" customWidth="1"/>
    <col min="8440" max="8440" width="12.88671875" style="3" customWidth="1"/>
    <col min="8441" max="8441" width="11.5546875" style="3" customWidth="1"/>
    <col min="8442" max="8442" width="14.109375" style="3" customWidth="1"/>
    <col min="8443" max="8443" width="9.109375" style="3"/>
    <col min="8444" max="8444" width="12.5546875" style="3" customWidth="1"/>
    <col min="8445" max="8445" width="13.5546875" style="3" customWidth="1"/>
    <col min="8446" max="8688" width="9.109375" style="3"/>
    <col min="8689" max="8689" width="9.88671875" style="3" customWidth="1"/>
    <col min="8690" max="8690" width="24.5546875" style="3" customWidth="1"/>
    <col min="8691" max="8691" width="48.33203125" style="3" customWidth="1"/>
    <col min="8692" max="8692" width="5.6640625" style="3" customWidth="1"/>
    <col min="8693" max="8693" width="10.5546875" style="3" customWidth="1"/>
    <col min="8694" max="8694" width="12.33203125" style="3" customWidth="1"/>
    <col min="8695" max="8695" width="11" style="3" customWidth="1"/>
    <col min="8696" max="8696" width="12.88671875" style="3" customWidth="1"/>
    <col min="8697" max="8697" width="11.5546875" style="3" customWidth="1"/>
    <col min="8698" max="8698" width="14.109375" style="3" customWidth="1"/>
    <col min="8699" max="8699" width="9.109375" style="3"/>
    <col min="8700" max="8700" width="12.5546875" style="3" customWidth="1"/>
    <col min="8701" max="8701" width="13.5546875" style="3" customWidth="1"/>
    <col min="8702" max="8944" width="9.109375" style="3"/>
    <col min="8945" max="8945" width="9.88671875" style="3" customWidth="1"/>
    <col min="8946" max="8946" width="24.5546875" style="3" customWidth="1"/>
    <col min="8947" max="8947" width="48.33203125" style="3" customWidth="1"/>
    <col min="8948" max="8948" width="5.6640625" style="3" customWidth="1"/>
    <col min="8949" max="8949" width="10.5546875" style="3" customWidth="1"/>
    <col min="8950" max="8950" width="12.33203125" style="3" customWidth="1"/>
    <col min="8951" max="8951" width="11" style="3" customWidth="1"/>
    <col min="8952" max="8952" width="12.88671875" style="3" customWidth="1"/>
    <col min="8953" max="8953" width="11.5546875" style="3" customWidth="1"/>
    <col min="8954" max="8954" width="14.109375" style="3" customWidth="1"/>
    <col min="8955" max="8955" width="9.109375" style="3"/>
    <col min="8956" max="8956" width="12.5546875" style="3" customWidth="1"/>
    <col min="8957" max="8957" width="13.5546875" style="3" customWidth="1"/>
    <col min="8958" max="9200" width="9.109375" style="3"/>
    <col min="9201" max="9201" width="9.88671875" style="3" customWidth="1"/>
    <col min="9202" max="9202" width="24.5546875" style="3" customWidth="1"/>
    <col min="9203" max="9203" width="48.33203125" style="3" customWidth="1"/>
    <col min="9204" max="9204" width="5.6640625" style="3" customWidth="1"/>
    <col min="9205" max="9205" width="10.5546875" style="3" customWidth="1"/>
    <col min="9206" max="9206" width="12.33203125" style="3" customWidth="1"/>
    <col min="9207" max="9207" width="11" style="3" customWidth="1"/>
    <col min="9208" max="9208" width="12.88671875" style="3" customWidth="1"/>
    <col min="9209" max="9209" width="11.5546875" style="3" customWidth="1"/>
    <col min="9210" max="9210" width="14.109375" style="3" customWidth="1"/>
    <col min="9211" max="9211" width="9.109375" style="3"/>
    <col min="9212" max="9212" width="12.5546875" style="3" customWidth="1"/>
    <col min="9213" max="9213" width="13.5546875" style="3" customWidth="1"/>
    <col min="9214" max="9456" width="9.109375" style="3"/>
    <col min="9457" max="9457" width="9.88671875" style="3" customWidth="1"/>
    <col min="9458" max="9458" width="24.5546875" style="3" customWidth="1"/>
    <col min="9459" max="9459" width="48.33203125" style="3" customWidth="1"/>
    <col min="9460" max="9460" width="5.6640625" style="3" customWidth="1"/>
    <col min="9461" max="9461" width="10.5546875" style="3" customWidth="1"/>
    <col min="9462" max="9462" width="12.33203125" style="3" customWidth="1"/>
    <col min="9463" max="9463" width="11" style="3" customWidth="1"/>
    <col min="9464" max="9464" width="12.88671875" style="3" customWidth="1"/>
    <col min="9465" max="9465" width="11.5546875" style="3" customWidth="1"/>
    <col min="9466" max="9466" width="14.109375" style="3" customWidth="1"/>
    <col min="9467" max="9467" width="9.109375" style="3"/>
    <col min="9468" max="9468" width="12.5546875" style="3" customWidth="1"/>
    <col min="9469" max="9469" width="13.5546875" style="3" customWidth="1"/>
    <col min="9470" max="9712" width="9.109375" style="3"/>
    <col min="9713" max="9713" width="9.88671875" style="3" customWidth="1"/>
    <col min="9714" max="9714" width="24.5546875" style="3" customWidth="1"/>
    <col min="9715" max="9715" width="48.33203125" style="3" customWidth="1"/>
    <col min="9716" max="9716" width="5.6640625" style="3" customWidth="1"/>
    <col min="9717" max="9717" width="10.5546875" style="3" customWidth="1"/>
    <col min="9718" max="9718" width="12.33203125" style="3" customWidth="1"/>
    <col min="9719" max="9719" width="11" style="3" customWidth="1"/>
    <col min="9720" max="9720" width="12.88671875" style="3" customWidth="1"/>
    <col min="9721" max="9721" width="11.5546875" style="3" customWidth="1"/>
    <col min="9722" max="9722" width="14.109375" style="3" customWidth="1"/>
    <col min="9723" max="9723" width="9.109375" style="3"/>
    <col min="9724" max="9724" width="12.5546875" style="3" customWidth="1"/>
    <col min="9725" max="9725" width="13.5546875" style="3" customWidth="1"/>
    <col min="9726" max="9968" width="9.109375" style="3"/>
    <col min="9969" max="9969" width="9.88671875" style="3" customWidth="1"/>
    <col min="9970" max="9970" width="24.5546875" style="3" customWidth="1"/>
    <col min="9971" max="9971" width="48.33203125" style="3" customWidth="1"/>
    <col min="9972" max="9972" width="5.6640625" style="3" customWidth="1"/>
    <col min="9973" max="9973" width="10.5546875" style="3" customWidth="1"/>
    <col min="9974" max="9974" width="12.33203125" style="3" customWidth="1"/>
    <col min="9975" max="9975" width="11" style="3" customWidth="1"/>
    <col min="9976" max="9976" width="12.88671875" style="3" customWidth="1"/>
    <col min="9977" max="9977" width="11.5546875" style="3" customWidth="1"/>
    <col min="9978" max="9978" width="14.109375" style="3" customWidth="1"/>
    <col min="9979" max="9979" width="9.109375" style="3"/>
    <col min="9980" max="9980" width="12.5546875" style="3" customWidth="1"/>
    <col min="9981" max="9981" width="13.5546875" style="3" customWidth="1"/>
    <col min="9982" max="10224" width="9.109375" style="3"/>
    <col min="10225" max="10225" width="9.88671875" style="3" customWidth="1"/>
    <col min="10226" max="10226" width="24.5546875" style="3" customWidth="1"/>
    <col min="10227" max="10227" width="48.33203125" style="3" customWidth="1"/>
    <col min="10228" max="10228" width="5.6640625" style="3" customWidth="1"/>
    <col min="10229" max="10229" width="10.5546875" style="3" customWidth="1"/>
    <col min="10230" max="10230" width="12.33203125" style="3" customWidth="1"/>
    <col min="10231" max="10231" width="11" style="3" customWidth="1"/>
    <col min="10232" max="10232" width="12.88671875" style="3" customWidth="1"/>
    <col min="10233" max="10233" width="11.5546875" style="3" customWidth="1"/>
    <col min="10234" max="10234" width="14.109375" style="3" customWidth="1"/>
    <col min="10235" max="10235" width="9.109375" style="3"/>
    <col min="10236" max="10236" width="12.5546875" style="3" customWidth="1"/>
    <col min="10237" max="10237" width="13.5546875" style="3" customWidth="1"/>
    <col min="10238" max="10480" width="9.109375" style="3"/>
    <col min="10481" max="10481" width="9.88671875" style="3" customWidth="1"/>
    <col min="10482" max="10482" width="24.5546875" style="3" customWidth="1"/>
    <col min="10483" max="10483" width="48.33203125" style="3" customWidth="1"/>
    <col min="10484" max="10484" width="5.6640625" style="3" customWidth="1"/>
    <col min="10485" max="10485" width="10.5546875" style="3" customWidth="1"/>
    <col min="10486" max="10486" width="12.33203125" style="3" customWidth="1"/>
    <col min="10487" max="10487" width="11" style="3" customWidth="1"/>
    <col min="10488" max="10488" width="12.88671875" style="3" customWidth="1"/>
    <col min="10489" max="10489" width="11.5546875" style="3" customWidth="1"/>
    <col min="10490" max="10490" width="14.109375" style="3" customWidth="1"/>
    <col min="10491" max="10491" width="9.109375" style="3"/>
    <col min="10492" max="10492" width="12.5546875" style="3" customWidth="1"/>
    <col min="10493" max="10493" width="13.5546875" style="3" customWidth="1"/>
    <col min="10494" max="10736" width="9.109375" style="3"/>
    <col min="10737" max="10737" width="9.88671875" style="3" customWidth="1"/>
    <col min="10738" max="10738" width="24.5546875" style="3" customWidth="1"/>
    <col min="10739" max="10739" width="48.33203125" style="3" customWidth="1"/>
    <col min="10740" max="10740" width="5.6640625" style="3" customWidth="1"/>
    <col min="10741" max="10741" width="10.5546875" style="3" customWidth="1"/>
    <col min="10742" max="10742" width="12.33203125" style="3" customWidth="1"/>
    <col min="10743" max="10743" width="11" style="3" customWidth="1"/>
    <col min="10744" max="10744" width="12.88671875" style="3" customWidth="1"/>
    <col min="10745" max="10745" width="11.5546875" style="3" customWidth="1"/>
    <col min="10746" max="10746" width="14.109375" style="3" customWidth="1"/>
    <col min="10747" max="10747" width="9.109375" style="3"/>
    <col min="10748" max="10748" width="12.5546875" style="3" customWidth="1"/>
    <col min="10749" max="10749" width="13.5546875" style="3" customWidth="1"/>
    <col min="10750" max="10992" width="9.109375" style="3"/>
    <col min="10993" max="10993" width="9.88671875" style="3" customWidth="1"/>
    <col min="10994" max="10994" width="24.5546875" style="3" customWidth="1"/>
    <col min="10995" max="10995" width="48.33203125" style="3" customWidth="1"/>
    <col min="10996" max="10996" width="5.6640625" style="3" customWidth="1"/>
    <col min="10997" max="10997" width="10.5546875" style="3" customWidth="1"/>
    <col min="10998" max="10998" width="12.33203125" style="3" customWidth="1"/>
    <col min="10999" max="10999" width="11" style="3" customWidth="1"/>
    <col min="11000" max="11000" width="12.88671875" style="3" customWidth="1"/>
    <col min="11001" max="11001" width="11.5546875" style="3" customWidth="1"/>
    <col min="11002" max="11002" width="14.109375" style="3" customWidth="1"/>
    <col min="11003" max="11003" width="9.109375" style="3"/>
    <col min="11004" max="11004" width="12.5546875" style="3" customWidth="1"/>
    <col min="11005" max="11005" width="13.5546875" style="3" customWidth="1"/>
    <col min="11006" max="11248" width="9.109375" style="3"/>
    <col min="11249" max="11249" width="9.88671875" style="3" customWidth="1"/>
    <col min="11250" max="11250" width="24.5546875" style="3" customWidth="1"/>
    <col min="11251" max="11251" width="48.33203125" style="3" customWidth="1"/>
    <col min="11252" max="11252" width="5.6640625" style="3" customWidth="1"/>
    <col min="11253" max="11253" width="10.5546875" style="3" customWidth="1"/>
    <col min="11254" max="11254" width="12.33203125" style="3" customWidth="1"/>
    <col min="11255" max="11255" width="11" style="3" customWidth="1"/>
    <col min="11256" max="11256" width="12.88671875" style="3" customWidth="1"/>
    <col min="11257" max="11257" width="11.5546875" style="3" customWidth="1"/>
    <col min="11258" max="11258" width="14.109375" style="3" customWidth="1"/>
    <col min="11259" max="11259" width="9.109375" style="3"/>
    <col min="11260" max="11260" width="12.5546875" style="3" customWidth="1"/>
    <col min="11261" max="11261" width="13.5546875" style="3" customWidth="1"/>
    <col min="11262" max="11504" width="9.109375" style="3"/>
    <col min="11505" max="11505" width="9.88671875" style="3" customWidth="1"/>
    <col min="11506" max="11506" width="24.5546875" style="3" customWidth="1"/>
    <col min="11507" max="11507" width="48.33203125" style="3" customWidth="1"/>
    <col min="11508" max="11508" width="5.6640625" style="3" customWidth="1"/>
    <col min="11509" max="11509" width="10.5546875" style="3" customWidth="1"/>
    <col min="11510" max="11510" width="12.33203125" style="3" customWidth="1"/>
    <col min="11511" max="11511" width="11" style="3" customWidth="1"/>
    <col min="11512" max="11512" width="12.88671875" style="3" customWidth="1"/>
    <col min="11513" max="11513" width="11.5546875" style="3" customWidth="1"/>
    <col min="11514" max="11514" width="14.109375" style="3" customWidth="1"/>
    <col min="11515" max="11515" width="9.109375" style="3"/>
    <col min="11516" max="11516" width="12.5546875" style="3" customWidth="1"/>
    <col min="11517" max="11517" width="13.5546875" style="3" customWidth="1"/>
    <col min="11518" max="11760" width="9.109375" style="3"/>
    <col min="11761" max="11761" width="9.88671875" style="3" customWidth="1"/>
    <col min="11762" max="11762" width="24.5546875" style="3" customWidth="1"/>
    <col min="11763" max="11763" width="48.33203125" style="3" customWidth="1"/>
    <col min="11764" max="11764" width="5.6640625" style="3" customWidth="1"/>
    <col min="11765" max="11765" width="10.5546875" style="3" customWidth="1"/>
    <col min="11766" max="11766" width="12.33203125" style="3" customWidth="1"/>
    <col min="11767" max="11767" width="11" style="3" customWidth="1"/>
    <col min="11768" max="11768" width="12.88671875" style="3" customWidth="1"/>
    <col min="11769" max="11769" width="11.5546875" style="3" customWidth="1"/>
    <col min="11770" max="11770" width="14.109375" style="3" customWidth="1"/>
    <col min="11771" max="11771" width="9.109375" style="3"/>
    <col min="11772" max="11772" width="12.5546875" style="3" customWidth="1"/>
    <col min="11773" max="11773" width="13.5546875" style="3" customWidth="1"/>
    <col min="11774" max="12016" width="9.109375" style="3"/>
    <col min="12017" max="12017" width="9.88671875" style="3" customWidth="1"/>
    <col min="12018" max="12018" width="24.5546875" style="3" customWidth="1"/>
    <col min="12019" max="12019" width="48.33203125" style="3" customWidth="1"/>
    <col min="12020" max="12020" width="5.6640625" style="3" customWidth="1"/>
    <col min="12021" max="12021" width="10.5546875" style="3" customWidth="1"/>
    <col min="12022" max="12022" width="12.33203125" style="3" customWidth="1"/>
    <col min="12023" max="12023" width="11" style="3" customWidth="1"/>
    <col min="12024" max="12024" width="12.88671875" style="3" customWidth="1"/>
    <col min="12025" max="12025" width="11.5546875" style="3" customWidth="1"/>
    <col min="12026" max="12026" width="14.109375" style="3" customWidth="1"/>
    <col min="12027" max="12027" width="9.109375" style="3"/>
    <col min="12028" max="12028" width="12.5546875" style="3" customWidth="1"/>
    <col min="12029" max="12029" width="13.5546875" style="3" customWidth="1"/>
    <col min="12030" max="12272" width="9.109375" style="3"/>
    <col min="12273" max="12273" width="9.88671875" style="3" customWidth="1"/>
    <col min="12274" max="12274" width="24.5546875" style="3" customWidth="1"/>
    <col min="12275" max="12275" width="48.33203125" style="3" customWidth="1"/>
    <col min="12276" max="12276" width="5.6640625" style="3" customWidth="1"/>
    <col min="12277" max="12277" width="10.5546875" style="3" customWidth="1"/>
    <col min="12278" max="12278" width="12.33203125" style="3" customWidth="1"/>
    <col min="12279" max="12279" width="11" style="3" customWidth="1"/>
    <col min="12280" max="12280" width="12.88671875" style="3" customWidth="1"/>
    <col min="12281" max="12281" width="11.5546875" style="3" customWidth="1"/>
    <col min="12282" max="12282" width="14.109375" style="3" customWidth="1"/>
    <col min="12283" max="12283" width="9.109375" style="3"/>
    <col min="12284" max="12284" width="12.5546875" style="3" customWidth="1"/>
    <col min="12285" max="12285" width="13.5546875" style="3" customWidth="1"/>
    <col min="12286" max="12528" width="9.109375" style="3"/>
    <col min="12529" max="12529" width="9.88671875" style="3" customWidth="1"/>
    <col min="12530" max="12530" width="24.5546875" style="3" customWidth="1"/>
    <col min="12531" max="12531" width="48.33203125" style="3" customWidth="1"/>
    <col min="12532" max="12532" width="5.6640625" style="3" customWidth="1"/>
    <col min="12533" max="12533" width="10.5546875" style="3" customWidth="1"/>
    <col min="12534" max="12534" width="12.33203125" style="3" customWidth="1"/>
    <col min="12535" max="12535" width="11" style="3" customWidth="1"/>
    <col min="12536" max="12536" width="12.88671875" style="3" customWidth="1"/>
    <col min="12537" max="12537" width="11.5546875" style="3" customWidth="1"/>
    <col min="12538" max="12538" width="14.109375" style="3" customWidth="1"/>
    <col min="12539" max="12539" width="9.109375" style="3"/>
    <col min="12540" max="12540" width="12.5546875" style="3" customWidth="1"/>
    <col min="12541" max="12541" width="13.5546875" style="3" customWidth="1"/>
    <col min="12542" max="12784" width="9.109375" style="3"/>
    <col min="12785" max="12785" width="9.88671875" style="3" customWidth="1"/>
    <col min="12786" max="12786" width="24.5546875" style="3" customWidth="1"/>
    <col min="12787" max="12787" width="48.33203125" style="3" customWidth="1"/>
    <col min="12788" max="12788" width="5.6640625" style="3" customWidth="1"/>
    <col min="12789" max="12789" width="10.5546875" style="3" customWidth="1"/>
    <col min="12790" max="12790" width="12.33203125" style="3" customWidth="1"/>
    <col min="12791" max="12791" width="11" style="3" customWidth="1"/>
    <col min="12792" max="12792" width="12.88671875" style="3" customWidth="1"/>
    <col min="12793" max="12793" width="11.5546875" style="3" customWidth="1"/>
    <col min="12794" max="12794" width="14.109375" style="3" customWidth="1"/>
    <col min="12795" max="12795" width="9.109375" style="3"/>
    <col min="12796" max="12796" width="12.5546875" style="3" customWidth="1"/>
    <col min="12797" max="12797" width="13.5546875" style="3" customWidth="1"/>
    <col min="12798" max="13040" width="9.109375" style="3"/>
    <col min="13041" max="13041" width="9.88671875" style="3" customWidth="1"/>
    <col min="13042" max="13042" width="24.5546875" style="3" customWidth="1"/>
    <col min="13043" max="13043" width="48.33203125" style="3" customWidth="1"/>
    <col min="13044" max="13044" width="5.6640625" style="3" customWidth="1"/>
    <col min="13045" max="13045" width="10.5546875" style="3" customWidth="1"/>
    <col min="13046" max="13046" width="12.33203125" style="3" customWidth="1"/>
    <col min="13047" max="13047" width="11" style="3" customWidth="1"/>
    <col min="13048" max="13048" width="12.88671875" style="3" customWidth="1"/>
    <col min="13049" max="13049" width="11.5546875" style="3" customWidth="1"/>
    <col min="13050" max="13050" width="14.109375" style="3" customWidth="1"/>
    <col min="13051" max="13051" width="9.109375" style="3"/>
    <col min="13052" max="13052" width="12.5546875" style="3" customWidth="1"/>
    <col min="13053" max="13053" width="13.5546875" style="3" customWidth="1"/>
    <col min="13054" max="13296" width="9.109375" style="3"/>
    <col min="13297" max="13297" width="9.88671875" style="3" customWidth="1"/>
    <col min="13298" max="13298" width="24.5546875" style="3" customWidth="1"/>
    <col min="13299" max="13299" width="48.33203125" style="3" customWidth="1"/>
    <col min="13300" max="13300" width="5.6640625" style="3" customWidth="1"/>
    <col min="13301" max="13301" width="10.5546875" style="3" customWidth="1"/>
    <col min="13302" max="13302" width="12.33203125" style="3" customWidth="1"/>
    <col min="13303" max="13303" width="11" style="3" customWidth="1"/>
    <col min="13304" max="13304" width="12.88671875" style="3" customWidth="1"/>
    <col min="13305" max="13305" width="11.5546875" style="3" customWidth="1"/>
    <col min="13306" max="13306" width="14.109375" style="3" customWidth="1"/>
    <col min="13307" max="13307" width="9.109375" style="3"/>
    <col min="13308" max="13308" width="12.5546875" style="3" customWidth="1"/>
    <col min="13309" max="13309" width="13.5546875" style="3" customWidth="1"/>
    <col min="13310" max="13552" width="9.109375" style="3"/>
    <col min="13553" max="13553" width="9.88671875" style="3" customWidth="1"/>
    <col min="13554" max="13554" width="24.5546875" style="3" customWidth="1"/>
    <col min="13555" max="13555" width="48.33203125" style="3" customWidth="1"/>
    <col min="13556" max="13556" width="5.6640625" style="3" customWidth="1"/>
    <col min="13557" max="13557" width="10.5546875" style="3" customWidth="1"/>
    <col min="13558" max="13558" width="12.33203125" style="3" customWidth="1"/>
    <col min="13559" max="13559" width="11" style="3" customWidth="1"/>
    <col min="13560" max="13560" width="12.88671875" style="3" customWidth="1"/>
    <col min="13561" max="13561" width="11.5546875" style="3" customWidth="1"/>
    <col min="13562" max="13562" width="14.109375" style="3" customWidth="1"/>
    <col min="13563" max="13563" width="9.109375" style="3"/>
    <col min="13564" max="13564" width="12.5546875" style="3" customWidth="1"/>
    <col min="13565" max="13565" width="13.5546875" style="3" customWidth="1"/>
    <col min="13566" max="13808" width="9.109375" style="3"/>
    <col min="13809" max="13809" width="9.88671875" style="3" customWidth="1"/>
    <col min="13810" max="13810" width="24.5546875" style="3" customWidth="1"/>
    <col min="13811" max="13811" width="48.33203125" style="3" customWidth="1"/>
    <col min="13812" max="13812" width="5.6640625" style="3" customWidth="1"/>
    <col min="13813" max="13813" width="10.5546875" style="3" customWidth="1"/>
    <col min="13814" max="13814" width="12.33203125" style="3" customWidth="1"/>
    <col min="13815" max="13815" width="11" style="3" customWidth="1"/>
    <col min="13816" max="13816" width="12.88671875" style="3" customWidth="1"/>
    <col min="13817" max="13817" width="11.5546875" style="3" customWidth="1"/>
    <col min="13818" max="13818" width="14.109375" style="3" customWidth="1"/>
    <col min="13819" max="13819" width="9.109375" style="3"/>
    <col min="13820" max="13820" width="12.5546875" style="3" customWidth="1"/>
    <col min="13821" max="13821" width="13.5546875" style="3" customWidth="1"/>
    <col min="13822" max="14064" width="9.109375" style="3"/>
    <col min="14065" max="14065" width="9.88671875" style="3" customWidth="1"/>
    <col min="14066" max="14066" width="24.5546875" style="3" customWidth="1"/>
    <col min="14067" max="14067" width="48.33203125" style="3" customWidth="1"/>
    <col min="14068" max="14068" width="5.6640625" style="3" customWidth="1"/>
    <col min="14069" max="14069" width="10.5546875" style="3" customWidth="1"/>
    <col min="14070" max="14070" width="12.33203125" style="3" customWidth="1"/>
    <col min="14071" max="14071" width="11" style="3" customWidth="1"/>
    <col min="14072" max="14072" width="12.88671875" style="3" customWidth="1"/>
    <col min="14073" max="14073" width="11.5546875" style="3" customWidth="1"/>
    <col min="14074" max="14074" width="14.109375" style="3" customWidth="1"/>
    <col min="14075" max="14075" width="9.109375" style="3"/>
    <col min="14076" max="14076" width="12.5546875" style="3" customWidth="1"/>
    <col min="14077" max="14077" width="13.5546875" style="3" customWidth="1"/>
    <col min="14078" max="14320" width="9.109375" style="3"/>
    <col min="14321" max="14321" width="9.88671875" style="3" customWidth="1"/>
    <col min="14322" max="14322" width="24.5546875" style="3" customWidth="1"/>
    <col min="14323" max="14323" width="48.33203125" style="3" customWidth="1"/>
    <col min="14324" max="14324" width="5.6640625" style="3" customWidth="1"/>
    <col min="14325" max="14325" width="10.5546875" style="3" customWidth="1"/>
    <col min="14326" max="14326" width="12.33203125" style="3" customWidth="1"/>
    <col min="14327" max="14327" width="11" style="3" customWidth="1"/>
    <col min="14328" max="14328" width="12.88671875" style="3" customWidth="1"/>
    <col min="14329" max="14329" width="11.5546875" style="3" customWidth="1"/>
    <col min="14330" max="14330" width="14.109375" style="3" customWidth="1"/>
    <col min="14331" max="14331" width="9.109375" style="3"/>
    <col min="14332" max="14332" width="12.5546875" style="3" customWidth="1"/>
    <col min="14333" max="14333" width="13.5546875" style="3" customWidth="1"/>
    <col min="14334" max="14576" width="9.109375" style="3"/>
    <col min="14577" max="14577" width="9.88671875" style="3" customWidth="1"/>
    <col min="14578" max="14578" width="24.5546875" style="3" customWidth="1"/>
    <col min="14579" max="14579" width="48.33203125" style="3" customWidth="1"/>
    <col min="14580" max="14580" width="5.6640625" style="3" customWidth="1"/>
    <col min="14581" max="14581" width="10.5546875" style="3" customWidth="1"/>
    <col min="14582" max="14582" width="12.33203125" style="3" customWidth="1"/>
    <col min="14583" max="14583" width="11" style="3" customWidth="1"/>
    <col min="14584" max="14584" width="12.88671875" style="3" customWidth="1"/>
    <col min="14585" max="14585" width="11.5546875" style="3" customWidth="1"/>
    <col min="14586" max="14586" width="14.109375" style="3" customWidth="1"/>
    <col min="14587" max="14587" width="9.109375" style="3"/>
    <col min="14588" max="14588" width="12.5546875" style="3" customWidth="1"/>
    <col min="14589" max="14589" width="13.5546875" style="3" customWidth="1"/>
    <col min="14590" max="14832" width="9.109375" style="3"/>
    <col min="14833" max="14833" width="9.88671875" style="3" customWidth="1"/>
    <col min="14834" max="14834" width="24.5546875" style="3" customWidth="1"/>
    <col min="14835" max="14835" width="48.33203125" style="3" customWidth="1"/>
    <col min="14836" max="14836" width="5.6640625" style="3" customWidth="1"/>
    <col min="14837" max="14837" width="10.5546875" style="3" customWidth="1"/>
    <col min="14838" max="14838" width="12.33203125" style="3" customWidth="1"/>
    <col min="14839" max="14839" width="11" style="3" customWidth="1"/>
    <col min="14840" max="14840" width="12.88671875" style="3" customWidth="1"/>
    <col min="14841" max="14841" width="11.5546875" style="3" customWidth="1"/>
    <col min="14842" max="14842" width="14.109375" style="3" customWidth="1"/>
    <col min="14843" max="14843" width="9.109375" style="3"/>
    <col min="14844" max="14844" width="12.5546875" style="3" customWidth="1"/>
    <col min="14845" max="14845" width="13.5546875" style="3" customWidth="1"/>
    <col min="14846" max="15088" width="9.109375" style="3"/>
    <col min="15089" max="15089" width="9.88671875" style="3" customWidth="1"/>
    <col min="15090" max="15090" width="24.5546875" style="3" customWidth="1"/>
    <col min="15091" max="15091" width="48.33203125" style="3" customWidth="1"/>
    <col min="15092" max="15092" width="5.6640625" style="3" customWidth="1"/>
    <col min="15093" max="15093" width="10.5546875" style="3" customWidth="1"/>
    <col min="15094" max="15094" width="12.33203125" style="3" customWidth="1"/>
    <col min="15095" max="15095" width="11" style="3" customWidth="1"/>
    <col min="15096" max="15096" width="12.88671875" style="3" customWidth="1"/>
    <col min="15097" max="15097" width="11.5546875" style="3" customWidth="1"/>
    <col min="15098" max="15098" width="14.109375" style="3" customWidth="1"/>
    <col min="15099" max="15099" width="9.109375" style="3"/>
    <col min="15100" max="15100" width="12.5546875" style="3" customWidth="1"/>
    <col min="15101" max="15101" width="13.5546875" style="3" customWidth="1"/>
    <col min="15102" max="15344" width="9.109375" style="3"/>
    <col min="15345" max="15345" width="9.88671875" style="3" customWidth="1"/>
    <col min="15346" max="15346" width="24.5546875" style="3" customWidth="1"/>
    <col min="15347" max="15347" width="48.33203125" style="3" customWidth="1"/>
    <col min="15348" max="15348" width="5.6640625" style="3" customWidth="1"/>
    <col min="15349" max="15349" width="10.5546875" style="3" customWidth="1"/>
    <col min="15350" max="15350" width="12.33203125" style="3" customWidth="1"/>
    <col min="15351" max="15351" width="11" style="3" customWidth="1"/>
    <col min="15352" max="15352" width="12.88671875" style="3" customWidth="1"/>
    <col min="15353" max="15353" width="11.5546875" style="3" customWidth="1"/>
    <col min="15354" max="15354" width="14.109375" style="3" customWidth="1"/>
    <col min="15355" max="15355" width="9.109375" style="3"/>
    <col min="15356" max="15356" width="12.5546875" style="3" customWidth="1"/>
    <col min="15357" max="15357" width="13.5546875" style="3" customWidth="1"/>
    <col min="15358" max="15600" width="9.109375" style="3"/>
    <col min="15601" max="15601" width="9.88671875" style="3" customWidth="1"/>
    <col min="15602" max="15602" width="24.5546875" style="3" customWidth="1"/>
    <col min="15603" max="15603" width="48.33203125" style="3" customWidth="1"/>
    <col min="15604" max="15604" width="5.6640625" style="3" customWidth="1"/>
    <col min="15605" max="15605" width="10.5546875" style="3" customWidth="1"/>
    <col min="15606" max="15606" width="12.33203125" style="3" customWidth="1"/>
    <col min="15607" max="15607" width="11" style="3" customWidth="1"/>
    <col min="15608" max="15608" width="12.88671875" style="3" customWidth="1"/>
    <col min="15609" max="15609" width="11.5546875" style="3" customWidth="1"/>
    <col min="15610" max="15610" width="14.109375" style="3" customWidth="1"/>
    <col min="15611" max="15611" width="9.109375" style="3"/>
    <col min="15612" max="15612" width="12.5546875" style="3" customWidth="1"/>
    <col min="15613" max="15613" width="13.5546875" style="3" customWidth="1"/>
    <col min="15614" max="15856" width="9.109375" style="3"/>
    <col min="15857" max="15857" width="9.88671875" style="3" customWidth="1"/>
    <col min="15858" max="15858" width="24.5546875" style="3" customWidth="1"/>
    <col min="15859" max="15859" width="48.33203125" style="3" customWidth="1"/>
    <col min="15860" max="15860" width="5.6640625" style="3" customWidth="1"/>
    <col min="15861" max="15861" width="10.5546875" style="3" customWidth="1"/>
    <col min="15862" max="15862" width="12.33203125" style="3" customWidth="1"/>
    <col min="15863" max="15863" width="11" style="3" customWidth="1"/>
    <col min="15864" max="15864" width="12.88671875" style="3" customWidth="1"/>
    <col min="15865" max="15865" width="11.5546875" style="3" customWidth="1"/>
    <col min="15866" max="15866" width="14.109375" style="3" customWidth="1"/>
    <col min="15867" max="15867" width="9.109375" style="3"/>
    <col min="15868" max="15868" width="12.5546875" style="3" customWidth="1"/>
    <col min="15869" max="15869" width="13.5546875" style="3" customWidth="1"/>
    <col min="15870" max="16112" width="9.109375" style="3"/>
    <col min="16113" max="16113" width="9.88671875" style="3" customWidth="1"/>
    <col min="16114" max="16114" width="24.5546875" style="3" customWidth="1"/>
    <col min="16115" max="16115" width="48.33203125" style="3" customWidth="1"/>
    <col min="16116" max="16116" width="5.6640625" style="3" customWidth="1"/>
    <col min="16117" max="16117" width="10.5546875" style="3" customWidth="1"/>
    <col min="16118" max="16118" width="12.33203125" style="3" customWidth="1"/>
    <col min="16119" max="16119" width="11" style="3" customWidth="1"/>
    <col min="16120" max="16120" width="12.88671875" style="3" customWidth="1"/>
    <col min="16121" max="16121" width="11.5546875" style="3" customWidth="1"/>
    <col min="16122" max="16122" width="14.109375" style="3" customWidth="1"/>
    <col min="16123" max="16123" width="9.109375" style="3"/>
    <col min="16124" max="16124" width="12.5546875" style="3" customWidth="1"/>
    <col min="16125" max="16125" width="13.5546875" style="3" customWidth="1"/>
    <col min="16126" max="16384" width="9.109375" style="3"/>
  </cols>
  <sheetData>
    <row r="1" spans="1:9" s="233" customFormat="1" ht="15.6" hidden="1" x14ac:dyDescent="0.3">
      <c r="D1" s="234"/>
      <c r="G1" s="235">
        <f>SUM(A1:F1)</f>
        <v>0</v>
      </c>
    </row>
    <row r="2" spans="1:9" s="236" customFormat="1" ht="36" hidden="1" customHeight="1" x14ac:dyDescent="0.3">
      <c r="A2" s="565"/>
      <c r="B2" s="565"/>
      <c r="C2" s="565"/>
      <c r="D2" s="565"/>
      <c r="E2" s="565"/>
      <c r="F2" s="565"/>
    </row>
    <row r="3" spans="1:9" s="238" customFormat="1" ht="34.5" hidden="1" customHeight="1" x14ac:dyDescent="0.3">
      <c r="A3" s="566"/>
      <c r="B3" s="566"/>
      <c r="C3" s="566"/>
      <c r="D3" s="566"/>
      <c r="E3" s="566"/>
      <c r="F3" s="566"/>
    </row>
    <row r="4" spans="1:9" s="238" customFormat="1" ht="161.4" customHeight="1" x14ac:dyDescent="0.3">
      <c r="A4" s="483"/>
      <c r="B4" s="483"/>
      <c r="C4" s="483"/>
      <c r="D4" s="483"/>
      <c r="E4" s="483"/>
      <c r="F4" s="483"/>
    </row>
    <row r="5" spans="1:9" s="8" customFormat="1" ht="12.6" customHeight="1" x14ac:dyDescent="0.3">
      <c r="A5" s="9"/>
      <c r="B5" s="9"/>
      <c r="C5" s="96"/>
    </row>
    <row r="6" spans="1:9" s="49" customFormat="1" ht="52.2" customHeight="1" x14ac:dyDescent="0.3">
      <c r="A6" s="126" t="s">
        <v>122</v>
      </c>
      <c r="B6" s="569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6" s="569"/>
      <c r="D6" s="569"/>
      <c r="E6" s="569"/>
      <c r="F6" s="569"/>
      <c r="G6" s="47"/>
      <c r="H6" s="48"/>
      <c r="I6" s="48"/>
    </row>
    <row r="7" spans="1:9" s="51" customFormat="1" ht="12" customHeight="1" x14ac:dyDescent="0.3">
      <c r="A7" s="181" t="s">
        <v>21</v>
      </c>
      <c r="B7" s="567" t="str">
        <f>DADOS!$C$3</f>
        <v>PAÇO DO LUMIAR -MA.</v>
      </c>
      <c r="C7" s="568"/>
      <c r="D7" s="568"/>
      <c r="E7" s="568"/>
      <c r="F7" s="568"/>
      <c r="H7" s="167"/>
      <c r="I7" s="167"/>
    </row>
    <row r="8" spans="1:9" s="49" customFormat="1" ht="5.0999999999999996" customHeight="1" x14ac:dyDescent="0.3">
      <c r="A8" s="55"/>
      <c r="B8" s="52"/>
      <c r="C8" s="53"/>
      <c r="D8" s="53"/>
      <c r="E8" s="54"/>
      <c r="F8" s="51"/>
      <c r="G8" s="51"/>
      <c r="H8" s="48"/>
      <c r="I8" s="48"/>
    </row>
    <row r="9" spans="1:9" s="52" customFormat="1" ht="15.6" x14ac:dyDescent="0.3">
      <c r="A9" s="54" t="s">
        <v>155</v>
      </c>
      <c r="B9" s="94" t="str">
        <f>DADOS!$C$4</f>
        <v>SINAPI 04/2025 - Maranhão; SICRO3 01/2025 - Maranhão; ORSE 02/2025 - Sergipe; SEINFRA 028 - Ceará</v>
      </c>
      <c r="C9" s="90"/>
      <c r="D9" s="90"/>
      <c r="E9" s="95"/>
      <c r="F9" s="50"/>
      <c r="G9" s="50"/>
    </row>
    <row r="10" spans="1:9" s="52" customFormat="1" ht="15.6" x14ac:dyDescent="0.3">
      <c r="A10" s="54" t="s">
        <v>22</v>
      </c>
      <c r="B10" s="91">
        <f>DADOS!$C$5</f>
        <v>0.22470000000000001</v>
      </c>
      <c r="C10" s="92"/>
      <c r="D10" s="54" t="s">
        <v>23</v>
      </c>
      <c r="E10" s="168" t="str">
        <f>DADOS!$C$7</f>
        <v>SEM DESONERAÇÃO</v>
      </c>
      <c r="F10" s="50"/>
      <c r="G10" s="50"/>
    </row>
    <row r="11" spans="1:9" s="52" customFormat="1" ht="15.6" x14ac:dyDescent="0.3">
      <c r="A11" s="54" t="s">
        <v>202</v>
      </c>
      <c r="B11" s="91">
        <f>DADOS!$C$6</f>
        <v>0</v>
      </c>
      <c r="C11" s="92"/>
      <c r="D11" s="54" t="s">
        <v>124</v>
      </c>
      <c r="E11" s="91">
        <f>DADOS!$C$8</f>
        <v>1.1273</v>
      </c>
      <c r="F11" s="50"/>
      <c r="G11" s="50"/>
    </row>
    <row r="12" spans="1:9" s="52" customFormat="1" ht="15.6" x14ac:dyDescent="0.3">
      <c r="A12" s="54" t="s">
        <v>120</v>
      </c>
      <c r="B12" s="93">
        <f>DADOS!$C$10</f>
        <v>0</v>
      </c>
      <c r="C12" s="92"/>
      <c r="D12" s="54" t="s">
        <v>125</v>
      </c>
      <c r="E12" s="91">
        <f>DADOS!$C$9</f>
        <v>0.70190000000000019</v>
      </c>
      <c r="F12" s="50"/>
      <c r="G12" s="50"/>
    </row>
    <row r="13" spans="1:9" ht="5.0999999999999996" customHeight="1" thickBot="1" x14ac:dyDescent="0.3">
      <c r="A13" s="33"/>
      <c r="B13" s="33"/>
      <c r="C13" s="33"/>
      <c r="D13" s="39"/>
      <c r="E13" s="39"/>
      <c r="F13" s="4"/>
      <c r="G13" s="4"/>
      <c r="H13" s="2"/>
      <c r="I13" s="2"/>
    </row>
    <row r="14" spans="1:9" s="64" customFormat="1" ht="31.5" customHeight="1" thickBot="1" x14ac:dyDescent="0.65">
      <c r="A14" s="570" t="s">
        <v>145</v>
      </c>
      <c r="B14" s="571"/>
      <c r="C14" s="571"/>
      <c r="D14" s="571"/>
      <c r="E14" s="571"/>
      <c r="F14" s="572"/>
    </row>
    <row r="15" spans="1:9" ht="7.5" customHeight="1" x14ac:dyDescent="0.25">
      <c r="A15" s="97"/>
      <c r="B15" s="98" t="s">
        <v>24</v>
      </c>
      <c r="C15" s="99"/>
      <c r="D15" s="99"/>
      <c r="E15" s="99"/>
      <c r="F15" s="99"/>
    </row>
    <row r="16" spans="1:9" s="7" customFormat="1" ht="36" x14ac:dyDescent="0.25">
      <c r="A16" s="137" t="s">
        <v>2</v>
      </c>
      <c r="B16" s="577" t="s">
        <v>25</v>
      </c>
      <c r="C16" s="577"/>
      <c r="D16" s="577"/>
      <c r="E16" s="100" t="s">
        <v>26</v>
      </c>
      <c r="F16" s="100" t="s">
        <v>146</v>
      </c>
    </row>
    <row r="17" spans="1:6" s="72" customFormat="1" ht="18.75" customHeight="1" x14ac:dyDescent="0.3">
      <c r="A17" s="241">
        <v>1</v>
      </c>
      <c r="B17" s="564" t="str">
        <f>VLOOKUP(A17,SINTÉTICA!$A$18:$I$84,4,0)</f>
        <v>SERVIÇOS PRELIMINARES</v>
      </c>
      <c r="C17" s="564"/>
      <c r="D17" s="564"/>
      <c r="E17" s="242">
        <f>VLOOKUP(A17,SINTÉTICA!$A$18:$I$79,9,0)</f>
        <v>0</v>
      </c>
      <c r="F17" s="243">
        <f t="shared" ref="F17:F28" si="0">E17/$E$31</f>
        <v>0</v>
      </c>
    </row>
    <row r="18" spans="1:6" s="72" customFormat="1" ht="18.75" customHeight="1" x14ac:dyDescent="0.3">
      <c r="A18" s="241">
        <v>2</v>
      </c>
      <c r="B18" s="564" t="str">
        <f>VLOOKUP(A18,SINTÉTICA!$A$18:$I$84,4,0)</f>
        <v>SERVIÇOS DE TERRAPLENAGEM</v>
      </c>
      <c r="C18" s="564"/>
      <c r="D18" s="564"/>
      <c r="E18" s="242">
        <f>VLOOKUP(A18,SINTÉTICA!$A$18:$I$79,9,0)</f>
        <v>0</v>
      </c>
      <c r="F18" s="243">
        <f t="shared" si="0"/>
        <v>0</v>
      </c>
    </row>
    <row r="19" spans="1:6" s="72" customFormat="1" ht="18.75" customHeight="1" x14ac:dyDescent="0.3">
      <c r="A19" s="241">
        <v>3</v>
      </c>
      <c r="B19" s="564" t="str">
        <f>VLOOKUP(A19,SINTÉTICA!$A$18:$I$84,4,0)</f>
        <v>INFRAESTRUTURA E SUPERESTRUTURA</v>
      </c>
      <c r="C19" s="564"/>
      <c r="D19" s="564"/>
      <c r="E19" s="242">
        <f>VLOOKUP(A19,SINTÉTICA!$A$18:$I$79,9,0)</f>
        <v>3076.17</v>
      </c>
      <c r="F19" s="243">
        <f t="shared" si="0"/>
        <v>1.4556217016091208E-2</v>
      </c>
    </row>
    <row r="20" spans="1:6" s="72" customFormat="1" ht="18.75" customHeight="1" x14ac:dyDescent="0.3">
      <c r="A20" s="241">
        <v>4</v>
      </c>
      <c r="B20" s="564" t="str">
        <f>VLOOKUP(A20,SINTÉTICA!$A$18:$I$84,4,0)</f>
        <v>ESTRUTURA METÁLICA</v>
      </c>
      <c r="C20" s="564"/>
      <c r="D20" s="564"/>
      <c r="E20" s="242">
        <f>VLOOKUP(A20,SINTÉTICA!$A$18:$I$79,9,0)</f>
        <v>29767.8</v>
      </c>
      <c r="F20" s="243">
        <f t="shared" si="0"/>
        <v>0.1408591062560261</v>
      </c>
    </row>
    <row r="21" spans="1:6" s="72" customFormat="1" ht="18.75" customHeight="1" x14ac:dyDescent="0.3">
      <c r="A21" s="241">
        <v>5</v>
      </c>
      <c r="B21" s="564" t="str">
        <f>VLOOKUP(A21,SINTÉTICA!$A$18:$I$84,4,0)</f>
        <v>COBERTURA</v>
      </c>
      <c r="C21" s="564"/>
      <c r="D21" s="564"/>
      <c r="E21" s="242">
        <f>VLOOKUP(A21,SINTÉTICA!$A$18:$I$79,9,0)</f>
        <v>10957.26</v>
      </c>
      <c r="F21" s="243">
        <f t="shared" si="0"/>
        <v>5.1848972736141224E-2</v>
      </c>
    </row>
    <row r="22" spans="1:6" s="72" customFormat="1" ht="18.75" customHeight="1" x14ac:dyDescent="0.3">
      <c r="A22" s="241">
        <v>6</v>
      </c>
      <c r="B22" s="564" t="str">
        <f>VLOOKUP(A22,SINTÉTICA!$A$18:$I$84,4,0)</f>
        <v>PISOS</v>
      </c>
      <c r="C22" s="564"/>
      <c r="D22" s="564"/>
      <c r="E22" s="242">
        <f>VLOOKUP(A22,SINTÉTICA!$A$18:$I$79,9,0)</f>
        <v>11861.28</v>
      </c>
      <c r="F22" s="243">
        <f t="shared" si="0"/>
        <v>5.6126730892188115E-2</v>
      </c>
    </row>
    <row r="23" spans="1:6" s="72" customFormat="1" ht="18.75" customHeight="1" x14ac:dyDescent="0.3">
      <c r="A23" s="241">
        <v>7</v>
      </c>
      <c r="B23" s="564" t="str">
        <f>VLOOKUP(A23,SINTÉTICA!$A$18:$I$84,4,0)</f>
        <v>ALVENARIA</v>
      </c>
      <c r="C23" s="564"/>
      <c r="D23" s="564"/>
      <c r="E23" s="242">
        <f>VLOOKUP(A23,SINTÉTICA!$A$18:$I$79,9,0)</f>
        <v>3761.91</v>
      </c>
      <c r="F23" s="243">
        <f t="shared" si="0"/>
        <v>1.7801089782100363E-2</v>
      </c>
    </row>
    <row r="24" spans="1:6" s="72" customFormat="1" ht="18.75" customHeight="1" x14ac:dyDescent="0.3">
      <c r="A24" s="241">
        <v>8</v>
      </c>
      <c r="B24" s="564" t="str">
        <f>VLOOKUP(A24,SINTÉTICA!$A$18:$I$84,4,0)</f>
        <v>REVESTIMENTO</v>
      </c>
      <c r="C24" s="564"/>
      <c r="D24" s="564"/>
      <c r="E24" s="242">
        <f>VLOOKUP(A24,SINTÉTICA!$A$18:$I$79,9,0)</f>
        <v>93198.1</v>
      </c>
      <c r="F24" s="243">
        <f t="shared" si="0"/>
        <v>0.44100676135823769</v>
      </c>
    </row>
    <row r="25" spans="1:6" s="72" customFormat="1" ht="18.75" customHeight="1" x14ac:dyDescent="0.3">
      <c r="A25" s="241">
        <v>9</v>
      </c>
      <c r="B25" s="564" t="str">
        <f>VLOOKUP(A25,SINTÉTICA!$A$18:$I$84,4,0)</f>
        <v>INSTALAÇÕES ELÉTRICAS</v>
      </c>
      <c r="C25" s="564"/>
      <c r="D25" s="564"/>
      <c r="E25" s="242">
        <f>VLOOKUP(A25,SINTÉTICA!$A$18:$I$79,9,0)</f>
        <v>6372.11</v>
      </c>
      <c r="F25" s="243">
        <f t="shared" si="0"/>
        <v>3.0152369995938112E-2</v>
      </c>
    </row>
    <row r="26" spans="1:6" s="72" customFormat="1" ht="18.75" customHeight="1" x14ac:dyDescent="0.3">
      <c r="A26" s="241">
        <v>10</v>
      </c>
      <c r="B26" s="564" t="str">
        <f>VLOOKUP(A26,SINTÉTICA!$A$18:$I$84,4,0)</f>
        <v>DRENAGEM SUPERFICIAL</v>
      </c>
      <c r="C26" s="564"/>
      <c r="D26" s="564"/>
      <c r="E26" s="242">
        <f>VLOOKUP(A26,SINTÉTICA!$A$18:$I$79,9,0)</f>
        <v>8170.54</v>
      </c>
      <c r="F26" s="243">
        <f t="shared" si="0"/>
        <v>3.8662412473515394E-2</v>
      </c>
    </row>
    <row r="27" spans="1:6" s="72" customFormat="1" ht="18.75" customHeight="1" x14ac:dyDescent="0.3">
      <c r="A27" s="241">
        <v>11</v>
      </c>
      <c r="B27" s="564" t="str">
        <f>VLOOKUP(A27,SINTÉTICA!$A$18:$I$84,4,0)</f>
        <v>PINTURA</v>
      </c>
      <c r="C27" s="564"/>
      <c r="D27" s="564"/>
      <c r="E27" s="242">
        <f>VLOOKUP(A27,SINTÉTICA!$A$18:$I$79,9,0)</f>
        <v>696.81</v>
      </c>
      <c r="F27" s="243">
        <f t="shared" si="0"/>
        <v>3.2972552163835268E-3</v>
      </c>
    </row>
    <row r="28" spans="1:6" s="72" customFormat="1" ht="18.75" customHeight="1" x14ac:dyDescent="0.3">
      <c r="A28" s="241">
        <v>12</v>
      </c>
      <c r="B28" s="564" t="str">
        <f>VLOOKUP(A28,SINTÉTICA!$A$18:$I$84,4,0)</f>
        <v>DIVERSOS</v>
      </c>
      <c r="C28" s="564"/>
      <c r="D28" s="564"/>
      <c r="E28" s="242">
        <f>VLOOKUP(A28,SINTÉTICA!$A$18:$I$79,9,0)</f>
        <v>24571.050000000003</v>
      </c>
      <c r="F28" s="243">
        <f t="shared" si="0"/>
        <v>0.11626845594139072</v>
      </c>
    </row>
    <row r="29" spans="1:6" s="72" customFormat="1" ht="18.75" customHeight="1" x14ac:dyDescent="0.3">
      <c r="A29" s="241">
        <v>13</v>
      </c>
      <c r="B29" s="564" t="str">
        <f>VLOOKUP(A29,SINTÉTICA!$A$18:$I$84,4,0)</f>
        <v>ADMINISTRAÇÃO LOCAL</v>
      </c>
      <c r="C29" s="564"/>
      <c r="D29" s="564"/>
      <c r="E29" s="242">
        <f>VLOOKUP(A29,SINTÉTICA!$A$18:$I$79,9,0)</f>
        <v>18897.29</v>
      </c>
      <c r="F29" s="243">
        <f t="shared" ref="F29" si="1">E29/$E$31</f>
        <v>8.9420628331987578E-2</v>
      </c>
    </row>
    <row r="30" spans="1:6" s="72" customFormat="1" ht="18.75" customHeight="1" x14ac:dyDescent="0.3">
      <c r="A30" s="101"/>
      <c r="B30" s="8"/>
      <c r="C30" s="8"/>
      <c r="D30" s="102"/>
      <c r="E30" s="102"/>
      <c r="F30" s="102"/>
    </row>
    <row r="31" spans="1:6" s="72" customFormat="1" ht="18.75" customHeight="1" x14ac:dyDescent="0.3">
      <c r="A31" s="575" t="s">
        <v>17</v>
      </c>
      <c r="B31" s="575"/>
      <c r="C31" s="575"/>
      <c r="D31" s="575"/>
      <c r="E31" s="103">
        <f>TRUNC(SUM(E17:E30),2)</f>
        <v>211330.32</v>
      </c>
      <c r="F31" s="437">
        <f>TRUNC(SUM(F17:F30),2)</f>
        <v>1</v>
      </c>
    </row>
    <row r="32" spans="1:6" s="72" customFormat="1" ht="18.75" customHeight="1" x14ac:dyDescent="0.3">
      <c r="A32" s="9"/>
      <c r="B32" s="9"/>
      <c r="C32" s="9"/>
      <c r="D32" s="5"/>
      <c r="E32" s="10"/>
      <c r="F32" s="10"/>
    </row>
    <row r="33" spans="1:7" s="72" customFormat="1" ht="18.75" customHeight="1" x14ac:dyDescent="0.3">
      <c r="A33" s="74"/>
      <c r="B33" s="179" t="s">
        <v>27</v>
      </c>
      <c r="C33" s="180">
        <f>$E$31</f>
        <v>211330.32</v>
      </c>
      <c r="D33" s="576"/>
      <c r="E33" s="576"/>
      <c r="F33" s="576"/>
    </row>
    <row r="34" spans="1:7" s="72" customFormat="1" ht="18.75" customHeight="1" x14ac:dyDescent="0.3">
      <c r="A34" s="74"/>
      <c r="B34" s="54"/>
      <c r="C34" s="574" t="str">
        <f>SINTÉTICA!D83</f>
        <v>Duzentos e Onze Mil e Trezentos e Trinta Reais e Trinta e Dois Centavos</v>
      </c>
      <c r="D34" s="574"/>
      <c r="E34" s="574"/>
      <c r="F34" s="574"/>
    </row>
    <row r="35" spans="1:7" s="72" customFormat="1" ht="18.75" customHeight="1" x14ac:dyDescent="0.3">
      <c r="A35" s="74"/>
      <c r="B35" s="54"/>
      <c r="C35" s="449"/>
      <c r="D35" s="449"/>
      <c r="E35" s="449"/>
      <c r="F35" s="449"/>
    </row>
    <row r="36" spans="1:7" s="72" customFormat="1" ht="18.75" customHeight="1" x14ac:dyDescent="0.3">
      <c r="A36" s="573" t="str">
        <f>DADOS!$C$12</f>
        <v>Paço do Lumiar-MA, 06 de outubro de 2025.</v>
      </c>
      <c r="B36" s="573"/>
      <c r="C36" s="573"/>
      <c r="D36" s="573"/>
      <c r="E36" s="573"/>
      <c r="F36" s="573"/>
    </row>
    <row r="37" spans="1:7" s="72" customFormat="1" ht="18.75" customHeight="1" x14ac:dyDescent="0.3">
      <c r="A37" s="48"/>
      <c r="B37" s="48"/>
      <c r="C37" s="48"/>
      <c r="D37" s="48"/>
      <c r="E37" s="48"/>
      <c r="F37" s="48"/>
    </row>
    <row r="38" spans="1:7" s="72" customFormat="1" ht="18.75" customHeight="1" x14ac:dyDescent="0.3">
      <c r="A38" s="48"/>
      <c r="B38" s="48"/>
      <c r="C38" s="48"/>
      <c r="D38" s="48"/>
      <c r="E38" s="48"/>
      <c r="F38" s="48"/>
    </row>
    <row r="39" spans="1:7" s="72" customFormat="1" ht="18.75" customHeight="1" x14ac:dyDescent="0.3">
      <c r="A39" s="48"/>
      <c r="B39" s="48"/>
      <c r="C39" s="48"/>
      <c r="D39" s="48"/>
      <c r="E39" s="48"/>
      <c r="F39" s="48"/>
    </row>
    <row r="40" spans="1:7" s="7" customFormat="1" ht="9" customHeight="1" x14ac:dyDescent="0.25">
      <c r="B40" s="11"/>
      <c r="C40" s="11"/>
      <c r="D40" s="1"/>
    </row>
    <row r="41" spans="1:7" s="104" customFormat="1" ht="23.25" customHeight="1" x14ac:dyDescent="0.25">
      <c r="A41" s="7"/>
      <c r="B41" s="11"/>
      <c r="C41" s="11"/>
      <c r="D41" s="1"/>
      <c r="E41" s="7"/>
      <c r="F41" s="7"/>
      <c r="G41" s="174">
        <f>E31-SINTÉTICA!$I$80</f>
        <v>0</v>
      </c>
    </row>
    <row r="42" spans="1:7" s="7" customFormat="1" ht="14.4" x14ac:dyDescent="0.3">
      <c r="A42" s="73"/>
      <c r="B42" s="73"/>
      <c r="C42" s="12"/>
      <c r="D42" s="157" t="s">
        <v>28</v>
      </c>
      <c r="E42" s="157"/>
      <c r="F42" s="12"/>
    </row>
    <row r="43" spans="1:7" s="168" customFormat="1" ht="15.6" x14ac:dyDescent="0.3">
      <c r="A43" s="73"/>
      <c r="B43" s="73"/>
      <c r="C43" s="47"/>
      <c r="D43" s="74" t="str">
        <f>DADOS!$C$14</f>
        <v>Fernando Aragão Costa</v>
      </c>
      <c r="E43" s="74"/>
      <c r="F43" s="47"/>
    </row>
    <row r="44" spans="1:7" s="76" customFormat="1" ht="15.75" customHeight="1" x14ac:dyDescent="0.3">
      <c r="A44" s="72"/>
      <c r="B44" s="72"/>
      <c r="C44" s="166"/>
      <c r="D44" s="158" t="str">
        <f>DADOS!$C$15</f>
        <v>Engenheiro</v>
      </c>
      <c r="E44" s="158"/>
      <c r="F44" s="166"/>
    </row>
    <row r="45" spans="1:7" s="76" customFormat="1" ht="15.6" x14ac:dyDescent="0.3">
      <c r="A45" s="72"/>
      <c r="B45" s="72"/>
      <c r="C45" s="166"/>
      <c r="D45" s="158">
        <f>DADOS!$C$16</f>
        <v>1115360060</v>
      </c>
      <c r="E45" s="158"/>
      <c r="F45" s="166"/>
    </row>
    <row r="46" spans="1:7" s="7" customFormat="1" ht="14.4" x14ac:dyDescent="0.3">
      <c r="A46" s="72"/>
      <c r="B46" s="72"/>
      <c r="C46" s="166"/>
      <c r="D46" s="166"/>
      <c r="E46" s="158"/>
      <c r="F46" s="166"/>
    </row>
    <row r="47" spans="1:7" s="7" customFormat="1" x14ac:dyDescent="0.25">
      <c r="B47" s="13"/>
      <c r="C47" s="3"/>
      <c r="D47" s="3"/>
      <c r="E47" s="3"/>
      <c r="F47" s="3"/>
    </row>
    <row r="48" spans="1:7" s="7" customFormat="1" x14ac:dyDescent="0.25">
      <c r="A48" s="3"/>
      <c r="B48" s="105"/>
      <c r="C48" s="105"/>
      <c r="D48" s="1"/>
    </row>
    <row r="49" spans="1:6" s="7" customFormat="1" x14ac:dyDescent="0.25">
      <c r="A49" s="3"/>
      <c r="B49" s="105"/>
      <c r="C49" s="105"/>
      <c r="D49" s="1"/>
    </row>
    <row r="50" spans="1:6" s="7" customFormat="1" x14ac:dyDescent="0.25">
      <c r="A50" s="3"/>
      <c r="B50" s="105"/>
      <c r="C50" s="105"/>
      <c r="D50" s="1"/>
    </row>
    <row r="51" spans="1:6" s="7" customFormat="1" x14ac:dyDescent="0.25">
      <c r="A51" s="3"/>
      <c r="B51" s="105"/>
      <c r="C51" s="105"/>
      <c r="D51" s="1"/>
    </row>
    <row r="52" spans="1:6" s="73" customFormat="1" ht="14.4" x14ac:dyDescent="0.3">
      <c r="A52" s="3"/>
      <c r="B52" s="105"/>
      <c r="C52" s="105"/>
      <c r="D52" s="1"/>
      <c r="E52" s="7"/>
      <c r="F52" s="7"/>
    </row>
    <row r="53" spans="1:6" s="73" customFormat="1" ht="14.4" x14ac:dyDescent="0.3">
      <c r="A53" s="3"/>
      <c r="B53" s="105"/>
      <c r="C53" s="105"/>
      <c r="D53" s="1"/>
      <c r="E53" s="7"/>
      <c r="F53" s="7"/>
    </row>
    <row r="54" spans="1:6" s="72" customFormat="1" ht="12" customHeight="1" x14ac:dyDescent="0.3">
      <c r="A54" s="3"/>
      <c r="B54" s="105"/>
      <c r="C54" s="105"/>
      <c r="D54" s="1"/>
      <c r="E54" s="7"/>
      <c r="F54" s="7"/>
    </row>
    <row r="55" spans="1:6" s="72" customFormat="1" ht="12" customHeight="1" x14ac:dyDescent="0.3">
      <c r="A55" s="3"/>
      <c r="B55" s="105"/>
      <c r="C55" s="105"/>
      <c r="D55" s="1"/>
      <c r="E55" s="7"/>
      <c r="F55" s="7"/>
    </row>
    <row r="56" spans="1:6" s="72" customFormat="1" ht="12" customHeight="1" x14ac:dyDescent="0.3">
      <c r="A56" s="3"/>
      <c r="B56" s="105"/>
      <c r="C56" s="105"/>
      <c r="D56" s="1"/>
      <c r="E56" s="7"/>
      <c r="F56" s="7"/>
    </row>
    <row r="57" spans="1:6" s="7" customFormat="1" x14ac:dyDescent="0.25">
      <c r="A57" s="3"/>
      <c r="B57" s="105"/>
      <c r="C57" s="105"/>
      <c r="D57" s="1"/>
    </row>
    <row r="58" spans="1:6" s="7" customFormat="1" x14ac:dyDescent="0.25">
      <c r="A58" s="3"/>
      <c r="B58" s="105"/>
      <c r="C58" s="105"/>
      <c r="D58" s="1"/>
    </row>
    <row r="59" spans="1:6" s="7" customFormat="1" x14ac:dyDescent="0.25">
      <c r="A59" s="3"/>
      <c r="B59" s="105"/>
      <c r="C59" s="105"/>
      <c r="D59" s="1"/>
    </row>
    <row r="60" spans="1:6" s="7" customFormat="1" x14ac:dyDescent="0.25">
      <c r="A60" s="3"/>
      <c r="B60" s="105"/>
      <c r="C60" s="105"/>
      <c r="D60" s="1"/>
    </row>
    <row r="61" spans="1:6" s="7" customFormat="1" x14ac:dyDescent="0.25">
      <c r="A61" s="3"/>
      <c r="B61" s="105"/>
      <c r="C61" s="105"/>
      <c r="D61" s="1"/>
    </row>
    <row r="62" spans="1:6" s="7" customFormat="1" x14ac:dyDescent="0.25">
      <c r="A62" s="3"/>
      <c r="B62" s="105"/>
      <c r="C62" s="105"/>
      <c r="D62" s="1"/>
    </row>
    <row r="63" spans="1:6" s="7" customFormat="1" x14ac:dyDescent="0.25">
      <c r="A63" s="3"/>
      <c r="B63" s="105"/>
      <c r="C63" s="105"/>
      <c r="D63" s="1"/>
    </row>
    <row r="64" spans="1:6" s="7" customFormat="1" x14ac:dyDescent="0.25">
      <c r="A64" s="3"/>
      <c r="B64" s="105"/>
      <c r="C64" s="105"/>
      <c r="D64" s="1"/>
    </row>
    <row r="65" spans="1:4" s="7" customFormat="1" x14ac:dyDescent="0.25">
      <c r="A65" s="3"/>
      <c r="B65" s="105"/>
      <c r="C65" s="105"/>
      <c r="D65" s="1"/>
    </row>
    <row r="66" spans="1:4" s="7" customFormat="1" x14ac:dyDescent="0.25">
      <c r="A66" s="3"/>
      <c r="B66" s="105"/>
      <c r="C66" s="105"/>
      <c r="D66" s="1"/>
    </row>
    <row r="67" spans="1:4" s="7" customFormat="1" x14ac:dyDescent="0.25">
      <c r="A67" s="3"/>
      <c r="B67" s="105"/>
      <c r="C67" s="105"/>
      <c r="D67" s="1"/>
    </row>
    <row r="68" spans="1:4" s="7" customFormat="1" x14ac:dyDescent="0.25">
      <c r="A68" s="3"/>
      <c r="B68" s="105"/>
      <c r="C68" s="105"/>
      <c r="D68" s="1"/>
    </row>
    <row r="69" spans="1:4" s="7" customFormat="1" x14ac:dyDescent="0.25">
      <c r="A69" s="3"/>
      <c r="B69" s="105"/>
      <c r="C69" s="105"/>
      <c r="D69" s="1"/>
    </row>
    <row r="70" spans="1:4" s="7" customFormat="1" x14ac:dyDescent="0.25">
      <c r="A70" s="3"/>
      <c r="B70" s="105"/>
      <c r="C70" s="105"/>
      <c r="D70" s="1"/>
    </row>
    <row r="71" spans="1:4" s="7" customFormat="1" x14ac:dyDescent="0.25">
      <c r="A71" s="3"/>
      <c r="B71" s="105"/>
      <c r="C71" s="105"/>
      <c r="D71" s="1"/>
    </row>
    <row r="72" spans="1:4" s="7" customFormat="1" x14ac:dyDescent="0.25">
      <c r="A72" s="3"/>
      <c r="B72" s="105"/>
      <c r="C72" s="105"/>
      <c r="D72" s="1"/>
    </row>
    <row r="73" spans="1:4" s="7" customFormat="1" x14ac:dyDescent="0.25">
      <c r="A73" s="3"/>
      <c r="B73" s="105"/>
      <c r="C73" s="105"/>
      <c r="D73" s="1"/>
    </row>
    <row r="74" spans="1:4" s="7" customFormat="1" x14ac:dyDescent="0.25">
      <c r="A74" s="3"/>
      <c r="B74" s="105"/>
      <c r="C74" s="105"/>
      <c r="D74" s="1"/>
    </row>
    <row r="75" spans="1:4" s="7" customFormat="1" x14ac:dyDescent="0.25">
      <c r="A75" s="3"/>
      <c r="B75" s="105"/>
      <c r="C75" s="105"/>
      <c r="D75" s="1"/>
    </row>
    <row r="76" spans="1:4" s="7" customFormat="1" x14ac:dyDescent="0.25">
      <c r="A76" s="3"/>
      <c r="B76" s="105"/>
      <c r="C76" s="105"/>
      <c r="D76" s="1"/>
    </row>
    <row r="77" spans="1:4" s="7" customFormat="1" x14ac:dyDescent="0.25">
      <c r="A77" s="3"/>
      <c r="B77" s="105"/>
      <c r="C77" s="105"/>
      <c r="D77" s="1"/>
    </row>
    <row r="78" spans="1:4" s="7" customFormat="1" x14ac:dyDescent="0.25">
      <c r="A78" s="3"/>
      <c r="B78" s="105"/>
      <c r="C78" s="105"/>
      <c r="D78" s="1"/>
    </row>
    <row r="79" spans="1:4" s="7" customFormat="1" x14ac:dyDescent="0.25">
      <c r="A79" s="3"/>
      <c r="B79" s="105"/>
      <c r="C79" s="105"/>
      <c r="D79" s="1"/>
    </row>
    <row r="80" spans="1:4" s="7" customFormat="1" x14ac:dyDescent="0.25">
      <c r="A80" s="3"/>
      <c r="B80" s="105"/>
      <c r="C80" s="105"/>
      <c r="D80" s="1"/>
    </row>
    <row r="81" spans="1:4" s="7" customFormat="1" x14ac:dyDescent="0.25">
      <c r="A81" s="3"/>
      <c r="B81" s="105"/>
      <c r="C81" s="105"/>
      <c r="D81" s="1"/>
    </row>
    <row r="82" spans="1:4" s="7" customFormat="1" x14ac:dyDescent="0.25">
      <c r="A82" s="3"/>
      <c r="B82" s="105"/>
      <c r="C82" s="105"/>
      <c r="D82" s="1"/>
    </row>
    <row r="83" spans="1:4" s="7" customFormat="1" x14ac:dyDescent="0.25">
      <c r="A83" s="3"/>
      <c r="B83" s="105"/>
      <c r="C83" s="105"/>
      <c r="D83" s="1"/>
    </row>
    <row r="84" spans="1:4" s="7" customFormat="1" x14ac:dyDescent="0.25">
      <c r="A84" s="3"/>
      <c r="B84" s="105"/>
      <c r="C84" s="105"/>
      <c r="D84" s="1"/>
    </row>
    <row r="85" spans="1:4" s="7" customFormat="1" x14ac:dyDescent="0.25">
      <c r="A85" s="3"/>
      <c r="B85" s="105"/>
      <c r="C85" s="105"/>
      <c r="D85" s="1"/>
    </row>
    <row r="86" spans="1:4" s="7" customFormat="1" x14ac:dyDescent="0.25">
      <c r="A86" s="3"/>
      <c r="B86" s="105"/>
      <c r="C86" s="105"/>
      <c r="D86" s="1"/>
    </row>
    <row r="87" spans="1:4" s="7" customFormat="1" x14ac:dyDescent="0.25">
      <c r="A87" s="3"/>
      <c r="B87" s="105"/>
      <c r="C87" s="105"/>
      <c r="D87" s="1"/>
    </row>
    <row r="88" spans="1:4" s="7" customFormat="1" x14ac:dyDescent="0.25">
      <c r="A88" s="3"/>
      <c r="B88" s="105"/>
      <c r="C88" s="105"/>
      <c r="D88" s="1"/>
    </row>
    <row r="89" spans="1:4" s="7" customFormat="1" x14ac:dyDescent="0.25">
      <c r="A89" s="3"/>
      <c r="B89" s="105"/>
      <c r="C89" s="105"/>
      <c r="D89" s="1"/>
    </row>
    <row r="90" spans="1:4" s="7" customFormat="1" x14ac:dyDescent="0.25">
      <c r="A90" s="3"/>
      <c r="B90" s="105"/>
      <c r="C90" s="105"/>
      <c r="D90" s="1"/>
    </row>
    <row r="91" spans="1:4" s="7" customFormat="1" x14ac:dyDescent="0.25">
      <c r="A91" s="3"/>
      <c r="B91" s="105"/>
      <c r="C91" s="105"/>
      <c r="D91" s="1"/>
    </row>
    <row r="92" spans="1:4" s="7" customFormat="1" x14ac:dyDescent="0.25">
      <c r="A92" s="3"/>
      <c r="B92" s="105"/>
      <c r="C92" s="105"/>
      <c r="D92" s="1"/>
    </row>
    <row r="93" spans="1:4" s="7" customFormat="1" x14ac:dyDescent="0.25">
      <c r="A93" s="3"/>
      <c r="B93" s="105"/>
      <c r="C93" s="105"/>
      <c r="D93" s="1"/>
    </row>
    <row r="94" spans="1:4" s="7" customFormat="1" x14ac:dyDescent="0.25">
      <c r="A94" s="3"/>
      <c r="B94" s="105"/>
      <c r="C94" s="105"/>
      <c r="D94" s="1"/>
    </row>
    <row r="95" spans="1:4" s="7" customFormat="1" x14ac:dyDescent="0.25">
      <c r="A95" s="3"/>
      <c r="B95" s="105"/>
      <c r="C95" s="105"/>
      <c r="D95" s="1"/>
    </row>
    <row r="96" spans="1:4" s="7" customFormat="1" x14ac:dyDescent="0.25">
      <c r="A96" s="3"/>
      <c r="B96" s="105"/>
      <c r="C96" s="105"/>
      <c r="D96" s="1"/>
    </row>
    <row r="97" spans="1:4" s="7" customFormat="1" x14ac:dyDescent="0.25">
      <c r="A97" s="3"/>
      <c r="B97" s="105"/>
      <c r="C97" s="105"/>
      <c r="D97" s="1"/>
    </row>
    <row r="98" spans="1:4" s="7" customFormat="1" x14ac:dyDescent="0.25">
      <c r="A98" s="3"/>
      <c r="B98" s="105"/>
      <c r="C98" s="105"/>
      <c r="D98" s="1"/>
    </row>
    <row r="99" spans="1:4" s="7" customFormat="1" x14ac:dyDescent="0.25">
      <c r="A99" s="3"/>
      <c r="B99" s="105"/>
      <c r="C99" s="105"/>
      <c r="D99" s="1"/>
    </row>
    <row r="100" spans="1:4" s="7" customFormat="1" x14ac:dyDescent="0.25">
      <c r="A100" s="3"/>
      <c r="B100" s="105"/>
      <c r="C100" s="105"/>
      <c r="D100" s="1"/>
    </row>
    <row r="101" spans="1:4" s="7" customFormat="1" x14ac:dyDescent="0.25">
      <c r="A101" s="3"/>
      <c r="B101" s="105"/>
      <c r="C101" s="105"/>
      <c r="D101" s="1"/>
    </row>
    <row r="102" spans="1:4" s="7" customFormat="1" x14ac:dyDescent="0.25">
      <c r="A102" s="3"/>
      <c r="B102" s="105"/>
      <c r="C102" s="105"/>
      <c r="D102" s="1"/>
    </row>
    <row r="103" spans="1:4" s="7" customFormat="1" x14ac:dyDescent="0.25">
      <c r="A103" s="3"/>
      <c r="B103" s="105"/>
      <c r="C103" s="105"/>
      <c r="D103" s="1"/>
    </row>
    <row r="104" spans="1:4" s="7" customFormat="1" x14ac:dyDescent="0.25">
      <c r="A104" s="3"/>
      <c r="B104" s="105"/>
      <c r="C104" s="105"/>
      <c r="D104" s="1"/>
    </row>
    <row r="105" spans="1:4" s="7" customFormat="1" x14ac:dyDescent="0.25">
      <c r="A105" s="3"/>
      <c r="B105" s="105"/>
      <c r="C105" s="105"/>
      <c r="D105" s="1"/>
    </row>
    <row r="106" spans="1:4" s="7" customFormat="1" x14ac:dyDescent="0.25">
      <c r="A106" s="3"/>
      <c r="B106" s="105"/>
      <c r="C106" s="105"/>
      <c r="D106" s="1"/>
    </row>
    <row r="107" spans="1:4" s="7" customFormat="1" x14ac:dyDescent="0.25">
      <c r="A107" s="3"/>
      <c r="B107" s="105"/>
      <c r="C107" s="105"/>
      <c r="D107" s="1"/>
    </row>
    <row r="108" spans="1:4" s="7" customFormat="1" x14ac:dyDescent="0.25">
      <c r="A108" s="3"/>
      <c r="B108" s="105"/>
      <c r="C108" s="105"/>
      <c r="D108" s="1"/>
    </row>
    <row r="109" spans="1:4" s="7" customFormat="1" x14ac:dyDescent="0.25">
      <c r="A109" s="3"/>
      <c r="B109" s="105"/>
      <c r="C109" s="105"/>
      <c r="D109" s="1"/>
    </row>
    <row r="110" spans="1:4" s="7" customFormat="1" x14ac:dyDescent="0.25">
      <c r="A110" s="3"/>
      <c r="B110" s="105"/>
      <c r="C110" s="105"/>
      <c r="D110" s="1"/>
    </row>
    <row r="111" spans="1:4" s="7" customFormat="1" x14ac:dyDescent="0.25">
      <c r="A111" s="3"/>
      <c r="B111" s="105"/>
      <c r="C111" s="105"/>
      <c r="D111" s="1"/>
    </row>
    <row r="112" spans="1:4" s="7" customFormat="1" x14ac:dyDescent="0.25">
      <c r="A112" s="3"/>
      <c r="B112" s="105"/>
      <c r="C112" s="105"/>
      <c r="D112" s="1"/>
    </row>
    <row r="113" spans="1:4" s="7" customFormat="1" x14ac:dyDescent="0.25">
      <c r="A113" s="3"/>
      <c r="B113" s="105"/>
      <c r="C113" s="105"/>
      <c r="D113" s="1"/>
    </row>
    <row r="114" spans="1:4" s="7" customFormat="1" x14ac:dyDescent="0.25">
      <c r="A114" s="3"/>
      <c r="B114" s="105"/>
      <c r="C114" s="105"/>
      <c r="D114" s="1"/>
    </row>
    <row r="115" spans="1:4" s="7" customFormat="1" x14ac:dyDescent="0.25">
      <c r="A115" s="3"/>
      <c r="B115" s="105"/>
      <c r="C115" s="105"/>
      <c r="D115" s="1"/>
    </row>
    <row r="116" spans="1:4" s="7" customFormat="1" x14ac:dyDescent="0.25">
      <c r="A116" s="3"/>
      <c r="B116" s="105"/>
      <c r="C116" s="105"/>
      <c r="D116" s="1"/>
    </row>
    <row r="117" spans="1:4" s="7" customFormat="1" x14ac:dyDescent="0.25">
      <c r="A117" s="3"/>
      <c r="B117" s="105"/>
      <c r="C117" s="105"/>
      <c r="D117" s="1"/>
    </row>
    <row r="118" spans="1:4" s="7" customFormat="1" x14ac:dyDescent="0.25">
      <c r="A118" s="3"/>
      <c r="B118" s="105"/>
      <c r="C118" s="105"/>
      <c r="D118" s="1"/>
    </row>
    <row r="119" spans="1:4" s="7" customFormat="1" x14ac:dyDescent="0.25">
      <c r="A119" s="3"/>
      <c r="B119" s="105"/>
      <c r="C119" s="105"/>
      <c r="D119" s="1"/>
    </row>
    <row r="120" spans="1:4" s="7" customFormat="1" x14ac:dyDescent="0.25">
      <c r="A120" s="3"/>
      <c r="B120" s="105"/>
      <c r="C120" s="105"/>
      <c r="D120" s="1"/>
    </row>
    <row r="121" spans="1:4" s="7" customFormat="1" x14ac:dyDescent="0.25">
      <c r="A121" s="3"/>
      <c r="B121" s="105"/>
      <c r="C121" s="105"/>
      <c r="D121" s="1"/>
    </row>
    <row r="122" spans="1:4" s="7" customFormat="1" x14ac:dyDescent="0.25">
      <c r="A122" s="3"/>
      <c r="B122" s="105"/>
      <c r="C122" s="105"/>
      <c r="D122" s="1"/>
    </row>
    <row r="123" spans="1:4" s="7" customFormat="1" x14ac:dyDescent="0.25">
      <c r="A123" s="3"/>
      <c r="B123" s="105"/>
      <c r="C123" s="105"/>
      <c r="D123" s="1"/>
    </row>
    <row r="124" spans="1:4" s="7" customFormat="1" x14ac:dyDescent="0.25">
      <c r="A124" s="3"/>
      <c r="B124" s="105"/>
      <c r="C124" s="105"/>
      <c r="D124" s="1"/>
    </row>
    <row r="125" spans="1:4" s="7" customFormat="1" x14ac:dyDescent="0.25">
      <c r="A125" s="3"/>
      <c r="B125" s="105"/>
      <c r="C125" s="105"/>
      <c r="D125" s="1"/>
    </row>
    <row r="126" spans="1:4" s="7" customFormat="1" x14ac:dyDescent="0.25">
      <c r="A126" s="3"/>
      <c r="B126" s="105"/>
      <c r="C126" s="105"/>
      <c r="D126" s="1"/>
    </row>
    <row r="127" spans="1:4" s="7" customFormat="1" x14ac:dyDescent="0.25">
      <c r="A127" s="3"/>
      <c r="B127" s="105"/>
      <c r="C127" s="105"/>
      <c r="D127" s="1"/>
    </row>
    <row r="128" spans="1:4" s="7" customFormat="1" x14ac:dyDescent="0.25">
      <c r="A128" s="3"/>
      <c r="B128" s="105"/>
      <c r="C128" s="105"/>
      <c r="D128" s="1"/>
    </row>
    <row r="129" spans="1:4" s="7" customFormat="1" x14ac:dyDescent="0.25">
      <c r="A129" s="3"/>
      <c r="B129" s="105"/>
      <c r="C129" s="105"/>
      <c r="D129" s="1"/>
    </row>
    <row r="130" spans="1:4" s="7" customFormat="1" x14ac:dyDescent="0.25">
      <c r="A130" s="3"/>
      <c r="B130" s="105"/>
      <c r="C130" s="105"/>
      <c r="D130" s="1"/>
    </row>
    <row r="131" spans="1:4" s="7" customFormat="1" x14ac:dyDescent="0.25">
      <c r="A131" s="3"/>
      <c r="B131" s="105"/>
      <c r="C131" s="105"/>
      <c r="D131" s="1"/>
    </row>
    <row r="132" spans="1:4" s="7" customFormat="1" x14ac:dyDescent="0.25">
      <c r="A132" s="3"/>
      <c r="B132" s="105"/>
      <c r="C132" s="105"/>
      <c r="D132" s="1"/>
    </row>
    <row r="133" spans="1:4" s="7" customFormat="1" x14ac:dyDescent="0.25">
      <c r="A133" s="3"/>
      <c r="B133" s="105"/>
      <c r="C133" s="105"/>
      <c r="D133" s="1"/>
    </row>
    <row r="134" spans="1:4" s="7" customFormat="1" x14ac:dyDescent="0.25">
      <c r="A134" s="3"/>
      <c r="B134" s="105"/>
      <c r="C134" s="105"/>
      <c r="D134" s="1"/>
    </row>
    <row r="135" spans="1:4" s="7" customFormat="1" x14ac:dyDescent="0.25">
      <c r="A135" s="3"/>
      <c r="B135" s="105"/>
      <c r="C135" s="105"/>
      <c r="D135" s="1"/>
    </row>
    <row r="136" spans="1:4" s="7" customFormat="1" x14ac:dyDescent="0.25">
      <c r="A136" s="3"/>
      <c r="B136" s="105"/>
      <c r="C136" s="105"/>
      <c r="D136" s="1"/>
    </row>
    <row r="137" spans="1:4" s="7" customFormat="1" x14ac:dyDescent="0.25">
      <c r="A137" s="3"/>
      <c r="B137" s="105"/>
      <c r="C137" s="105"/>
      <c r="D137" s="1"/>
    </row>
    <row r="138" spans="1:4" s="7" customFormat="1" x14ac:dyDescent="0.25">
      <c r="A138" s="3"/>
      <c r="B138" s="105"/>
      <c r="C138" s="105"/>
      <c r="D138" s="1"/>
    </row>
    <row r="139" spans="1:4" s="7" customFormat="1" x14ac:dyDescent="0.25">
      <c r="A139" s="3"/>
      <c r="B139" s="105"/>
      <c r="C139" s="105"/>
      <c r="D139" s="1"/>
    </row>
    <row r="140" spans="1:4" s="7" customFormat="1" x14ac:dyDescent="0.25">
      <c r="A140" s="3"/>
      <c r="B140" s="105"/>
      <c r="C140" s="105"/>
      <c r="D140" s="1"/>
    </row>
    <row r="141" spans="1:4" s="7" customFormat="1" x14ac:dyDescent="0.25">
      <c r="A141" s="3"/>
      <c r="B141" s="105"/>
      <c r="C141" s="105"/>
      <c r="D141" s="1"/>
    </row>
    <row r="142" spans="1:4" s="7" customFormat="1" x14ac:dyDescent="0.25">
      <c r="A142" s="3"/>
      <c r="B142" s="105"/>
      <c r="C142" s="105"/>
      <c r="D142" s="1"/>
    </row>
    <row r="143" spans="1:4" s="7" customFormat="1" x14ac:dyDescent="0.25">
      <c r="A143" s="3"/>
      <c r="B143" s="105"/>
      <c r="C143" s="105"/>
      <c r="D143" s="1"/>
    </row>
    <row r="144" spans="1:4" s="7" customFormat="1" x14ac:dyDescent="0.25">
      <c r="A144" s="3"/>
      <c r="B144" s="105"/>
      <c r="C144" s="105"/>
      <c r="D144" s="1"/>
    </row>
    <row r="145" spans="1:4" s="7" customFormat="1" x14ac:dyDescent="0.25">
      <c r="A145" s="3"/>
      <c r="B145" s="105"/>
      <c r="C145" s="105"/>
      <c r="D145" s="1"/>
    </row>
    <row r="146" spans="1:4" s="7" customFormat="1" x14ac:dyDescent="0.25">
      <c r="A146" s="3"/>
      <c r="B146" s="105"/>
      <c r="C146" s="105"/>
      <c r="D146" s="1"/>
    </row>
    <row r="147" spans="1:4" s="7" customFormat="1" x14ac:dyDescent="0.25">
      <c r="A147" s="3"/>
      <c r="B147" s="105"/>
      <c r="C147" s="105"/>
      <c r="D147" s="1"/>
    </row>
    <row r="148" spans="1:4" s="7" customFormat="1" x14ac:dyDescent="0.25">
      <c r="A148" s="3"/>
      <c r="B148" s="105"/>
      <c r="C148" s="105"/>
      <c r="D148" s="1"/>
    </row>
    <row r="149" spans="1:4" s="7" customFormat="1" x14ac:dyDescent="0.25">
      <c r="A149" s="3"/>
      <c r="B149" s="105"/>
      <c r="C149" s="105"/>
      <c r="D149" s="1"/>
    </row>
    <row r="150" spans="1:4" s="7" customFormat="1" x14ac:dyDescent="0.25">
      <c r="A150" s="3"/>
      <c r="B150" s="105"/>
      <c r="C150" s="105"/>
      <c r="D150" s="1"/>
    </row>
    <row r="151" spans="1:4" s="7" customFormat="1" x14ac:dyDescent="0.25">
      <c r="A151" s="3"/>
      <c r="B151" s="105"/>
      <c r="C151" s="105"/>
      <c r="D151" s="1"/>
    </row>
    <row r="152" spans="1:4" s="7" customFormat="1" x14ac:dyDescent="0.25">
      <c r="A152" s="3"/>
      <c r="B152" s="105"/>
      <c r="C152" s="105"/>
      <c r="D152" s="1"/>
    </row>
    <row r="153" spans="1:4" s="7" customFormat="1" x14ac:dyDescent="0.25">
      <c r="A153" s="3"/>
      <c r="B153" s="105"/>
      <c r="C153" s="105"/>
      <c r="D153" s="1"/>
    </row>
    <row r="154" spans="1:4" s="7" customFormat="1" x14ac:dyDescent="0.25">
      <c r="A154" s="3"/>
      <c r="B154" s="105"/>
      <c r="C154" s="105"/>
      <c r="D154" s="1"/>
    </row>
    <row r="155" spans="1:4" s="7" customFormat="1" x14ac:dyDescent="0.25">
      <c r="A155" s="3"/>
      <c r="B155" s="105"/>
      <c r="C155" s="105"/>
      <c r="D155" s="1"/>
    </row>
    <row r="156" spans="1:4" s="7" customFormat="1" x14ac:dyDescent="0.25">
      <c r="A156" s="3"/>
      <c r="B156" s="105"/>
      <c r="C156" s="105"/>
      <c r="D156" s="1"/>
    </row>
    <row r="157" spans="1:4" s="7" customFormat="1" x14ac:dyDescent="0.25">
      <c r="A157" s="3"/>
      <c r="B157" s="105"/>
      <c r="C157" s="105"/>
      <c r="D157" s="1"/>
    </row>
    <row r="158" spans="1:4" s="7" customFormat="1" x14ac:dyDescent="0.25">
      <c r="A158" s="3"/>
      <c r="B158" s="105"/>
      <c r="C158" s="105"/>
      <c r="D158" s="1"/>
    </row>
    <row r="159" spans="1:4" s="7" customFormat="1" x14ac:dyDescent="0.25">
      <c r="A159" s="3"/>
      <c r="B159" s="105"/>
      <c r="C159" s="105"/>
      <c r="D159" s="1"/>
    </row>
    <row r="160" spans="1:4" s="7" customFormat="1" x14ac:dyDescent="0.25">
      <c r="A160" s="3"/>
      <c r="B160" s="105"/>
      <c r="C160" s="105"/>
      <c r="D160" s="1"/>
    </row>
    <row r="161" spans="1:4" s="7" customFormat="1" x14ac:dyDescent="0.25">
      <c r="A161" s="3"/>
      <c r="B161" s="105"/>
      <c r="C161" s="105"/>
      <c r="D161" s="1"/>
    </row>
    <row r="162" spans="1:4" s="7" customFormat="1" x14ac:dyDescent="0.25">
      <c r="A162" s="3"/>
      <c r="B162" s="105"/>
      <c r="C162" s="105"/>
      <c r="D162" s="1"/>
    </row>
    <row r="163" spans="1:4" s="7" customFormat="1" x14ac:dyDescent="0.25">
      <c r="A163" s="3"/>
      <c r="B163" s="105"/>
      <c r="C163" s="105"/>
      <c r="D163" s="1"/>
    </row>
    <row r="164" spans="1:4" s="7" customFormat="1" x14ac:dyDescent="0.25">
      <c r="A164" s="3"/>
      <c r="B164" s="105"/>
      <c r="C164" s="105"/>
      <c r="D164" s="1"/>
    </row>
    <row r="165" spans="1:4" s="7" customFormat="1" x14ac:dyDescent="0.25">
      <c r="A165" s="3"/>
      <c r="B165" s="105"/>
      <c r="C165" s="105"/>
      <c r="D165" s="1"/>
    </row>
    <row r="166" spans="1:4" s="7" customFormat="1" x14ac:dyDescent="0.25">
      <c r="A166" s="3"/>
      <c r="B166" s="105"/>
      <c r="C166" s="105"/>
      <c r="D166" s="1"/>
    </row>
    <row r="167" spans="1:4" s="7" customFormat="1" x14ac:dyDescent="0.25">
      <c r="A167" s="3"/>
      <c r="B167" s="105"/>
      <c r="C167" s="105"/>
      <c r="D167" s="1"/>
    </row>
    <row r="168" spans="1:4" s="7" customFormat="1" x14ac:dyDescent="0.25">
      <c r="A168" s="3"/>
      <c r="B168" s="105"/>
      <c r="C168" s="105"/>
      <c r="D168" s="1"/>
    </row>
    <row r="169" spans="1:4" s="7" customFormat="1" x14ac:dyDescent="0.25">
      <c r="A169" s="3"/>
      <c r="B169" s="105"/>
      <c r="C169" s="105"/>
      <c r="D169" s="1"/>
    </row>
    <row r="170" spans="1:4" s="7" customFormat="1" x14ac:dyDescent="0.25">
      <c r="A170" s="3"/>
      <c r="B170" s="105"/>
      <c r="C170" s="105"/>
      <c r="D170" s="1"/>
    </row>
    <row r="171" spans="1:4" s="7" customFormat="1" x14ac:dyDescent="0.25">
      <c r="A171" s="3"/>
      <c r="B171" s="105"/>
      <c r="C171" s="105"/>
      <c r="D171" s="1"/>
    </row>
    <row r="172" spans="1:4" s="7" customFormat="1" x14ac:dyDescent="0.25">
      <c r="A172" s="3"/>
      <c r="B172" s="105"/>
      <c r="C172" s="105"/>
      <c r="D172" s="1"/>
    </row>
    <row r="173" spans="1:4" s="7" customFormat="1" x14ac:dyDescent="0.25">
      <c r="A173" s="3"/>
      <c r="B173" s="105"/>
      <c r="C173" s="105"/>
      <c r="D173" s="1"/>
    </row>
    <row r="174" spans="1:4" s="7" customFormat="1" x14ac:dyDescent="0.25">
      <c r="A174" s="3"/>
      <c r="B174" s="105"/>
      <c r="C174" s="105"/>
      <c r="D174" s="1"/>
    </row>
    <row r="175" spans="1:4" s="7" customFormat="1" x14ac:dyDescent="0.25">
      <c r="A175" s="3"/>
      <c r="B175" s="105"/>
      <c r="C175" s="105"/>
      <c r="D175" s="1"/>
    </row>
    <row r="176" spans="1:4" s="7" customFormat="1" x14ac:dyDescent="0.25">
      <c r="A176" s="3"/>
      <c r="B176" s="105"/>
      <c r="C176" s="105"/>
      <c r="D176" s="1"/>
    </row>
    <row r="177" spans="1:4" s="7" customFormat="1" x14ac:dyDescent="0.25">
      <c r="A177" s="3"/>
      <c r="B177" s="105"/>
      <c r="C177" s="105"/>
      <c r="D177" s="1"/>
    </row>
    <row r="178" spans="1:4" s="7" customFormat="1" x14ac:dyDescent="0.25">
      <c r="A178" s="3"/>
      <c r="B178" s="105"/>
      <c r="C178" s="105"/>
      <c r="D178" s="1"/>
    </row>
    <row r="179" spans="1:4" s="7" customFormat="1" x14ac:dyDescent="0.25">
      <c r="A179" s="3"/>
      <c r="B179" s="105"/>
      <c r="C179" s="105"/>
      <c r="D179" s="1"/>
    </row>
    <row r="180" spans="1:4" s="7" customFormat="1" x14ac:dyDescent="0.25">
      <c r="A180" s="3"/>
      <c r="B180" s="105"/>
      <c r="C180" s="105"/>
      <c r="D180" s="1"/>
    </row>
    <row r="181" spans="1:4" s="7" customFormat="1" x14ac:dyDescent="0.25">
      <c r="A181" s="3"/>
      <c r="B181" s="105"/>
      <c r="C181" s="105"/>
      <c r="D181" s="1"/>
    </row>
    <row r="182" spans="1:4" s="7" customFormat="1" x14ac:dyDescent="0.25">
      <c r="A182" s="3"/>
      <c r="B182" s="105"/>
      <c r="C182" s="105"/>
      <c r="D182" s="1"/>
    </row>
    <row r="183" spans="1:4" s="7" customFormat="1" x14ac:dyDescent="0.25">
      <c r="A183" s="3"/>
      <c r="B183" s="105"/>
      <c r="C183" s="105"/>
      <c r="D183" s="1"/>
    </row>
    <row r="184" spans="1:4" s="7" customFormat="1" x14ac:dyDescent="0.25">
      <c r="A184" s="3"/>
      <c r="B184" s="105"/>
      <c r="C184" s="105"/>
      <c r="D184" s="1"/>
    </row>
    <row r="185" spans="1:4" s="7" customFormat="1" x14ac:dyDescent="0.25">
      <c r="A185" s="3"/>
      <c r="B185" s="105"/>
      <c r="C185" s="105"/>
      <c r="D185" s="1"/>
    </row>
    <row r="186" spans="1:4" s="7" customFormat="1" x14ac:dyDescent="0.25">
      <c r="A186" s="3"/>
      <c r="B186" s="105"/>
      <c r="C186" s="105"/>
      <c r="D186" s="1"/>
    </row>
    <row r="187" spans="1:4" s="7" customFormat="1" x14ac:dyDescent="0.25">
      <c r="A187" s="3"/>
      <c r="B187" s="105"/>
      <c r="C187" s="105"/>
      <c r="D187" s="1"/>
    </row>
    <row r="188" spans="1:4" x14ac:dyDescent="0.25">
      <c r="B188" s="105"/>
      <c r="C188" s="105"/>
    </row>
    <row r="189" spans="1:4" x14ac:dyDescent="0.25">
      <c r="B189" s="105"/>
      <c r="C189" s="105"/>
    </row>
    <row r="190" spans="1:4" x14ac:dyDescent="0.25">
      <c r="B190" s="105"/>
      <c r="C190" s="105"/>
    </row>
    <row r="191" spans="1:4" x14ac:dyDescent="0.25">
      <c r="B191" s="105"/>
      <c r="C191" s="105"/>
    </row>
    <row r="192" spans="1:4" x14ac:dyDescent="0.25">
      <c r="B192" s="105"/>
      <c r="C192" s="105"/>
    </row>
    <row r="193" spans="1:6" x14ac:dyDescent="0.25">
      <c r="B193" s="105"/>
      <c r="C193" s="105"/>
    </row>
    <row r="194" spans="1:6" s="13" customFormat="1" x14ac:dyDescent="0.25">
      <c r="A194" s="3"/>
      <c r="B194" s="105"/>
      <c r="C194" s="105"/>
      <c r="D194" s="1"/>
      <c r="E194" s="7"/>
      <c r="F194" s="7"/>
    </row>
    <row r="195" spans="1:6" s="13" customFormat="1" x14ac:dyDescent="0.25">
      <c r="A195" s="3"/>
      <c r="B195" s="105"/>
      <c r="C195" s="105"/>
      <c r="D195" s="1"/>
      <c r="E195" s="7"/>
      <c r="F195" s="7"/>
    </row>
    <row r="196" spans="1:6" s="13" customFormat="1" x14ac:dyDescent="0.25">
      <c r="A196" s="3"/>
      <c r="B196" s="105"/>
      <c r="C196" s="105"/>
      <c r="D196" s="1"/>
      <c r="E196" s="7"/>
      <c r="F196" s="7"/>
    </row>
    <row r="197" spans="1:6" s="13" customFormat="1" x14ac:dyDescent="0.25">
      <c r="A197" s="3"/>
      <c r="B197" s="105"/>
      <c r="C197" s="105"/>
      <c r="D197" s="1"/>
      <c r="E197" s="7"/>
      <c r="F197" s="7"/>
    </row>
    <row r="198" spans="1:6" s="13" customFormat="1" x14ac:dyDescent="0.25">
      <c r="A198" s="3"/>
      <c r="B198" s="105"/>
      <c r="C198" s="105"/>
      <c r="D198" s="1"/>
      <c r="E198" s="7"/>
      <c r="F198" s="7"/>
    </row>
    <row r="199" spans="1:6" s="13" customFormat="1" x14ac:dyDescent="0.25">
      <c r="A199" s="3"/>
      <c r="B199" s="105"/>
      <c r="C199" s="105"/>
      <c r="D199" s="1"/>
      <c r="E199" s="7"/>
      <c r="F199" s="7"/>
    </row>
    <row r="200" spans="1:6" s="13" customFormat="1" x14ac:dyDescent="0.25">
      <c r="A200" s="3"/>
      <c r="B200" s="105"/>
      <c r="C200" s="105"/>
      <c r="D200" s="1"/>
      <c r="E200" s="7"/>
      <c r="F200" s="7"/>
    </row>
    <row r="201" spans="1:6" s="13" customFormat="1" x14ac:dyDescent="0.25">
      <c r="A201" s="3"/>
      <c r="B201" s="105"/>
      <c r="C201" s="105"/>
      <c r="D201" s="1"/>
      <c r="E201" s="7"/>
      <c r="F201" s="7"/>
    </row>
    <row r="202" spans="1:6" s="13" customFormat="1" x14ac:dyDescent="0.25">
      <c r="A202" s="3"/>
      <c r="B202" s="105"/>
      <c r="C202" s="105"/>
      <c r="D202" s="1"/>
      <c r="E202" s="7"/>
      <c r="F202" s="7"/>
    </row>
    <row r="203" spans="1:6" s="13" customFormat="1" x14ac:dyDescent="0.25">
      <c r="A203" s="3"/>
      <c r="B203" s="105"/>
      <c r="C203" s="105"/>
      <c r="D203" s="1"/>
      <c r="E203" s="7"/>
      <c r="F203" s="7"/>
    </row>
    <row r="204" spans="1:6" s="13" customFormat="1" x14ac:dyDescent="0.25">
      <c r="A204" s="3"/>
      <c r="B204" s="105"/>
      <c r="C204" s="105"/>
      <c r="D204" s="1"/>
      <c r="E204" s="7"/>
      <c r="F204" s="7"/>
    </row>
    <row r="205" spans="1:6" s="13" customFormat="1" x14ac:dyDescent="0.25">
      <c r="A205" s="3"/>
      <c r="B205" s="105"/>
      <c r="C205" s="105"/>
      <c r="D205" s="1"/>
      <c r="E205" s="7"/>
      <c r="F205" s="7"/>
    </row>
    <row r="206" spans="1:6" s="13" customFormat="1" x14ac:dyDescent="0.25">
      <c r="A206" s="3"/>
      <c r="B206" s="105"/>
      <c r="C206" s="105"/>
      <c r="D206" s="1"/>
      <c r="E206" s="7"/>
      <c r="F206" s="7"/>
    </row>
    <row r="207" spans="1:6" s="13" customFormat="1" x14ac:dyDescent="0.25">
      <c r="A207" s="3"/>
      <c r="B207" s="105"/>
      <c r="C207" s="105"/>
      <c r="D207" s="1"/>
      <c r="E207" s="7"/>
      <c r="F207" s="7"/>
    </row>
    <row r="208" spans="1:6" s="13" customFormat="1" x14ac:dyDescent="0.25">
      <c r="A208" s="3"/>
      <c r="B208" s="105"/>
      <c r="C208" s="105"/>
      <c r="D208" s="1"/>
      <c r="E208" s="7"/>
      <c r="F208" s="7"/>
    </row>
    <row r="209" spans="1:6" s="13" customFormat="1" x14ac:dyDescent="0.25">
      <c r="A209" s="3"/>
      <c r="B209" s="105"/>
      <c r="C209" s="105"/>
      <c r="D209" s="1"/>
      <c r="E209" s="7"/>
      <c r="F209" s="7"/>
    </row>
    <row r="210" spans="1:6" s="13" customFormat="1" x14ac:dyDescent="0.25">
      <c r="A210" s="3"/>
      <c r="B210" s="105"/>
      <c r="C210" s="105"/>
      <c r="D210" s="1"/>
      <c r="E210" s="7"/>
      <c r="F210" s="7"/>
    </row>
    <row r="211" spans="1:6" s="13" customFormat="1" x14ac:dyDescent="0.25">
      <c r="A211" s="3"/>
      <c r="B211" s="105"/>
      <c r="C211" s="105"/>
      <c r="D211" s="1"/>
      <c r="E211" s="7"/>
      <c r="F211" s="7"/>
    </row>
    <row r="212" spans="1:6" s="13" customFormat="1" x14ac:dyDescent="0.25">
      <c r="A212" s="3"/>
      <c r="B212" s="105"/>
      <c r="C212" s="105"/>
      <c r="D212" s="1"/>
      <c r="E212" s="7"/>
      <c r="F212" s="7"/>
    </row>
    <row r="213" spans="1:6" s="13" customFormat="1" x14ac:dyDescent="0.25">
      <c r="A213" s="3"/>
      <c r="B213" s="105"/>
      <c r="C213" s="105"/>
      <c r="D213" s="1"/>
      <c r="E213" s="7"/>
      <c r="F213" s="7"/>
    </row>
    <row r="214" spans="1:6" s="13" customFormat="1" x14ac:dyDescent="0.25">
      <c r="A214" s="3"/>
      <c r="B214" s="105"/>
      <c r="C214" s="105"/>
      <c r="D214" s="1"/>
      <c r="E214" s="7"/>
      <c r="F214" s="7"/>
    </row>
    <row r="215" spans="1:6" s="13" customFormat="1" x14ac:dyDescent="0.25">
      <c r="A215" s="3"/>
      <c r="B215" s="105"/>
      <c r="C215" s="105"/>
      <c r="D215" s="1"/>
      <c r="E215" s="7"/>
      <c r="F215" s="7"/>
    </row>
    <row r="216" spans="1:6" s="13" customFormat="1" x14ac:dyDescent="0.25">
      <c r="A216" s="3"/>
      <c r="B216" s="105"/>
      <c r="C216" s="105"/>
      <c r="D216" s="1"/>
      <c r="E216" s="7"/>
      <c r="F216" s="7"/>
    </row>
    <row r="217" spans="1:6" s="13" customFormat="1" x14ac:dyDescent="0.25">
      <c r="A217" s="3"/>
      <c r="B217" s="105"/>
      <c r="C217" s="105"/>
      <c r="D217" s="1"/>
      <c r="E217" s="7"/>
      <c r="F217" s="7"/>
    </row>
    <row r="218" spans="1:6" s="13" customFormat="1" x14ac:dyDescent="0.25">
      <c r="A218" s="3"/>
      <c r="B218" s="105"/>
      <c r="C218" s="105"/>
      <c r="D218" s="1"/>
      <c r="E218" s="7"/>
      <c r="F218" s="7"/>
    </row>
    <row r="219" spans="1:6" s="13" customFormat="1" x14ac:dyDescent="0.25">
      <c r="A219" s="3"/>
      <c r="B219" s="105"/>
      <c r="C219" s="105"/>
      <c r="D219" s="1"/>
      <c r="E219" s="7"/>
      <c r="F219" s="7"/>
    </row>
    <row r="220" spans="1:6" s="13" customFormat="1" x14ac:dyDescent="0.25">
      <c r="A220" s="3"/>
      <c r="B220" s="105"/>
      <c r="C220" s="105"/>
      <c r="D220" s="1"/>
      <c r="E220" s="7"/>
      <c r="F220" s="7"/>
    </row>
    <row r="221" spans="1:6" s="13" customFormat="1" x14ac:dyDescent="0.25">
      <c r="A221" s="3"/>
      <c r="B221" s="105"/>
      <c r="C221" s="105"/>
      <c r="D221" s="1"/>
      <c r="E221" s="7"/>
      <c r="F221" s="7"/>
    </row>
    <row r="222" spans="1:6" s="13" customFormat="1" x14ac:dyDescent="0.25">
      <c r="A222" s="3"/>
      <c r="B222" s="105"/>
      <c r="C222" s="105"/>
      <c r="D222" s="1"/>
      <c r="E222" s="7"/>
      <c r="F222" s="7"/>
    </row>
    <row r="223" spans="1:6" s="13" customFormat="1" x14ac:dyDescent="0.25">
      <c r="A223" s="3"/>
      <c r="B223" s="3"/>
      <c r="C223" s="3"/>
      <c r="D223" s="1"/>
      <c r="E223" s="7"/>
      <c r="F223" s="7"/>
    </row>
    <row r="224" spans="1:6" s="13" customFormat="1" x14ac:dyDescent="0.25">
      <c r="A224" s="3"/>
      <c r="B224" s="3"/>
      <c r="C224" s="3"/>
      <c r="D224" s="1"/>
      <c r="E224" s="7"/>
      <c r="F224" s="7"/>
    </row>
    <row r="225" spans="1:6" s="13" customFormat="1" x14ac:dyDescent="0.25">
      <c r="A225" s="3"/>
      <c r="B225" s="3"/>
      <c r="C225" s="3"/>
      <c r="D225" s="1"/>
      <c r="E225" s="7"/>
      <c r="F225" s="7"/>
    </row>
    <row r="226" spans="1:6" s="13" customFormat="1" x14ac:dyDescent="0.25">
      <c r="A226" s="3"/>
      <c r="B226" s="3"/>
      <c r="C226" s="3"/>
      <c r="D226" s="1"/>
      <c r="E226" s="7"/>
      <c r="F226" s="7"/>
    </row>
    <row r="227" spans="1:6" s="13" customFormat="1" x14ac:dyDescent="0.25">
      <c r="A227" s="3"/>
      <c r="B227" s="3"/>
      <c r="C227" s="3"/>
      <c r="D227" s="1"/>
      <c r="E227" s="7"/>
      <c r="F227" s="7"/>
    </row>
    <row r="228" spans="1:6" s="13" customFormat="1" x14ac:dyDescent="0.25">
      <c r="A228" s="3"/>
      <c r="B228" s="3"/>
      <c r="C228" s="3"/>
      <c r="D228" s="1"/>
      <c r="E228" s="7"/>
      <c r="F228" s="7"/>
    </row>
    <row r="229" spans="1:6" s="13" customFormat="1" x14ac:dyDescent="0.25">
      <c r="A229" s="3"/>
      <c r="B229" s="3"/>
      <c r="C229" s="3"/>
      <c r="D229" s="1"/>
      <c r="E229" s="7"/>
      <c r="F229" s="7"/>
    </row>
    <row r="230" spans="1:6" s="13" customFormat="1" x14ac:dyDescent="0.25">
      <c r="A230" s="3"/>
      <c r="B230" s="3"/>
      <c r="C230" s="3"/>
      <c r="D230" s="1"/>
      <c r="E230" s="7"/>
      <c r="F230" s="7"/>
    </row>
    <row r="231" spans="1:6" s="13" customFormat="1" x14ac:dyDescent="0.25">
      <c r="A231" s="3"/>
      <c r="B231" s="3"/>
      <c r="C231" s="3"/>
      <c r="D231" s="1"/>
      <c r="E231" s="7"/>
      <c r="F231" s="7"/>
    </row>
    <row r="232" spans="1:6" s="13" customFormat="1" x14ac:dyDescent="0.25">
      <c r="A232" s="3"/>
      <c r="B232" s="3"/>
      <c r="C232" s="3"/>
      <c r="D232" s="1"/>
      <c r="E232" s="7"/>
      <c r="F232" s="7"/>
    </row>
  </sheetData>
  <mergeCells count="23">
    <mergeCell ref="A36:F36"/>
    <mergeCell ref="C34:F34"/>
    <mergeCell ref="A31:D31"/>
    <mergeCell ref="D33:F33"/>
    <mergeCell ref="B16:D16"/>
    <mergeCell ref="B17:D17"/>
    <mergeCell ref="B28:D28"/>
    <mergeCell ref="B18:D18"/>
    <mergeCell ref="B19:D19"/>
    <mergeCell ref="B20:D20"/>
    <mergeCell ref="B21:D21"/>
    <mergeCell ref="B22:D22"/>
    <mergeCell ref="B25:D25"/>
    <mergeCell ref="B23:D23"/>
    <mergeCell ref="B24:D24"/>
    <mergeCell ref="B26:D26"/>
    <mergeCell ref="B29:D29"/>
    <mergeCell ref="B27:D27"/>
    <mergeCell ref="A2:F2"/>
    <mergeCell ref="A3:F3"/>
    <mergeCell ref="B7:F7"/>
    <mergeCell ref="B6:F6"/>
    <mergeCell ref="A14:F14"/>
  </mergeCells>
  <phoneticPr fontId="45" type="noConversion"/>
  <printOptions horizontalCentered="1"/>
  <pageMargins left="0.59055118110236227" right="0.39370078740157483" top="1.5660000000000001" bottom="0.59055118110236227" header="0.51181102362204722" footer="0.51181102362204722"/>
  <pageSetup paperSize="9" scale="58" fitToHeight="0" orientation="portrait" r:id="rId1"/>
  <headerFooter alignWithMargins="0"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2060"/>
    <outlinePr summaryBelow="0"/>
    <pageSetUpPr fitToPage="1"/>
  </sheetPr>
  <dimension ref="A1:N1048514"/>
  <sheetViews>
    <sheetView showGridLines="0" tabSelected="1" topLeftCell="B4" zoomScale="70" zoomScaleNormal="70" zoomScaleSheetLayoutView="40" workbookViewId="0">
      <selection activeCell="H83" sqref="H83"/>
    </sheetView>
  </sheetViews>
  <sheetFormatPr defaultRowHeight="12" x14ac:dyDescent="0.3"/>
  <cols>
    <col min="1" max="1" width="12.44140625" style="8" customWidth="1"/>
    <col min="2" max="2" width="13.6640625" style="438" customWidth="1"/>
    <col min="3" max="3" width="13.44140625" style="438" customWidth="1"/>
    <col min="4" max="4" width="78.5546875" style="8" customWidth="1"/>
    <col min="5" max="5" width="18.5546875" style="2" customWidth="1"/>
    <col min="6" max="6" width="10.6640625" style="493" bestFit="1" customWidth="1"/>
    <col min="7" max="7" width="14" style="438" bestFit="1" customWidth="1"/>
    <col min="8" max="8" width="16.5546875" style="438" customWidth="1"/>
    <col min="9" max="9" width="25.33203125" style="104" bestFit="1" customWidth="1"/>
    <col min="10" max="10" width="12" style="438" bestFit="1" customWidth="1"/>
    <col min="11" max="11" width="28.44140625" style="8" customWidth="1"/>
    <col min="12" max="12" width="20.109375" style="8" bestFit="1" customWidth="1"/>
    <col min="13" max="13" width="15.33203125" style="8" customWidth="1"/>
    <col min="14" max="14" width="22.88671875" style="8" bestFit="1" customWidth="1"/>
    <col min="15" max="229" width="9.109375" style="8"/>
    <col min="230" max="230" width="9.88671875" style="8" customWidth="1"/>
    <col min="231" max="231" width="24.5546875" style="8" customWidth="1"/>
    <col min="232" max="232" width="48.33203125" style="8" customWidth="1"/>
    <col min="233" max="233" width="5.6640625" style="8" customWidth="1"/>
    <col min="234" max="234" width="10.5546875" style="8" customWidth="1"/>
    <col min="235" max="235" width="12.33203125" style="8" customWidth="1"/>
    <col min="236" max="236" width="11" style="8" customWidth="1"/>
    <col min="237" max="237" width="12.88671875" style="8" customWidth="1"/>
    <col min="238" max="238" width="11.5546875" style="8" customWidth="1"/>
    <col min="239" max="239" width="14.109375" style="8" customWidth="1"/>
    <col min="240" max="240" width="9.109375" style="8"/>
    <col min="241" max="241" width="12.5546875" style="8" customWidth="1"/>
    <col min="242" max="242" width="13.5546875" style="8" customWidth="1"/>
    <col min="243" max="485" width="9.109375" style="8"/>
    <col min="486" max="486" width="9.88671875" style="8" customWidth="1"/>
    <col min="487" max="487" width="24.5546875" style="8" customWidth="1"/>
    <col min="488" max="488" width="48.33203125" style="8" customWidth="1"/>
    <col min="489" max="489" width="5.6640625" style="8" customWidth="1"/>
    <col min="490" max="490" width="10.5546875" style="8" customWidth="1"/>
    <col min="491" max="491" width="12.33203125" style="8" customWidth="1"/>
    <col min="492" max="492" width="11" style="8" customWidth="1"/>
    <col min="493" max="493" width="12.88671875" style="8" customWidth="1"/>
    <col min="494" max="494" width="11.5546875" style="8" customWidth="1"/>
    <col min="495" max="495" width="14.109375" style="8" customWidth="1"/>
    <col min="496" max="496" width="9.109375" style="8"/>
    <col min="497" max="497" width="12.5546875" style="8" customWidth="1"/>
    <col min="498" max="498" width="13.5546875" style="8" customWidth="1"/>
    <col min="499" max="741" width="9.109375" style="8"/>
    <col min="742" max="742" width="9.88671875" style="8" customWidth="1"/>
    <col min="743" max="743" width="24.5546875" style="8" customWidth="1"/>
    <col min="744" max="744" width="48.33203125" style="8" customWidth="1"/>
    <col min="745" max="745" width="5.6640625" style="8" customWidth="1"/>
    <col min="746" max="746" width="10.5546875" style="8" customWidth="1"/>
    <col min="747" max="747" width="12.33203125" style="8" customWidth="1"/>
    <col min="748" max="748" width="11" style="8" customWidth="1"/>
    <col min="749" max="749" width="12.88671875" style="8" customWidth="1"/>
    <col min="750" max="750" width="11.5546875" style="8" customWidth="1"/>
    <col min="751" max="751" width="14.109375" style="8" customWidth="1"/>
    <col min="752" max="752" width="9.109375" style="8"/>
    <col min="753" max="753" width="12.5546875" style="8" customWidth="1"/>
    <col min="754" max="754" width="13.5546875" style="8" customWidth="1"/>
    <col min="755" max="997" width="9.109375" style="8"/>
    <col min="998" max="998" width="9.88671875" style="8" customWidth="1"/>
    <col min="999" max="999" width="24.5546875" style="8" customWidth="1"/>
    <col min="1000" max="1000" width="48.33203125" style="8" customWidth="1"/>
    <col min="1001" max="1001" width="5.6640625" style="8" customWidth="1"/>
    <col min="1002" max="1002" width="10.5546875" style="8" customWidth="1"/>
    <col min="1003" max="1003" width="12.33203125" style="8" customWidth="1"/>
    <col min="1004" max="1004" width="11" style="8" customWidth="1"/>
    <col min="1005" max="1005" width="12.88671875" style="8" customWidth="1"/>
    <col min="1006" max="1006" width="11.5546875" style="8" customWidth="1"/>
    <col min="1007" max="1007" width="14.109375" style="8" customWidth="1"/>
    <col min="1008" max="1008" width="9.109375" style="8"/>
    <col min="1009" max="1009" width="12.5546875" style="8" customWidth="1"/>
    <col min="1010" max="1010" width="13.5546875" style="8" customWidth="1"/>
    <col min="1011" max="1253" width="9.109375" style="8"/>
    <col min="1254" max="1254" width="9.88671875" style="8" customWidth="1"/>
    <col min="1255" max="1255" width="24.5546875" style="8" customWidth="1"/>
    <col min="1256" max="1256" width="48.33203125" style="8" customWidth="1"/>
    <col min="1257" max="1257" width="5.6640625" style="8" customWidth="1"/>
    <col min="1258" max="1258" width="10.5546875" style="8" customWidth="1"/>
    <col min="1259" max="1259" width="12.33203125" style="8" customWidth="1"/>
    <col min="1260" max="1260" width="11" style="8" customWidth="1"/>
    <col min="1261" max="1261" width="12.88671875" style="8" customWidth="1"/>
    <col min="1262" max="1262" width="11.5546875" style="8" customWidth="1"/>
    <col min="1263" max="1263" width="14.109375" style="8" customWidth="1"/>
    <col min="1264" max="1264" width="9.109375" style="8"/>
    <col min="1265" max="1265" width="12.5546875" style="8" customWidth="1"/>
    <col min="1266" max="1266" width="13.5546875" style="8" customWidth="1"/>
    <col min="1267" max="1509" width="9.109375" style="8"/>
    <col min="1510" max="1510" width="9.88671875" style="8" customWidth="1"/>
    <col min="1511" max="1511" width="24.5546875" style="8" customWidth="1"/>
    <col min="1512" max="1512" width="48.33203125" style="8" customWidth="1"/>
    <col min="1513" max="1513" width="5.6640625" style="8" customWidth="1"/>
    <col min="1514" max="1514" width="10.5546875" style="8" customWidth="1"/>
    <col min="1515" max="1515" width="12.33203125" style="8" customWidth="1"/>
    <col min="1516" max="1516" width="11" style="8" customWidth="1"/>
    <col min="1517" max="1517" width="12.88671875" style="8" customWidth="1"/>
    <col min="1518" max="1518" width="11.5546875" style="8" customWidth="1"/>
    <col min="1519" max="1519" width="14.109375" style="8" customWidth="1"/>
    <col min="1520" max="1520" width="9.109375" style="8"/>
    <col min="1521" max="1521" width="12.5546875" style="8" customWidth="1"/>
    <col min="1522" max="1522" width="13.5546875" style="8" customWidth="1"/>
    <col min="1523" max="1765" width="9.109375" style="8"/>
    <col min="1766" max="1766" width="9.88671875" style="8" customWidth="1"/>
    <col min="1767" max="1767" width="24.5546875" style="8" customWidth="1"/>
    <col min="1768" max="1768" width="48.33203125" style="8" customWidth="1"/>
    <col min="1769" max="1769" width="5.6640625" style="8" customWidth="1"/>
    <col min="1770" max="1770" width="10.5546875" style="8" customWidth="1"/>
    <col min="1771" max="1771" width="12.33203125" style="8" customWidth="1"/>
    <col min="1772" max="1772" width="11" style="8" customWidth="1"/>
    <col min="1773" max="1773" width="12.88671875" style="8" customWidth="1"/>
    <col min="1774" max="1774" width="11.5546875" style="8" customWidth="1"/>
    <col min="1775" max="1775" width="14.109375" style="8" customWidth="1"/>
    <col min="1776" max="1776" width="9.109375" style="8"/>
    <col min="1777" max="1777" width="12.5546875" style="8" customWidth="1"/>
    <col min="1778" max="1778" width="13.5546875" style="8" customWidth="1"/>
    <col min="1779" max="2021" width="9.109375" style="8"/>
    <col min="2022" max="2022" width="9.88671875" style="8" customWidth="1"/>
    <col min="2023" max="2023" width="24.5546875" style="8" customWidth="1"/>
    <col min="2024" max="2024" width="48.33203125" style="8" customWidth="1"/>
    <col min="2025" max="2025" width="5.6640625" style="8" customWidth="1"/>
    <col min="2026" max="2026" width="10.5546875" style="8" customWidth="1"/>
    <col min="2027" max="2027" width="12.33203125" style="8" customWidth="1"/>
    <col min="2028" max="2028" width="11" style="8" customWidth="1"/>
    <col min="2029" max="2029" width="12.88671875" style="8" customWidth="1"/>
    <col min="2030" max="2030" width="11.5546875" style="8" customWidth="1"/>
    <col min="2031" max="2031" width="14.109375" style="8" customWidth="1"/>
    <col min="2032" max="2032" width="9.109375" style="8"/>
    <col min="2033" max="2033" width="12.5546875" style="8" customWidth="1"/>
    <col min="2034" max="2034" width="13.5546875" style="8" customWidth="1"/>
    <col min="2035" max="2277" width="9.109375" style="8"/>
    <col min="2278" max="2278" width="9.88671875" style="8" customWidth="1"/>
    <col min="2279" max="2279" width="24.5546875" style="8" customWidth="1"/>
    <col min="2280" max="2280" width="48.33203125" style="8" customWidth="1"/>
    <col min="2281" max="2281" width="5.6640625" style="8" customWidth="1"/>
    <col min="2282" max="2282" width="10.5546875" style="8" customWidth="1"/>
    <col min="2283" max="2283" width="12.33203125" style="8" customWidth="1"/>
    <col min="2284" max="2284" width="11" style="8" customWidth="1"/>
    <col min="2285" max="2285" width="12.88671875" style="8" customWidth="1"/>
    <col min="2286" max="2286" width="11.5546875" style="8" customWidth="1"/>
    <col min="2287" max="2287" width="14.109375" style="8" customWidth="1"/>
    <col min="2288" max="2288" width="9.109375" style="8"/>
    <col min="2289" max="2289" width="12.5546875" style="8" customWidth="1"/>
    <col min="2290" max="2290" width="13.5546875" style="8" customWidth="1"/>
    <col min="2291" max="2533" width="9.109375" style="8"/>
    <col min="2534" max="2534" width="9.88671875" style="8" customWidth="1"/>
    <col min="2535" max="2535" width="24.5546875" style="8" customWidth="1"/>
    <col min="2536" max="2536" width="48.33203125" style="8" customWidth="1"/>
    <col min="2537" max="2537" width="5.6640625" style="8" customWidth="1"/>
    <col min="2538" max="2538" width="10.5546875" style="8" customWidth="1"/>
    <col min="2539" max="2539" width="12.33203125" style="8" customWidth="1"/>
    <col min="2540" max="2540" width="11" style="8" customWidth="1"/>
    <col min="2541" max="2541" width="12.88671875" style="8" customWidth="1"/>
    <col min="2542" max="2542" width="11.5546875" style="8" customWidth="1"/>
    <col min="2543" max="2543" width="14.109375" style="8" customWidth="1"/>
    <col min="2544" max="2544" width="9.109375" style="8"/>
    <col min="2545" max="2545" width="12.5546875" style="8" customWidth="1"/>
    <col min="2546" max="2546" width="13.5546875" style="8" customWidth="1"/>
    <col min="2547" max="2789" width="9.109375" style="8"/>
    <col min="2790" max="2790" width="9.88671875" style="8" customWidth="1"/>
    <col min="2791" max="2791" width="24.5546875" style="8" customWidth="1"/>
    <col min="2792" max="2792" width="48.33203125" style="8" customWidth="1"/>
    <col min="2793" max="2793" width="5.6640625" style="8" customWidth="1"/>
    <col min="2794" max="2794" width="10.5546875" style="8" customWidth="1"/>
    <col min="2795" max="2795" width="12.33203125" style="8" customWidth="1"/>
    <col min="2796" max="2796" width="11" style="8" customWidth="1"/>
    <col min="2797" max="2797" width="12.88671875" style="8" customWidth="1"/>
    <col min="2798" max="2798" width="11.5546875" style="8" customWidth="1"/>
    <col min="2799" max="2799" width="14.109375" style="8" customWidth="1"/>
    <col min="2800" max="2800" width="9.109375" style="8"/>
    <col min="2801" max="2801" width="12.5546875" style="8" customWidth="1"/>
    <col min="2802" max="2802" width="13.5546875" style="8" customWidth="1"/>
    <col min="2803" max="3045" width="9.109375" style="8"/>
    <col min="3046" max="3046" width="9.88671875" style="8" customWidth="1"/>
    <col min="3047" max="3047" width="24.5546875" style="8" customWidth="1"/>
    <col min="3048" max="3048" width="48.33203125" style="8" customWidth="1"/>
    <col min="3049" max="3049" width="5.6640625" style="8" customWidth="1"/>
    <col min="3050" max="3050" width="10.5546875" style="8" customWidth="1"/>
    <col min="3051" max="3051" width="12.33203125" style="8" customWidth="1"/>
    <col min="3052" max="3052" width="11" style="8" customWidth="1"/>
    <col min="3053" max="3053" width="12.88671875" style="8" customWidth="1"/>
    <col min="3054" max="3054" width="11.5546875" style="8" customWidth="1"/>
    <col min="3055" max="3055" width="14.109375" style="8" customWidth="1"/>
    <col min="3056" max="3056" width="9.109375" style="8"/>
    <col min="3057" max="3057" width="12.5546875" style="8" customWidth="1"/>
    <col min="3058" max="3058" width="13.5546875" style="8" customWidth="1"/>
    <col min="3059" max="3301" width="9.109375" style="8"/>
    <col min="3302" max="3302" width="9.88671875" style="8" customWidth="1"/>
    <col min="3303" max="3303" width="24.5546875" style="8" customWidth="1"/>
    <col min="3304" max="3304" width="48.33203125" style="8" customWidth="1"/>
    <col min="3305" max="3305" width="5.6640625" style="8" customWidth="1"/>
    <col min="3306" max="3306" width="10.5546875" style="8" customWidth="1"/>
    <col min="3307" max="3307" width="12.33203125" style="8" customWidth="1"/>
    <col min="3308" max="3308" width="11" style="8" customWidth="1"/>
    <col min="3309" max="3309" width="12.88671875" style="8" customWidth="1"/>
    <col min="3310" max="3310" width="11.5546875" style="8" customWidth="1"/>
    <col min="3311" max="3311" width="14.109375" style="8" customWidth="1"/>
    <col min="3312" max="3312" width="9.109375" style="8"/>
    <col min="3313" max="3313" width="12.5546875" style="8" customWidth="1"/>
    <col min="3314" max="3314" width="13.5546875" style="8" customWidth="1"/>
    <col min="3315" max="3557" width="9.109375" style="8"/>
    <col min="3558" max="3558" width="9.88671875" style="8" customWidth="1"/>
    <col min="3559" max="3559" width="24.5546875" style="8" customWidth="1"/>
    <col min="3560" max="3560" width="48.33203125" style="8" customWidth="1"/>
    <col min="3561" max="3561" width="5.6640625" style="8" customWidth="1"/>
    <col min="3562" max="3562" width="10.5546875" style="8" customWidth="1"/>
    <col min="3563" max="3563" width="12.33203125" style="8" customWidth="1"/>
    <col min="3564" max="3564" width="11" style="8" customWidth="1"/>
    <col min="3565" max="3565" width="12.88671875" style="8" customWidth="1"/>
    <col min="3566" max="3566" width="11.5546875" style="8" customWidth="1"/>
    <col min="3567" max="3567" width="14.109375" style="8" customWidth="1"/>
    <col min="3568" max="3568" width="9.109375" style="8"/>
    <col min="3569" max="3569" width="12.5546875" style="8" customWidth="1"/>
    <col min="3570" max="3570" width="13.5546875" style="8" customWidth="1"/>
    <col min="3571" max="3813" width="9.109375" style="8"/>
    <col min="3814" max="3814" width="9.88671875" style="8" customWidth="1"/>
    <col min="3815" max="3815" width="24.5546875" style="8" customWidth="1"/>
    <col min="3816" max="3816" width="48.33203125" style="8" customWidth="1"/>
    <col min="3817" max="3817" width="5.6640625" style="8" customWidth="1"/>
    <col min="3818" max="3818" width="10.5546875" style="8" customWidth="1"/>
    <col min="3819" max="3819" width="12.33203125" style="8" customWidth="1"/>
    <col min="3820" max="3820" width="11" style="8" customWidth="1"/>
    <col min="3821" max="3821" width="12.88671875" style="8" customWidth="1"/>
    <col min="3822" max="3822" width="11.5546875" style="8" customWidth="1"/>
    <col min="3823" max="3823" width="14.109375" style="8" customWidth="1"/>
    <col min="3824" max="3824" width="9.109375" style="8"/>
    <col min="3825" max="3825" width="12.5546875" style="8" customWidth="1"/>
    <col min="3826" max="3826" width="13.5546875" style="8" customWidth="1"/>
    <col min="3827" max="4069" width="9.109375" style="8"/>
    <col min="4070" max="4070" width="9.88671875" style="8" customWidth="1"/>
    <col min="4071" max="4071" width="24.5546875" style="8" customWidth="1"/>
    <col min="4072" max="4072" width="48.33203125" style="8" customWidth="1"/>
    <col min="4073" max="4073" width="5.6640625" style="8" customWidth="1"/>
    <col min="4074" max="4074" width="10.5546875" style="8" customWidth="1"/>
    <col min="4075" max="4075" width="12.33203125" style="8" customWidth="1"/>
    <col min="4076" max="4076" width="11" style="8" customWidth="1"/>
    <col min="4077" max="4077" width="12.88671875" style="8" customWidth="1"/>
    <col min="4078" max="4078" width="11.5546875" style="8" customWidth="1"/>
    <col min="4079" max="4079" width="14.109375" style="8" customWidth="1"/>
    <col min="4080" max="4080" width="9.109375" style="8"/>
    <col min="4081" max="4081" width="12.5546875" style="8" customWidth="1"/>
    <col min="4082" max="4082" width="13.5546875" style="8" customWidth="1"/>
    <col min="4083" max="4325" width="9.109375" style="8"/>
    <col min="4326" max="4326" width="9.88671875" style="8" customWidth="1"/>
    <col min="4327" max="4327" width="24.5546875" style="8" customWidth="1"/>
    <col min="4328" max="4328" width="48.33203125" style="8" customWidth="1"/>
    <col min="4329" max="4329" width="5.6640625" style="8" customWidth="1"/>
    <col min="4330" max="4330" width="10.5546875" style="8" customWidth="1"/>
    <col min="4331" max="4331" width="12.33203125" style="8" customWidth="1"/>
    <col min="4332" max="4332" width="11" style="8" customWidth="1"/>
    <col min="4333" max="4333" width="12.88671875" style="8" customWidth="1"/>
    <col min="4334" max="4334" width="11.5546875" style="8" customWidth="1"/>
    <col min="4335" max="4335" width="14.109375" style="8" customWidth="1"/>
    <col min="4336" max="4336" width="9.109375" style="8"/>
    <col min="4337" max="4337" width="12.5546875" style="8" customWidth="1"/>
    <col min="4338" max="4338" width="13.5546875" style="8" customWidth="1"/>
    <col min="4339" max="4581" width="9.109375" style="8"/>
    <col min="4582" max="4582" width="9.88671875" style="8" customWidth="1"/>
    <col min="4583" max="4583" width="24.5546875" style="8" customWidth="1"/>
    <col min="4584" max="4584" width="48.33203125" style="8" customWidth="1"/>
    <col min="4585" max="4585" width="5.6640625" style="8" customWidth="1"/>
    <col min="4586" max="4586" width="10.5546875" style="8" customWidth="1"/>
    <col min="4587" max="4587" width="12.33203125" style="8" customWidth="1"/>
    <col min="4588" max="4588" width="11" style="8" customWidth="1"/>
    <col min="4589" max="4589" width="12.88671875" style="8" customWidth="1"/>
    <col min="4590" max="4590" width="11.5546875" style="8" customWidth="1"/>
    <col min="4591" max="4591" width="14.109375" style="8" customWidth="1"/>
    <col min="4592" max="4592" width="9.109375" style="8"/>
    <col min="4593" max="4593" width="12.5546875" style="8" customWidth="1"/>
    <col min="4594" max="4594" width="13.5546875" style="8" customWidth="1"/>
    <col min="4595" max="4837" width="9.109375" style="8"/>
    <col min="4838" max="4838" width="9.88671875" style="8" customWidth="1"/>
    <col min="4839" max="4839" width="24.5546875" style="8" customWidth="1"/>
    <col min="4840" max="4840" width="48.33203125" style="8" customWidth="1"/>
    <col min="4841" max="4841" width="5.6640625" style="8" customWidth="1"/>
    <col min="4842" max="4842" width="10.5546875" style="8" customWidth="1"/>
    <col min="4843" max="4843" width="12.33203125" style="8" customWidth="1"/>
    <col min="4844" max="4844" width="11" style="8" customWidth="1"/>
    <col min="4845" max="4845" width="12.88671875" style="8" customWidth="1"/>
    <col min="4846" max="4846" width="11.5546875" style="8" customWidth="1"/>
    <col min="4847" max="4847" width="14.109375" style="8" customWidth="1"/>
    <col min="4848" max="4848" width="9.109375" style="8"/>
    <col min="4849" max="4849" width="12.5546875" style="8" customWidth="1"/>
    <col min="4850" max="4850" width="13.5546875" style="8" customWidth="1"/>
    <col min="4851" max="5093" width="9.109375" style="8"/>
    <col min="5094" max="5094" width="9.88671875" style="8" customWidth="1"/>
    <col min="5095" max="5095" width="24.5546875" style="8" customWidth="1"/>
    <col min="5096" max="5096" width="48.33203125" style="8" customWidth="1"/>
    <col min="5097" max="5097" width="5.6640625" style="8" customWidth="1"/>
    <col min="5098" max="5098" width="10.5546875" style="8" customWidth="1"/>
    <col min="5099" max="5099" width="12.33203125" style="8" customWidth="1"/>
    <col min="5100" max="5100" width="11" style="8" customWidth="1"/>
    <col min="5101" max="5101" width="12.88671875" style="8" customWidth="1"/>
    <col min="5102" max="5102" width="11.5546875" style="8" customWidth="1"/>
    <col min="5103" max="5103" width="14.109375" style="8" customWidth="1"/>
    <col min="5104" max="5104" width="9.109375" style="8"/>
    <col min="5105" max="5105" width="12.5546875" style="8" customWidth="1"/>
    <col min="5106" max="5106" width="13.5546875" style="8" customWidth="1"/>
    <col min="5107" max="5349" width="9.109375" style="8"/>
    <col min="5350" max="5350" width="9.88671875" style="8" customWidth="1"/>
    <col min="5351" max="5351" width="24.5546875" style="8" customWidth="1"/>
    <col min="5352" max="5352" width="48.33203125" style="8" customWidth="1"/>
    <col min="5353" max="5353" width="5.6640625" style="8" customWidth="1"/>
    <col min="5354" max="5354" width="10.5546875" style="8" customWidth="1"/>
    <col min="5355" max="5355" width="12.33203125" style="8" customWidth="1"/>
    <col min="5356" max="5356" width="11" style="8" customWidth="1"/>
    <col min="5357" max="5357" width="12.88671875" style="8" customWidth="1"/>
    <col min="5358" max="5358" width="11.5546875" style="8" customWidth="1"/>
    <col min="5359" max="5359" width="14.109375" style="8" customWidth="1"/>
    <col min="5360" max="5360" width="9.109375" style="8"/>
    <col min="5361" max="5361" width="12.5546875" style="8" customWidth="1"/>
    <col min="5362" max="5362" width="13.5546875" style="8" customWidth="1"/>
    <col min="5363" max="5605" width="9.109375" style="8"/>
    <col min="5606" max="5606" width="9.88671875" style="8" customWidth="1"/>
    <col min="5607" max="5607" width="24.5546875" style="8" customWidth="1"/>
    <col min="5608" max="5608" width="48.33203125" style="8" customWidth="1"/>
    <col min="5609" max="5609" width="5.6640625" style="8" customWidth="1"/>
    <col min="5610" max="5610" width="10.5546875" style="8" customWidth="1"/>
    <col min="5611" max="5611" width="12.33203125" style="8" customWidth="1"/>
    <col min="5612" max="5612" width="11" style="8" customWidth="1"/>
    <col min="5613" max="5613" width="12.88671875" style="8" customWidth="1"/>
    <col min="5614" max="5614" width="11.5546875" style="8" customWidth="1"/>
    <col min="5615" max="5615" width="14.109375" style="8" customWidth="1"/>
    <col min="5616" max="5616" width="9.109375" style="8"/>
    <col min="5617" max="5617" width="12.5546875" style="8" customWidth="1"/>
    <col min="5618" max="5618" width="13.5546875" style="8" customWidth="1"/>
    <col min="5619" max="5861" width="9.109375" style="8"/>
    <col min="5862" max="5862" width="9.88671875" style="8" customWidth="1"/>
    <col min="5863" max="5863" width="24.5546875" style="8" customWidth="1"/>
    <col min="5864" max="5864" width="48.33203125" style="8" customWidth="1"/>
    <col min="5865" max="5865" width="5.6640625" style="8" customWidth="1"/>
    <col min="5866" max="5866" width="10.5546875" style="8" customWidth="1"/>
    <col min="5867" max="5867" width="12.33203125" style="8" customWidth="1"/>
    <col min="5868" max="5868" width="11" style="8" customWidth="1"/>
    <col min="5869" max="5869" width="12.88671875" style="8" customWidth="1"/>
    <col min="5870" max="5870" width="11.5546875" style="8" customWidth="1"/>
    <col min="5871" max="5871" width="14.109375" style="8" customWidth="1"/>
    <col min="5872" max="5872" width="9.109375" style="8"/>
    <col min="5873" max="5873" width="12.5546875" style="8" customWidth="1"/>
    <col min="5874" max="5874" width="13.5546875" style="8" customWidth="1"/>
    <col min="5875" max="6117" width="9.109375" style="8"/>
    <col min="6118" max="6118" width="9.88671875" style="8" customWidth="1"/>
    <col min="6119" max="6119" width="24.5546875" style="8" customWidth="1"/>
    <col min="6120" max="6120" width="48.33203125" style="8" customWidth="1"/>
    <col min="6121" max="6121" width="5.6640625" style="8" customWidth="1"/>
    <col min="6122" max="6122" width="10.5546875" style="8" customWidth="1"/>
    <col min="6123" max="6123" width="12.33203125" style="8" customWidth="1"/>
    <col min="6124" max="6124" width="11" style="8" customWidth="1"/>
    <col min="6125" max="6125" width="12.88671875" style="8" customWidth="1"/>
    <col min="6126" max="6126" width="11.5546875" style="8" customWidth="1"/>
    <col min="6127" max="6127" width="14.109375" style="8" customWidth="1"/>
    <col min="6128" max="6128" width="9.109375" style="8"/>
    <col min="6129" max="6129" width="12.5546875" style="8" customWidth="1"/>
    <col min="6130" max="6130" width="13.5546875" style="8" customWidth="1"/>
    <col min="6131" max="6373" width="9.109375" style="8"/>
    <col min="6374" max="6374" width="9.88671875" style="8" customWidth="1"/>
    <col min="6375" max="6375" width="24.5546875" style="8" customWidth="1"/>
    <col min="6376" max="6376" width="48.33203125" style="8" customWidth="1"/>
    <col min="6377" max="6377" width="5.6640625" style="8" customWidth="1"/>
    <col min="6378" max="6378" width="10.5546875" style="8" customWidth="1"/>
    <col min="6379" max="6379" width="12.33203125" style="8" customWidth="1"/>
    <col min="6380" max="6380" width="11" style="8" customWidth="1"/>
    <col min="6381" max="6381" width="12.88671875" style="8" customWidth="1"/>
    <col min="6382" max="6382" width="11.5546875" style="8" customWidth="1"/>
    <col min="6383" max="6383" width="14.109375" style="8" customWidth="1"/>
    <col min="6384" max="6384" width="9.109375" style="8"/>
    <col min="6385" max="6385" width="12.5546875" style="8" customWidth="1"/>
    <col min="6386" max="6386" width="13.5546875" style="8" customWidth="1"/>
    <col min="6387" max="6629" width="9.109375" style="8"/>
    <col min="6630" max="6630" width="9.88671875" style="8" customWidth="1"/>
    <col min="6631" max="6631" width="24.5546875" style="8" customWidth="1"/>
    <col min="6632" max="6632" width="48.33203125" style="8" customWidth="1"/>
    <col min="6633" max="6633" width="5.6640625" style="8" customWidth="1"/>
    <col min="6634" max="6634" width="10.5546875" style="8" customWidth="1"/>
    <col min="6635" max="6635" width="12.33203125" style="8" customWidth="1"/>
    <col min="6636" max="6636" width="11" style="8" customWidth="1"/>
    <col min="6637" max="6637" width="12.88671875" style="8" customWidth="1"/>
    <col min="6638" max="6638" width="11.5546875" style="8" customWidth="1"/>
    <col min="6639" max="6639" width="14.109375" style="8" customWidth="1"/>
    <col min="6640" max="6640" width="9.109375" style="8"/>
    <col min="6641" max="6641" width="12.5546875" style="8" customWidth="1"/>
    <col min="6642" max="6642" width="13.5546875" style="8" customWidth="1"/>
    <col min="6643" max="6885" width="9.109375" style="8"/>
    <col min="6886" max="6886" width="9.88671875" style="8" customWidth="1"/>
    <col min="6887" max="6887" width="24.5546875" style="8" customWidth="1"/>
    <col min="6888" max="6888" width="48.33203125" style="8" customWidth="1"/>
    <col min="6889" max="6889" width="5.6640625" style="8" customWidth="1"/>
    <col min="6890" max="6890" width="10.5546875" style="8" customWidth="1"/>
    <col min="6891" max="6891" width="12.33203125" style="8" customWidth="1"/>
    <col min="6892" max="6892" width="11" style="8" customWidth="1"/>
    <col min="6893" max="6893" width="12.88671875" style="8" customWidth="1"/>
    <col min="6894" max="6894" width="11.5546875" style="8" customWidth="1"/>
    <col min="6895" max="6895" width="14.109375" style="8" customWidth="1"/>
    <col min="6896" max="6896" width="9.109375" style="8"/>
    <col min="6897" max="6897" width="12.5546875" style="8" customWidth="1"/>
    <col min="6898" max="6898" width="13.5546875" style="8" customWidth="1"/>
    <col min="6899" max="7141" width="9.109375" style="8"/>
    <col min="7142" max="7142" width="9.88671875" style="8" customWidth="1"/>
    <col min="7143" max="7143" width="24.5546875" style="8" customWidth="1"/>
    <col min="7144" max="7144" width="48.33203125" style="8" customWidth="1"/>
    <col min="7145" max="7145" width="5.6640625" style="8" customWidth="1"/>
    <col min="7146" max="7146" width="10.5546875" style="8" customWidth="1"/>
    <col min="7147" max="7147" width="12.33203125" style="8" customWidth="1"/>
    <col min="7148" max="7148" width="11" style="8" customWidth="1"/>
    <col min="7149" max="7149" width="12.88671875" style="8" customWidth="1"/>
    <col min="7150" max="7150" width="11.5546875" style="8" customWidth="1"/>
    <col min="7151" max="7151" width="14.109375" style="8" customWidth="1"/>
    <col min="7152" max="7152" width="9.109375" style="8"/>
    <col min="7153" max="7153" width="12.5546875" style="8" customWidth="1"/>
    <col min="7154" max="7154" width="13.5546875" style="8" customWidth="1"/>
    <col min="7155" max="7397" width="9.109375" style="8"/>
    <col min="7398" max="7398" width="9.88671875" style="8" customWidth="1"/>
    <col min="7399" max="7399" width="24.5546875" style="8" customWidth="1"/>
    <col min="7400" max="7400" width="48.33203125" style="8" customWidth="1"/>
    <col min="7401" max="7401" width="5.6640625" style="8" customWidth="1"/>
    <col min="7402" max="7402" width="10.5546875" style="8" customWidth="1"/>
    <col min="7403" max="7403" width="12.33203125" style="8" customWidth="1"/>
    <col min="7404" max="7404" width="11" style="8" customWidth="1"/>
    <col min="7405" max="7405" width="12.88671875" style="8" customWidth="1"/>
    <col min="7406" max="7406" width="11.5546875" style="8" customWidth="1"/>
    <col min="7407" max="7407" width="14.109375" style="8" customWidth="1"/>
    <col min="7408" max="7408" width="9.109375" style="8"/>
    <col min="7409" max="7409" width="12.5546875" style="8" customWidth="1"/>
    <col min="7410" max="7410" width="13.5546875" style="8" customWidth="1"/>
    <col min="7411" max="7653" width="9.109375" style="8"/>
    <col min="7654" max="7654" width="9.88671875" style="8" customWidth="1"/>
    <col min="7655" max="7655" width="24.5546875" style="8" customWidth="1"/>
    <col min="7656" max="7656" width="48.33203125" style="8" customWidth="1"/>
    <col min="7657" max="7657" width="5.6640625" style="8" customWidth="1"/>
    <col min="7658" max="7658" width="10.5546875" style="8" customWidth="1"/>
    <col min="7659" max="7659" width="12.33203125" style="8" customWidth="1"/>
    <col min="7660" max="7660" width="11" style="8" customWidth="1"/>
    <col min="7661" max="7661" width="12.88671875" style="8" customWidth="1"/>
    <col min="7662" max="7662" width="11.5546875" style="8" customWidth="1"/>
    <col min="7663" max="7663" width="14.109375" style="8" customWidth="1"/>
    <col min="7664" max="7664" width="9.109375" style="8"/>
    <col min="7665" max="7665" width="12.5546875" style="8" customWidth="1"/>
    <col min="7666" max="7666" width="13.5546875" style="8" customWidth="1"/>
    <col min="7667" max="7909" width="9.109375" style="8"/>
    <col min="7910" max="7910" width="9.88671875" style="8" customWidth="1"/>
    <col min="7911" max="7911" width="24.5546875" style="8" customWidth="1"/>
    <col min="7912" max="7912" width="48.33203125" style="8" customWidth="1"/>
    <col min="7913" max="7913" width="5.6640625" style="8" customWidth="1"/>
    <col min="7914" max="7914" width="10.5546875" style="8" customWidth="1"/>
    <col min="7915" max="7915" width="12.33203125" style="8" customWidth="1"/>
    <col min="7916" max="7916" width="11" style="8" customWidth="1"/>
    <col min="7917" max="7917" width="12.88671875" style="8" customWidth="1"/>
    <col min="7918" max="7918" width="11.5546875" style="8" customWidth="1"/>
    <col min="7919" max="7919" width="14.109375" style="8" customWidth="1"/>
    <col min="7920" max="7920" width="9.109375" style="8"/>
    <col min="7921" max="7921" width="12.5546875" style="8" customWidth="1"/>
    <col min="7922" max="7922" width="13.5546875" style="8" customWidth="1"/>
    <col min="7923" max="8165" width="9.109375" style="8"/>
    <col min="8166" max="8166" width="9.88671875" style="8" customWidth="1"/>
    <col min="8167" max="8167" width="24.5546875" style="8" customWidth="1"/>
    <col min="8168" max="8168" width="48.33203125" style="8" customWidth="1"/>
    <col min="8169" max="8169" width="5.6640625" style="8" customWidth="1"/>
    <col min="8170" max="8170" width="10.5546875" style="8" customWidth="1"/>
    <col min="8171" max="8171" width="12.33203125" style="8" customWidth="1"/>
    <col min="8172" max="8172" width="11" style="8" customWidth="1"/>
    <col min="8173" max="8173" width="12.88671875" style="8" customWidth="1"/>
    <col min="8174" max="8174" width="11.5546875" style="8" customWidth="1"/>
    <col min="8175" max="8175" width="14.109375" style="8" customWidth="1"/>
    <col min="8176" max="8176" width="9.109375" style="8"/>
    <col min="8177" max="8177" width="12.5546875" style="8" customWidth="1"/>
    <col min="8178" max="8178" width="13.5546875" style="8" customWidth="1"/>
    <col min="8179" max="8421" width="9.109375" style="8"/>
    <col min="8422" max="8422" width="9.88671875" style="8" customWidth="1"/>
    <col min="8423" max="8423" width="24.5546875" style="8" customWidth="1"/>
    <col min="8424" max="8424" width="48.33203125" style="8" customWidth="1"/>
    <col min="8425" max="8425" width="5.6640625" style="8" customWidth="1"/>
    <col min="8426" max="8426" width="10.5546875" style="8" customWidth="1"/>
    <col min="8427" max="8427" width="12.33203125" style="8" customWidth="1"/>
    <col min="8428" max="8428" width="11" style="8" customWidth="1"/>
    <col min="8429" max="8429" width="12.88671875" style="8" customWidth="1"/>
    <col min="8430" max="8430" width="11.5546875" style="8" customWidth="1"/>
    <col min="8431" max="8431" width="14.109375" style="8" customWidth="1"/>
    <col min="8432" max="8432" width="9.109375" style="8"/>
    <col min="8433" max="8433" width="12.5546875" style="8" customWidth="1"/>
    <col min="8434" max="8434" width="13.5546875" style="8" customWidth="1"/>
    <col min="8435" max="8677" width="9.109375" style="8"/>
    <col min="8678" max="8678" width="9.88671875" style="8" customWidth="1"/>
    <col min="8679" max="8679" width="24.5546875" style="8" customWidth="1"/>
    <col min="8680" max="8680" width="48.33203125" style="8" customWidth="1"/>
    <col min="8681" max="8681" width="5.6640625" style="8" customWidth="1"/>
    <col min="8682" max="8682" width="10.5546875" style="8" customWidth="1"/>
    <col min="8683" max="8683" width="12.33203125" style="8" customWidth="1"/>
    <col min="8684" max="8684" width="11" style="8" customWidth="1"/>
    <col min="8685" max="8685" width="12.88671875" style="8" customWidth="1"/>
    <col min="8686" max="8686" width="11.5546875" style="8" customWidth="1"/>
    <col min="8687" max="8687" width="14.109375" style="8" customWidth="1"/>
    <col min="8688" max="8688" width="9.109375" style="8"/>
    <col min="8689" max="8689" width="12.5546875" style="8" customWidth="1"/>
    <col min="8690" max="8690" width="13.5546875" style="8" customWidth="1"/>
    <col min="8691" max="8933" width="9.109375" style="8"/>
    <col min="8934" max="8934" width="9.88671875" style="8" customWidth="1"/>
    <col min="8935" max="8935" width="24.5546875" style="8" customWidth="1"/>
    <col min="8936" max="8936" width="48.33203125" style="8" customWidth="1"/>
    <col min="8937" max="8937" width="5.6640625" style="8" customWidth="1"/>
    <col min="8938" max="8938" width="10.5546875" style="8" customWidth="1"/>
    <col min="8939" max="8939" width="12.33203125" style="8" customWidth="1"/>
    <col min="8940" max="8940" width="11" style="8" customWidth="1"/>
    <col min="8941" max="8941" width="12.88671875" style="8" customWidth="1"/>
    <col min="8942" max="8942" width="11.5546875" style="8" customWidth="1"/>
    <col min="8943" max="8943" width="14.109375" style="8" customWidth="1"/>
    <col min="8944" max="8944" width="9.109375" style="8"/>
    <col min="8945" max="8945" width="12.5546875" style="8" customWidth="1"/>
    <col min="8946" max="8946" width="13.5546875" style="8" customWidth="1"/>
    <col min="8947" max="9189" width="9.109375" style="8"/>
    <col min="9190" max="9190" width="9.88671875" style="8" customWidth="1"/>
    <col min="9191" max="9191" width="24.5546875" style="8" customWidth="1"/>
    <col min="9192" max="9192" width="48.33203125" style="8" customWidth="1"/>
    <col min="9193" max="9193" width="5.6640625" style="8" customWidth="1"/>
    <col min="9194" max="9194" width="10.5546875" style="8" customWidth="1"/>
    <col min="9195" max="9195" width="12.33203125" style="8" customWidth="1"/>
    <col min="9196" max="9196" width="11" style="8" customWidth="1"/>
    <col min="9197" max="9197" width="12.88671875" style="8" customWidth="1"/>
    <col min="9198" max="9198" width="11.5546875" style="8" customWidth="1"/>
    <col min="9199" max="9199" width="14.109375" style="8" customWidth="1"/>
    <col min="9200" max="9200" width="9.109375" style="8"/>
    <col min="9201" max="9201" width="12.5546875" style="8" customWidth="1"/>
    <col min="9202" max="9202" width="13.5546875" style="8" customWidth="1"/>
    <col min="9203" max="9445" width="9.109375" style="8"/>
    <col min="9446" max="9446" width="9.88671875" style="8" customWidth="1"/>
    <col min="9447" max="9447" width="24.5546875" style="8" customWidth="1"/>
    <col min="9448" max="9448" width="48.33203125" style="8" customWidth="1"/>
    <col min="9449" max="9449" width="5.6640625" style="8" customWidth="1"/>
    <col min="9450" max="9450" width="10.5546875" style="8" customWidth="1"/>
    <col min="9451" max="9451" width="12.33203125" style="8" customWidth="1"/>
    <col min="9452" max="9452" width="11" style="8" customWidth="1"/>
    <col min="9453" max="9453" width="12.88671875" style="8" customWidth="1"/>
    <col min="9454" max="9454" width="11.5546875" style="8" customWidth="1"/>
    <col min="9455" max="9455" width="14.109375" style="8" customWidth="1"/>
    <col min="9456" max="9456" width="9.109375" style="8"/>
    <col min="9457" max="9457" width="12.5546875" style="8" customWidth="1"/>
    <col min="9458" max="9458" width="13.5546875" style="8" customWidth="1"/>
    <col min="9459" max="9701" width="9.109375" style="8"/>
    <col min="9702" max="9702" width="9.88671875" style="8" customWidth="1"/>
    <col min="9703" max="9703" width="24.5546875" style="8" customWidth="1"/>
    <col min="9704" max="9704" width="48.33203125" style="8" customWidth="1"/>
    <col min="9705" max="9705" width="5.6640625" style="8" customWidth="1"/>
    <col min="9706" max="9706" width="10.5546875" style="8" customWidth="1"/>
    <col min="9707" max="9707" width="12.33203125" style="8" customWidth="1"/>
    <col min="9708" max="9708" width="11" style="8" customWidth="1"/>
    <col min="9709" max="9709" width="12.88671875" style="8" customWidth="1"/>
    <col min="9710" max="9710" width="11.5546875" style="8" customWidth="1"/>
    <col min="9711" max="9711" width="14.109375" style="8" customWidth="1"/>
    <col min="9712" max="9712" width="9.109375" style="8"/>
    <col min="9713" max="9713" width="12.5546875" style="8" customWidth="1"/>
    <col min="9714" max="9714" width="13.5546875" style="8" customWidth="1"/>
    <col min="9715" max="9957" width="9.109375" style="8"/>
    <col min="9958" max="9958" width="9.88671875" style="8" customWidth="1"/>
    <col min="9959" max="9959" width="24.5546875" style="8" customWidth="1"/>
    <col min="9960" max="9960" width="48.33203125" style="8" customWidth="1"/>
    <col min="9961" max="9961" width="5.6640625" style="8" customWidth="1"/>
    <col min="9962" max="9962" width="10.5546875" style="8" customWidth="1"/>
    <col min="9963" max="9963" width="12.33203125" style="8" customWidth="1"/>
    <col min="9964" max="9964" width="11" style="8" customWidth="1"/>
    <col min="9965" max="9965" width="12.88671875" style="8" customWidth="1"/>
    <col min="9966" max="9966" width="11.5546875" style="8" customWidth="1"/>
    <col min="9967" max="9967" width="14.109375" style="8" customWidth="1"/>
    <col min="9968" max="9968" width="9.109375" style="8"/>
    <col min="9969" max="9969" width="12.5546875" style="8" customWidth="1"/>
    <col min="9970" max="9970" width="13.5546875" style="8" customWidth="1"/>
    <col min="9971" max="10213" width="9.109375" style="8"/>
    <col min="10214" max="10214" width="9.88671875" style="8" customWidth="1"/>
    <col min="10215" max="10215" width="24.5546875" style="8" customWidth="1"/>
    <col min="10216" max="10216" width="48.33203125" style="8" customWidth="1"/>
    <col min="10217" max="10217" width="5.6640625" style="8" customWidth="1"/>
    <col min="10218" max="10218" width="10.5546875" style="8" customWidth="1"/>
    <col min="10219" max="10219" width="12.33203125" style="8" customWidth="1"/>
    <col min="10220" max="10220" width="11" style="8" customWidth="1"/>
    <col min="10221" max="10221" width="12.88671875" style="8" customWidth="1"/>
    <col min="10222" max="10222" width="11.5546875" style="8" customWidth="1"/>
    <col min="10223" max="10223" width="14.109375" style="8" customWidth="1"/>
    <col min="10224" max="10224" width="9.109375" style="8"/>
    <col min="10225" max="10225" width="12.5546875" style="8" customWidth="1"/>
    <col min="10226" max="10226" width="13.5546875" style="8" customWidth="1"/>
    <col min="10227" max="10469" width="9.109375" style="8"/>
    <col min="10470" max="10470" width="9.88671875" style="8" customWidth="1"/>
    <col min="10471" max="10471" width="24.5546875" style="8" customWidth="1"/>
    <col min="10472" max="10472" width="48.33203125" style="8" customWidth="1"/>
    <col min="10473" max="10473" width="5.6640625" style="8" customWidth="1"/>
    <col min="10474" max="10474" width="10.5546875" style="8" customWidth="1"/>
    <col min="10475" max="10475" width="12.33203125" style="8" customWidth="1"/>
    <col min="10476" max="10476" width="11" style="8" customWidth="1"/>
    <col min="10477" max="10477" width="12.88671875" style="8" customWidth="1"/>
    <col min="10478" max="10478" width="11.5546875" style="8" customWidth="1"/>
    <col min="10479" max="10479" width="14.109375" style="8" customWidth="1"/>
    <col min="10480" max="10480" width="9.109375" style="8"/>
    <col min="10481" max="10481" width="12.5546875" style="8" customWidth="1"/>
    <col min="10482" max="10482" width="13.5546875" style="8" customWidth="1"/>
    <col min="10483" max="10725" width="9.109375" style="8"/>
    <col min="10726" max="10726" width="9.88671875" style="8" customWidth="1"/>
    <col min="10727" max="10727" width="24.5546875" style="8" customWidth="1"/>
    <col min="10728" max="10728" width="48.33203125" style="8" customWidth="1"/>
    <col min="10729" max="10729" width="5.6640625" style="8" customWidth="1"/>
    <col min="10730" max="10730" width="10.5546875" style="8" customWidth="1"/>
    <col min="10731" max="10731" width="12.33203125" style="8" customWidth="1"/>
    <col min="10732" max="10732" width="11" style="8" customWidth="1"/>
    <col min="10733" max="10733" width="12.88671875" style="8" customWidth="1"/>
    <col min="10734" max="10734" width="11.5546875" style="8" customWidth="1"/>
    <col min="10735" max="10735" width="14.109375" style="8" customWidth="1"/>
    <col min="10736" max="10736" width="9.109375" style="8"/>
    <col min="10737" max="10737" width="12.5546875" style="8" customWidth="1"/>
    <col min="10738" max="10738" width="13.5546875" style="8" customWidth="1"/>
    <col min="10739" max="10981" width="9.109375" style="8"/>
    <col min="10982" max="10982" width="9.88671875" style="8" customWidth="1"/>
    <col min="10983" max="10983" width="24.5546875" style="8" customWidth="1"/>
    <col min="10984" max="10984" width="48.33203125" style="8" customWidth="1"/>
    <col min="10985" max="10985" width="5.6640625" style="8" customWidth="1"/>
    <col min="10986" max="10986" width="10.5546875" style="8" customWidth="1"/>
    <col min="10987" max="10987" width="12.33203125" style="8" customWidth="1"/>
    <col min="10988" max="10988" width="11" style="8" customWidth="1"/>
    <col min="10989" max="10989" width="12.88671875" style="8" customWidth="1"/>
    <col min="10990" max="10990" width="11.5546875" style="8" customWidth="1"/>
    <col min="10991" max="10991" width="14.109375" style="8" customWidth="1"/>
    <col min="10992" max="10992" width="9.109375" style="8"/>
    <col min="10993" max="10993" width="12.5546875" style="8" customWidth="1"/>
    <col min="10994" max="10994" width="13.5546875" style="8" customWidth="1"/>
    <col min="10995" max="11237" width="9.109375" style="8"/>
    <col min="11238" max="11238" width="9.88671875" style="8" customWidth="1"/>
    <col min="11239" max="11239" width="24.5546875" style="8" customWidth="1"/>
    <col min="11240" max="11240" width="48.33203125" style="8" customWidth="1"/>
    <col min="11241" max="11241" width="5.6640625" style="8" customWidth="1"/>
    <col min="11242" max="11242" width="10.5546875" style="8" customWidth="1"/>
    <col min="11243" max="11243" width="12.33203125" style="8" customWidth="1"/>
    <col min="11244" max="11244" width="11" style="8" customWidth="1"/>
    <col min="11245" max="11245" width="12.88671875" style="8" customWidth="1"/>
    <col min="11246" max="11246" width="11.5546875" style="8" customWidth="1"/>
    <col min="11247" max="11247" width="14.109375" style="8" customWidth="1"/>
    <col min="11248" max="11248" width="9.109375" style="8"/>
    <col min="11249" max="11249" width="12.5546875" style="8" customWidth="1"/>
    <col min="11250" max="11250" width="13.5546875" style="8" customWidth="1"/>
    <col min="11251" max="11493" width="9.109375" style="8"/>
    <col min="11494" max="11494" width="9.88671875" style="8" customWidth="1"/>
    <col min="11495" max="11495" width="24.5546875" style="8" customWidth="1"/>
    <col min="11496" max="11496" width="48.33203125" style="8" customWidth="1"/>
    <col min="11497" max="11497" width="5.6640625" style="8" customWidth="1"/>
    <col min="11498" max="11498" width="10.5546875" style="8" customWidth="1"/>
    <col min="11499" max="11499" width="12.33203125" style="8" customWidth="1"/>
    <col min="11500" max="11500" width="11" style="8" customWidth="1"/>
    <col min="11501" max="11501" width="12.88671875" style="8" customWidth="1"/>
    <col min="11502" max="11502" width="11.5546875" style="8" customWidth="1"/>
    <col min="11503" max="11503" width="14.109375" style="8" customWidth="1"/>
    <col min="11504" max="11504" width="9.109375" style="8"/>
    <col min="11505" max="11505" width="12.5546875" style="8" customWidth="1"/>
    <col min="11506" max="11506" width="13.5546875" style="8" customWidth="1"/>
    <col min="11507" max="11749" width="9.109375" style="8"/>
    <col min="11750" max="11750" width="9.88671875" style="8" customWidth="1"/>
    <col min="11751" max="11751" width="24.5546875" style="8" customWidth="1"/>
    <col min="11752" max="11752" width="48.33203125" style="8" customWidth="1"/>
    <col min="11753" max="11753" width="5.6640625" style="8" customWidth="1"/>
    <col min="11754" max="11754" width="10.5546875" style="8" customWidth="1"/>
    <col min="11755" max="11755" width="12.33203125" style="8" customWidth="1"/>
    <col min="11756" max="11756" width="11" style="8" customWidth="1"/>
    <col min="11757" max="11757" width="12.88671875" style="8" customWidth="1"/>
    <col min="11758" max="11758" width="11.5546875" style="8" customWidth="1"/>
    <col min="11759" max="11759" width="14.109375" style="8" customWidth="1"/>
    <col min="11760" max="11760" width="9.109375" style="8"/>
    <col min="11761" max="11761" width="12.5546875" style="8" customWidth="1"/>
    <col min="11762" max="11762" width="13.5546875" style="8" customWidth="1"/>
    <col min="11763" max="12005" width="9.109375" style="8"/>
    <col min="12006" max="12006" width="9.88671875" style="8" customWidth="1"/>
    <col min="12007" max="12007" width="24.5546875" style="8" customWidth="1"/>
    <col min="12008" max="12008" width="48.33203125" style="8" customWidth="1"/>
    <col min="12009" max="12009" width="5.6640625" style="8" customWidth="1"/>
    <col min="12010" max="12010" width="10.5546875" style="8" customWidth="1"/>
    <col min="12011" max="12011" width="12.33203125" style="8" customWidth="1"/>
    <col min="12012" max="12012" width="11" style="8" customWidth="1"/>
    <col min="12013" max="12013" width="12.88671875" style="8" customWidth="1"/>
    <col min="12014" max="12014" width="11.5546875" style="8" customWidth="1"/>
    <col min="12015" max="12015" width="14.109375" style="8" customWidth="1"/>
    <col min="12016" max="12016" width="9.109375" style="8"/>
    <col min="12017" max="12017" width="12.5546875" style="8" customWidth="1"/>
    <col min="12018" max="12018" width="13.5546875" style="8" customWidth="1"/>
    <col min="12019" max="12261" width="9.109375" style="8"/>
    <col min="12262" max="12262" width="9.88671875" style="8" customWidth="1"/>
    <col min="12263" max="12263" width="24.5546875" style="8" customWidth="1"/>
    <col min="12264" max="12264" width="48.33203125" style="8" customWidth="1"/>
    <col min="12265" max="12265" width="5.6640625" style="8" customWidth="1"/>
    <col min="12266" max="12266" width="10.5546875" style="8" customWidth="1"/>
    <col min="12267" max="12267" width="12.33203125" style="8" customWidth="1"/>
    <col min="12268" max="12268" width="11" style="8" customWidth="1"/>
    <col min="12269" max="12269" width="12.88671875" style="8" customWidth="1"/>
    <col min="12270" max="12270" width="11.5546875" style="8" customWidth="1"/>
    <col min="12271" max="12271" width="14.109375" style="8" customWidth="1"/>
    <col min="12272" max="12272" width="9.109375" style="8"/>
    <col min="12273" max="12273" width="12.5546875" style="8" customWidth="1"/>
    <col min="12274" max="12274" width="13.5546875" style="8" customWidth="1"/>
    <col min="12275" max="12517" width="9.109375" style="8"/>
    <col min="12518" max="12518" width="9.88671875" style="8" customWidth="1"/>
    <col min="12519" max="12519" width="24.5546875" style="8" customWidth="1"/>
    <col min="12520" max="12520" width="48.33203125" style="8" customWidth="1"/>
    <col min="12521" max="12521" width="5.6640625" style="8" customWidth="1"/>
    <col min="12522" max="12522" width="10.5546875" style="8" customWidth="1"/>
    <col min="12523" max="12523" width="12.33203125" style="8" customWidth="1"/>
    <col min="12524" max="12524" width="11" style="8" customWidth="1"/>
    <col min="12525" max="12525" width="12.88671875" style="8" customWidth="1"/>
    <col min="12526" max="12526" width="11.5546875" style="8" customWidth="1"/>
    <col min="12527" max="12527" width="14.109375" style="8" customWidth="1"/>
    <col min="12528" max="12528" width="9.109375" style="8"/>
    <col min="12529" max="12529" width="12.5546875" style="8" customWidth="1"/>
    <col min="12530" max="12530" width="13.5546875" style="8" customWidth="1"/>
    <col min="12531" max="12773" width="9.109375" style="8"/>
    <col min="12774" max="12774" width="9.88671875" style="8" customWidth="1"/>
    <col min="12775" max="12775" width="24.5546875" style="8" customWidth="1"/>
    <col min="12776" max="12776" width="48.33203125" style="8" customWidth="1"/>
    <col min="12777" max="12777" width="5.6640625" style="8" customWidth="1"/>
    <col min="12778" max="12778" width="10.5546875" style="8" customWidth="1"/>
    <col min="12779" max="12779" width="12.33203125" style="8" customWidth="1"/>
    <col min="12780" max="12780" width="11" style="8" customWidth="1"/>
    <col min="12781" max="12781" width="12.88671875" style="8" customWidth="1"/>
    <col min="12782" max="12782" width="11.5546875" style="8" customWidth="1"/>
    <col min="12783" max="12783" width="14.109375" style="8" customWidth="1"/>
    <col min="12784" max="12784" width="9.109375" style="8"/>
    <col min="12785" max="12785" width="12.5546875" style="8" customWidth="1"/>
    <col min="12786" max="12786" width="13.5546875" style="8" customWidth="1"/>
    <col min="12787" max="13029" width="9.109375" style="8"/>
    <col min="13030" max="13030" width="9.88671875" style="8" customWidth="1"/>
    <col min="13031" max="13031" width="24.5546875" style="8" customWidth="1"/>
    <col min="13032" max="13032" width="48.33203125" style="8" customWidth="1"/>
    <col min="13033" max="13033" width="5.6640625" style="8" customWidth="1"/>
    <col min="13034" max="13034" width="10.5546875" style="8" customWidth="1"/>
    <col min="13035" max="13035" width="12.33203125" style="8" customWidth="1"/>
    <col min="13036" max="13036" width="11" style="8" customWidth="1"/>
    <col min="13037" max="13037" width="12.88671875" style="8" customWidth="1"/>
    <col min="13038" max="13038" width="11.5546875" style="8" customWidth="1"/>
    <col min="13039" max="13039" width="14.109375" style="8" customWidth="1"/>
    <col min="13040" max="13040" width="9.109375" style="8"/>
    <col min="13041" max="13041" width="12.5546875" style="8" customWidth="1"/>
    <col min="13042" max="13042" width="13.5546875" style="8" customWidth="1"/>
    <col min="13043" max="13285" width="9.109375" style="8"/>
    <col min="13286" max="13286" width="9.88671875" style="8" customWidth="1"/>
    <col min="13287" max="13287" width="24.5546875" style="8" customWidth="1"/>
    <col min="13288" max="13288" width="48.33203125" style="8" customWidth="1"/>
    <col min="13289" max="13289" width="5.6640625" style="8" customWidth="1"/>
    <col min="13290" max="13290" width="10.5546875" style="8" customWidth="1"/>
    <col min="13291" max="13291" width="12.33203125" style="8" customWidth="1"/>
    <col min="13292" max="13292" width="11" style="8" customWidth="1"/>
    <col min="13293" max="13293" width="12.88671875" style="8" customWidth="1"/>
    <col min="13294" max="13294" width="11.5546875" style="8" customWidth="1"/>
    <col min="13295" max="13295" width="14.109375" style="8" customWidth="1"/>
    <col min="13296" max="13296" width="9.109375" style="8"/>
    <col min="13297" max="13297" width="12.5546875" style="8" customWidth="1"/>
    <col min="13298" max="13298" width="13.5546875" style="8" customWidth="1"/>
    <col min="13299" max="13541" width="9.109375" style="8"/>
    <col min="13542" max="13542" width="9.88671875" style="8" customWidth="1"/>
    <col min="13543" max="13543" width="24.5546875" style="8" customWidth="1"/>
    <col min="13544" max="13544" width="48.33203125" style="8" customWidth="1"/>
    <col min="13545" max="13545" width="5.6640625" style="8" customWidth="1"/>
    <col min="13546" max="13546" width="10.5546875" style="8" customWidth="1"/>
    <col min="13547" max="13547" width="12.33203125" style="8" customWidth="1"/>
    <col min="13548" max="13548" width="11" style="8" customWidth="1"/>
    <col min="13549" max="13549" width="12.88671875" style="8" customWidth="1"/>
    <col min="13550" max="13550" width="11.5546875" style="8" customWidth="1"/>
    <col min="13551" max="13551" width="14.109375" style="8" customWidth="1"/>
    <col min="13552" max="13552" width="9.109375" style="8"/>
    <col min="13553" max="13553" width="12.5546875" style="8" customWidth="1"/>
    <col min="13554" max="13554" width="13.5546875" style="8" customWidth="1"/>
    <col min="13555" max="13797" width="9.109375" style="8"/>
    <col min="13798" max="13798" width="9.88671875" style="8" customWidth="1"/>
    <col min="13799" max="13799" width="24.5546875" style="8" customWidth="1"/>
    <col min="13800" max="13800" width="48.33203125" style="8" customWidth="1"/>
    <col min="13801" max="13801" width="5.6640625" style="8" customWidth="1"/>
    <col min="13802" max="13802" width="10.5546875" style="8" customWidth="1"/>
    <col min="13803" max="13803" width="12.33203125" style="8" customWidth="1"/>
    <col min="13804" max="13804" width="11" style="8" customWidth="1"/>
    <col min="13805" max="13805" width="12.88671875" style="8" customWidth="1"/>
    <col min="13806" max="13806" width="11.5546875" style="8" customWidth="1"/>
    <col min="13807" max="13807" width="14.109375" style="8" customWidth="1"/>
    <col min="13808" max="13808" width="9.109375" style="8"/>
    <col min="13809" max="13809" width="12.5546875" style="8" customWidth="1"/>
    <col min="13810" max="13810" width="13.5546875" style="8" customWidth="1"/>
    <col min="13811" max="14053" width="9.109375" style="8"/>
    <col min="14054" max="14054" width="9.88671875" style="8" customWidth="1"/>
    <col min="14055" max="14055" width="24.5546875" style="8" customWidth="1"/>
    <col min="14056" max="14056" width="48.33203125" style="8" customWidth="1"/>
    <col min="14057" max="14057" width="5.6640625" style="8" customWidth="1"/>
    <col min="14058" max="14058" width="10.5546875" style="8" customWidth="1"/>
    <col min="14059" max="14059" width="12.33203125" style="8" customWidth="1"/>
    <col min="14060" max="14060" width="11" style="8" customWidth="1"/>
    <col min="14061" max="14061" width="12.88671875" style="8" customWidth="1"/>
    <col min="14062" max="14062" width="11.5546875" style="8" customWidth="1"/>
    <col min="14063" max="14063" width="14.109375" style="8" customWidth="1"/>
    <col min="14064" max="14064" width="9.109375" style="8"/>
    <col min="14065" max="14065" width="12.5546875" style="8" customWidth="1"/>
    <col min="14066" max="14066" width="13.5546875" style="8" customWidth="1"/>
    <col min="14067" max="14309" width="9.109375" style="8"/>
    <col min="14310" max="14310" width="9.88671875" style="8" customWidth="1"/>
    <col min="14311" max="14311" width="24.5546875" style="8" customWidth="1"/>
    <col min="14312" max="14312" width="48.33203125" style="8" customWidth="1"/>
    <col min="14313" max="14313" width="5.6640625" style="8" customWidth="1"/>
    <col min="14314" max="14314" width="10.5546875" style="8" customWidth="1"/>
    <col min="14315" max="14315" width="12.33203125" style="8" customWidth="1"/>
    <col min="14316" max="14316" width="11" style="8" customWidth="1"/>
    <col min="14317" max="14317" width="12.88671875" style="8" customWidth="1"/>
    <col min="14318" max="14318" width="11.5546875" style="8" customWidth="1"/>
    <col min="14319" max="14319" width="14.109375" style="8" customWidth="1"/>
    <col min="14320" max="14320" width="9.109375" style="8"/>
    <col min="14321" max="14321" width="12.5546875" style="8" customWidth="1"/>
    <col min="14322" max="14322" width="13.5546875" style="8" customWidth="1"/>
    <col min="14323" max="14565" width="9.109375" style="8"/>
    <col min="14566" max="14566" width="9.88671875" style="8" customWidth="1"/>
    <col min="14567" max="14567" width="24.5546875" style="8" customWidth="1"/>
    <col min="14568" max="14568" width="48.33203125" style="8" customWidth="1"/>
    <col min="14569" max="14569" width="5.6640625" style="8" customWidth="1"/>
    <col min="14570" max="14570" width="10.5546875" style="8" customWidth="1"/>
    <col min="14571" max="14571" width="12.33203125" style="8" customWidth="1"/>
    <col min="14572" max="14572" width="11" style="8" customWidth="1"/>
    <col min="14573" max="14573" width="12.88671875" style="8" customWidth="1"/>
    <col min="14574" max="14574" width="11.5546875" style="8" customWidth="1"/>
    <col min="14575" max="14575" width="14.109375" style="8" customWidth="1"/>
    <col min="14576" max="14576" width="9.109375" style="8"/>
    <col min="14577" max="14577" width="12.5546875" style="8" customWidth="1"/>
    <col min="14578" max="14578" width="13.5546875" style="8" customWidth="1"/>
    <col min="14579" max="14821" width="9.109375" style="8"/>
    <col min="14822" max="14822" width="9.88671875" style="8" customWidth="1"/>
    <col min="14823" max="14823" width="24.5546875" style="8" customWidth="1"/>
    <col min="14824" max="14824" width="48.33203125" style="8" customWidth="1"/>
    <col min="14825" max="14825" width="5.6640625" style="8" customWidth="1"/>
    <col min="14826" max="14826" width="10.5546875" style="8" customWidth="1"/>
    <col min="14827" max="14827" width="12.33203125" style="8" customWidth="1"/>
    <col min="14828" max="14828" width="11" style="8" customWidth="1"/>
    <col min="14829" max="14829" width="12.88671875" style="8" customWidth="1"/>
    <col min="14830" max="14830" width="11.5546875" style="8" customWidth="1"/>
    <col min="14831" max="14831" width="14.109375" style="8" customWidth="1"/>
    <col min="14832" max="14832" width="9.109375" style="8"/>
    <col min="14833" max="14833" width="12.5546875" style="8" customWidth="1"/>
    <col min="14834" max="14834" width="13.5546875" style="8" customWidth="1"/>
    <col min="14835" max="15077" width="9.109375" style="8"/>
    <col min="15078" max="15078" width="9.88671875" style="8" customWidth="1"/>
    <col min="15079" max="15079" width="24.5546875" style="8" customWidth="1"/>
    <col min="15080" max="15080" width="48.33203125" style="8" customWidth="1"/>
    <col min="15081" max="15081" width="5.6640625" style="8" customWidth="1"/>
    <col min="15082" max="15082" width="10.5546875" style="8" customWidth="1"/>
    <col min="15083" max="15083" width="12.33203125" style="8" customWidth="1"/>
    <col min="15084" max="15084" width="11" style="8" customWidth="1"/>
    <col min="15085" max="15085" width="12.88671875" style="8" customWidth="1"/>
    <col min="15086" max="15086" width="11.5546875" style="8" customWidth="1"/>
    <col min="15087" max="15087" width="14.109375" style="8" customWidth="1"/>
    <col min="15088" max="15088" width="9.109375" style="8"/>
    <col min="15089" max="15089" width="12.5546875" style="8" customWidth="1"/>
    <col min="15090" max="15090" width="13.5546875" style="8" customWidth="1"/>
    <col min="15091" max="15333" width="9.109375" style="8"/>
    <col min="15334" max="15334" width="9.88671875" style="8" customWidth="1"/>
    <col min="15335" max="15335" width="24.5546875" style="8" customWidth="1"/>
    <col min="15336" max="15336" width="48.33203125" style="8" customWidth="1"/>
    <col min="15337" max="15337" width="5.6640625" style="8" customWidth="1"/>
    <col min="15338" max="15338" width="10.5546875" style="8" customWidth="1"/>
    <col min="15339" max="15339" width="12.33203125" style="8" customWidth="1"/>
    <col min="15340" max="15340" width="11" style="8" customWidth="1"/>
    <col min="15341" max="15341" width="12.88671875" style="8" customWidth="1"/>
    <col min="15342" max="15342" width="11.5546875" style="8" customWidth="1"/>
    <col min="15343" max="15343" width="14.109375" style="8" customWidth="1"/>
    <col min="15344" max="15344" width="9.109375" style="8"/>
    <col min="15345" max="15345" width="12.5546875" style="8" customWidth="1"/>
    <col min="15346" max="15346" width="13.5546875" style="8" customWidth="1"/>
    <col min="15347" max="15589" width="9.109375" style="8"/>
    <col min="15590" max="15590" width="9.88671875" style="8" customWidth="1"/>
    <col min="15591" max="15591" width="24.5546875" style="8" customWidth="1"/>
    <col min="15592" max="15592" width="48.33203125" style="8" customWidth="1"/>
    <col min="15593" max="15593" width="5.6640625" style="8" customWidth="1"/>
    <col min="15594" max="15594" width="10.5546875" style="8" customWidth="1"/>
    <col min="15595" max="15595" width="12.33203125" style="8" customWidth="1"/>
    <col min="15596" max="15596" width="11" style="8" customWidth="1"/>
    <col min="15597" max="15597" width="12.88671875" style="8" customWidth="1"/>
    <col min="15598" max="15598" width="11.5546875" style="8" customWidth="1"/>
    <col min="15599" max="15599" width="14.109375" style="8" customWidth="1"/>
    <col min="15600" max="15600" width="9.109375" style="8"/>
    <col min="15601" max="15601" width="12.5546875" style="8" customWidth="1"/>
    <col min="15602" max="15602" width="13.5546875" style="8" customWidth="1"/>
    <col min="15603" max="15845" width="9.109375" style="8"/>
    <col min="15846" max="15846" width="9.88671875" style="8" customWidth="1"/>
    <col min="15847" max="15847" width="24.5546875" style="8" customWidth="1"/>
    <col min="15848" max="15848" width="48.33203125" style="8" customWidth="1"/>
    <col min="15849" max="15849" width="5.6640625" style="8" customWidth="1"/>
    <col min="15850" max="15850" width="10.5546875" style="8" customWidth="1"/>
    <col min="15851" max="15851" width="12.33203125" style="8" customWidth="1"/>
    <col min="15852" max="15852" width="11" style="8" customWidth="1"/>
    <col min="15853" max="15853" width="12.88671875" style="8" customWidth="1"/>
    <col min="15854" max="15854" width="11.5546875" style="8" customWidth="1"/>
    <col min="15855" max="15855" width="14.109375" style="8" customWidth="1"/>
    <col min="15856" max="15856" width="9.109375" style="8"/>
    <col min="15857" max="15857" width="12.5546875" style="8" customWidth="1"/>
    <col min="15858" max="15858" width="13.5546875" style="8" customWidth="1"/>
    <col min="15859" max="16101" width="9.109375" style="8"/>
    <col min="16102" max="16102" width="9.88671875" style="8" customWidth="1"/>
    <col min="16103" max="16103" width="24.5546875" style="8" customWidth="1"/>
    <col min="16104" max="16104" width="48.33203125" style="8" customWidth="1"/>
    <col min="16105" max="16105" width="5.6640625" style="8" customWidth="1"/>
    <col min="16106" max="16106" width="10.5546875" style="8" customWidth="1"/>
    <col min="16107" max="16107" width="12.33203125" style="8" customWidth="1"/>
    <col min="16108" max="16108" width="11" style="8" customWidth="1"/>
    <col min="16109" max="16109" width="12.88671875" style="8" customWidth="1"/>
    <col min="16110" max="16110" width="11.5546875" style="8" customWidth="1"/>
    <col min="16111" max="16111" width="14.109375" style="8" customWidth="1"/>
    <col min="16112" max="16112" width="9.109375" style="8"/>
    <col min="16113" max="16113" width="12.5546875" style="8" customWidth="1"/>
    <col min="16114" max="16114" width="13.5546875" style="8" customWidth="1"/>
    <col min="16115" max="16384" width="9.109375" style="8"/>
  </cols>
  <sheetData>
    <row r="1" spans="1:11" ht="15.6" hidden="1" customHeight="1" x14ac:dyDescent="0.3">
      <c r="A1" s="8">
        <v>11.67</v>
      </c>
      <c r="B1" s="438">
        <v>10.78</v>
      </c>
      <c r="C1" s="438">
        <v>10.78</v>
      </c>
      <c r="D1" s="8">
        <v>77.78</v>
      </c>
      <c r="E1" s="2">
        <v>9.11</v>
      </c>
      <c r="F1" s="493">
        <v>12.44</v>
      </c>
      <c r="G1" s="438">
        <v>11.11</v>
      </c>
      <c r="H1" s="438">
        <v>11.11</v>
      </c>
      <c r="I1" s="104">
        <v>19.670000000000002</v>
      </c>
      <c r="J1" s="438">
        <v>11.33</v>
      </c>
      <c r="K1" s="439">
        <f>SUM(A1:J1)</f>
        <v>185.78000000000006</v>
      </c>
    </row>
    <row r="2" spans="1:11" s="236" customFormat="1" ht="36" hidden="1" customHeight="1" x14ac:dyDescent="0.3">
      <c r="A2" s="565"/>
      <c r="B2" s="578"/>
      <c r="C2" s="578"/>
      <c r="D2" s="578"/>
      <c r="E2" s="578"/>
      <c r="F2" s="578"/>
      <c r="G2" s="578"/>
      <c r="H2" s="578"/>
      <c r="I2" s="578"/>
      <c r="J2" s="578"/>
    </row>
    <row r="3" spans="1:11" s="238" customFormat="1" ht="34.5" hidden="1" customHeight="1" x14ac:dyDescent="0.3">
      <c r="A3" s="566"/>
      <c r="B3" s="566"/>
      <c r="C3" s="566"/>
      <c r="D3" s="566"/>
      <c r="E3" s="566"/>
      <c r="F3" s="566"/>
      <c r="G3" s="566"/>
      <c r="H3" s="566"/>
      <c r="I3" s="566"/>
      <c r="J3" s="566"/>
    </row>
    <row r="4" spans="1:11" s="238" customFormat="1" ht="201" customHeight="1" x14ac:dyDescent="0.3">
      <c r="A4" s="483"/>
      <c r="B4" s="483"/>
      <c r="C4" s="483"/>
      <c r="D4" s="483"/>
      <c r="E4" s="483"/>
      <c r="F4" s="494"/>
      <c r="G4" s="483"/>
      <c r="H4" s="483"/>
      <c r="I4" s="483"/>
      <c r="J4" s="483"/>
    </row>
    <row r="5" spans="1:11" ht="12.6" customHeight="1" x14ac:dyDescent="0.3">
      <c r="A5" s="9"/>
      <c r="B5" s="9"/>
      <c r="C5" s="96"/>
      <c r="E5" s="8"/>
      <c r="F5" s="495"/>
      <c r="G5" s="8"/>
      <c r="H5" s="8"/>
      <c r="I5" s="8"/>
      <c r="J5" s="8"/>
    </row>
    <row r="6" spans="1:11" s="52" customFormat="1" ht="55.8" customHeight="1" x14ac:dyDescent="0.3">
      <c r="A6" s="54" t="s">
        <v>122</v>
      </c>
      <c r="B6" s="580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6" s="580"/>
      <c r="D6" s="580"/>
      <c r="E6" s="580"/>
      <c r="F6" s="580"/>
      <c r="G6" s="580"/>
      <c r="H6" s="580"/>
      <c r="I6" s="580"/>
      <c r="J6" s="580"/>
    </row>
    <row r="7" spans="1:11" s="50" customFormat="1" ht="15.6" x14ac:dyDescent="0.3">
      <c r="A7" s="65" t="s">
        <v>21</v>
      </c>
      <c r="B7" s="576" t="str">
        <f>DADOS!$C$3</f>
        <v>PAÇO DO LUMIAR -MA.</v>
      </c>
      <c r="C7" s="576"/>
      <c r="D7" s="576"/>
      <c r="E7" s="576"/>
      <c r="F7" s="576"/>
      <c r="G7" s="576"/>
      <c r="H7" s="576"/>
      <c r="I7" s="576"/>
      <c r="J7" s="576"/>
    </row>
    <row r="8" spans="1:11" s="52" customFormat="1" ht="5.0999999999999996" customHeight="1" x14ac:dyDescent="0.3">
      <c r="A8" s="55"/>
      <c r="E8" s="53"/>
      <c r="F8" s="496"/>
      <c r="G8" s="66"/>
      <c r="H8" s="66"/>
      <c r="I8" s="440"/>
      <c r="J8" s="66"/>
    </row>
    <row r="9" spans="1:11" s="52" customFormat="1" ht="15.6" x14ac:dyDescent="0.3">
      <c r="A9" s="54" t="s">
        <v>155</v>
      </c>
      <c r="B9" s="94" t="str">
        <f>DADOS!C$4</f>
        <v>SINAPI 04/2025 - Maranhão; SICRO3 01/2025 - Maranhão; ORSE 02/2025 - Sergipe; SEINFRA 028 - Ceará</v>
      </c>
      <c r="E9" s="90"/>
      <c r="F9" s="497"/>
      <c r="G9" s="184"/>
    </row>
    <row r="10" spans="1:11" s="52" customFormat="1" ht="15.6" x14ac:dyDescent="0.3">
      <c r="A10" s="54" t="s">
        <v>22</v>
      </c>
      <c r="B10" s="91">
        <f>DADOS!$C$5</f>
        <v>0.22470000000000001</v>
      </c>
      <c r="E10" s="92"/>
      <c r="F10" s="498"/>
      <c r="G10" s="184"/>
      <c r="H10" s="54" t="s">
        <v>23</v>
      </c>
      <c r="I10" s="168" t="str">
        <f>DADOS!$C$7</f>
        <v>SEM DESONERAÇÃO</v>
      </c>
    </row>
    <row r="11" spans="1:11" s="52" customFormat="1" ht="15.6" x14ac:dyDescent="0.3">
      <c r="A11" s="54" t="s">
        <v>120</v>
      </c>
      <c r="B11" s="93">
        <f>DADOS!$C$10</f>
        <v>0</v>
      </c>
      <c r="E11" s="92"/>
      <c r="F11" s="498"/>
      <c r="G11" s="184"/>
      <c r="H11" s="54" t="s">
        <v>124</v>
      </c>
      <c r="I11" s="91">
        <f>DADOS!$C$8</f>
        <v>1.1273</v>
      </c>
    </row>
    <row r="12" spans="1:11" s="52" customFormat="1" ht="15.6" x14ac:dyDescent="0.3">
      <c r="E12" s="92"/>
      <c r="F12" s="498"/>
      <c r="G12" s="184"/>
      <c r="H12" s="54" t="s">
        <v>125</v>
      </c>
      <c r="I12" s="91">
        <f>DADOS!$C$9</f>
        <v>0.70190000000000019</v>
      </c>
    </row>
    <row r="13" spans="1:11" ht="5.0999999999999996" customHeight="1" thickBot="1" x14ac:dyDescent="0.35">
      <c r="A13" s="67"/>
      <c r="B13" s="68"/>
      <c r="C13" s="68"/>
      <c r="D13" s="67"/>
      <c r="E13" s="69"/>
      <c r="F13" s="499"/>
      <c r="G13" s="68"/>
      <c r="H13" s="68"/>
      <c r="I13" s="70"/>
      <c r="J13" s="68"/>
    </row>
    <row r="14" spans="1:11" s="441" customFormat="1" ht="31.5" customHeight="1" thickBot="1" x14ac:dyDescent="0.35">
      <c r="A14" s="584" t="s">
        <v>123</v>
      </c>
      <c r="B14" s="585"/>
      <c r="C14" s="585"/>
      <c r="D14" s="586"/>
      <c r="E14" s="586"/>
      <c r="F14" s="586"/>
      <c r="G14" s="586"/>
      <c r="H14" s="586"/>
      <c r="I14" s="586"/>
      <c r="J14" s="587"/>
    </row>
    <row r="15" spans="1:11" ht="6" customHeight="1" x14ac:dyDescent="0.3">
      <c r="A15" s="442"/>
      <c r="B15" s="443"/>
      <c r="C15" s="443"/>
      <c r="D15" s="443"/>
      <c r="E15" s="443"/>
      <c r="F15" s="500"/>
      <c r="G15" s="443"/>
      <c r="H15" s="443"/>
      <c r="I15" s="443"/>
      <c r="J15" s="443"/>
    </row>
    <row r="16" spans="1:11" s="444" customFormat="1" ht="16.5" customHeight="1" x14ac:dyDescent="0.3">
      <c r="A16" s="590" t="s">
        <v>2</v>
      </c>
      <c r="B16" s="590" t="s">
        <v>127</v>
      </c>
      <c r="C16" s="590" t="s">
        <v>12</v>
      </c>
      <c r="D16" s="590" t="s">
        <v>25</v>
      </c>
      <c r="E16" s="590" t="s">
        <v>29</v>
      </c>
      <c r="F16" s="590" t="s">
        <v>10</v>
      </c>
      <c r="G16" s="592" t="s">
        <v>31</v>
      </c>
      <c r="H16" s="593"/>
      <c r="I16" s="588" t="s">
        <v>26</v>
      </c>
      <c r="J16" s="588" t="s">
        <v>20</v>
      </c>
      <c r="K16" s="579"/>
    </row>
    <row r="17" spans="1:14" s="444" customFormat="1" ht="16.5" customHeight="1" x14ac:dyDescent="0.3">
      <c r="A17" s="591"/>
      <c r="B17" s="591"/>
      <c r="C17" s="591"/>
      <c r="D17" s="591"/>
      <c r="E17" s="591"/>
      <c r="F17" s="591"/>
      <c r="G17" s="119" t="s">
        <v>32</v>
      </c>
      <c r="H17" s="119" t="s">
        <v>33</v>
      </c>
      <c r="I17" s="589"/>
      <c r="J17" s="589"/>
      <c r="K17" s="579"/>
    </row>
    <row r="18" spans="1:14" s="445" customFormat="1" ht="18" x14ac:dyDescent="0.3">
      <c r="A18" s="469">
        <v>1</v>
      </c>
      <c r="B18" s="470"/>
      <c r="C18" s="470"/>
      <c r="D18" s="471" t="s">
        <v>306</v>
      </c>
      <c r="E18" s="515"/>
      <c r="F18" s="516"/>
      <c r="G18" s="470"/>
      <c r="H18" s="472"/>
      <c r="I18" s="473">
        <f>SUM(I19:I19)</f>
        <v>0</v>
      </c>
      <c r="J18" s="474">
        <f t="shared" ref="J18:J48" si="0">I18/$I$80</f>
        <v>0</v>
      </c>
      <c r="L18" s="168"/>
      <c r="M18" s="168"/>
      <c r="N18" s="513"/>
    </row>
    <row r="19" spans="1:14" s="445" customFormat="1" ht="54" x14ac:dyDescent="0.3">
      <c r="A19" s="463" t="s">
        <v>473</v>
      </c>
      <c r="B19" s="464" t="s">
        <v>318</v>
      </c>
      <c r="C19" s="464" t="s">
        <v>319</v>
      </c>
      <c r="D19" s="465" t="s">
        <v>320</v>
      </c>
      <c r="E19" s="463" t="s">
        <v>360</v>
      </c>
      <c r="F19" s="501">
        <f>VLOOKUP(A19,MC!$A$16:$N$695,4,0)</f>
        <v>0</v>
      </c>
      <c r="G19" s="466">
        <v>81.59</v>
      </c>
      <c r="H19" s="466">
        <f>G19*(1+$B$10)</f>
        <v>99.923272999999995</v>
      </c>
      <c r="I19" s="467">
        <f>TRUNC(F19*H19,2)</f>
        <v>0</v>
      </c>
      <c r="J19" s="468">
        <f t="shared" si="0"/>
        <v>0</v>
      </c>
      <c r="L19" s="168"/>
      <c r="M19" s="168"/>
      <c r="N19" s="513"/>
    </row>
    <row r="20" spans="1:14" s="445" customFormat="1" ht="18" x14ac:dyDescent="0.3">
      <c r="A20" s="469">
        <v>2</v>
      </c>
      <c r="B20" s="470"/>
      <c r="C20" s="470"/>
      <c r="D20" s="471" t="s">
        <v>307</v>
      </c>
      <c r="E20" s="515"/>
      <c r="F20" s="516"/>
      <c r="G20" s="470" t="s">
        <v>24</v>
      </c>
      <c r="H20" s="472"/>
      <c r="I20" s="473">
        <f>SUM(I21:I24)</f>
        <v>0</v>
      </c>
      <c r="J20" s="474">
        <f t="shared" si="0"/>
        <v>0</v>
      </c>
      <c r="L20" s="168">
        <f>I20/156</f>
        <v>0</v>
      </c>
      <c r="M20" s="168"/>
      <c r="N20" s="168"/>
    </row>
    <row r="21" spans="1:14" s="445" customFormat="1" ht="36" x14ac:dyDescent="0.3">
      <c r="A21" s="463" t="s">
        <v>321</v>
      </c>
      <c r="B21" s="464" t="s">
        <v>318</v>
      </c>
      <c r="C21" s="464" t="s">
        <v>322</v>
      </c>
      <c r="D21" s="465" t="s">
        <v>329</v>
      </c>
      <c r="E21" s="463" t="s">
        <v>359</v>
      </c>
      <c r="F21" s="501">
        <f>VLOOKUP(A21,MC!$A$16:$N$695,4,0)</f>
        <v>0</v>
      </c>
      <c r="G21" s="466">
        <v>4.97</v>
      </c>
      <c r="H21" s="466">
        <f>G21*(1+$B$10)</f>
        <v>6.0867589999999989</v>
      </c>
      <c r="I21" s="467">
        <f>TRUNC(F21*H21,2)</f>
        <v>0</v>
      </c>
      <c r="J21" s="468">
        <f t="shared" si="0"/>
        <v>0</v>
      </c>
      <c r="L21" s="168"/>
      <c r="M21" s="168"/>
      <c r="N21" s="513"/>
    </row>
    <row r="22" spans="1:14" s="445" customFormat="1" ht="72" x14ac:dyDescent="0.3">
      <c r="A22" s="463" t="s">
        <v>323</v>
      </c>
      <c r="B22" s="464" t="s">
        <v>318</v>
      </c>
      <c r="C22" s="464" t="s">
        <v>324</v>
      </c>
      <c r="D22" s="465" t="s">
        <v>330</v>
      </c>
      <c r="E22" s="463" t="s">
        <v>361</v>
      </c>
      <c r="F22" s="501">
        <f>VLOOKUP(A22,MC!$A$16:$N$695,4,0)</f>
        <v>0</v>
      </c>
      <c r="G22" s="466">
        <v>27.49</v>
      </c>
      <c r="H22" s="466">
        <f>G22*(1+$B$10)</f>
        <v>33.667002999999994</v>
      </c>
      <c r="I22" s="467">
        <f>TRUNC(F22*H22,2)</f>
        <v>0</v>
      </c>
      <c r="J22" s="468">
        <f t="shared" si="0"/>
        <v>0</v>
      </c>
      <c r="L22" s="168"/>
      <c r="M22" s="168"/>
      <c r="N22" s="513"/>
    </row>
    <row r="23" spans="1:14" s="445" customFormat="1" ht="36" x14ac:dyDescent="0.3">
      <c r="A23" s="463" t="s">
        <v>325</v>
      </c>
      <c r="B23" s="464" t="s">
        <v>318</v>
      </c>
      <c r="C23" s="464" t="s">
        <v>326</v>
      </c>
      <c r="D23" s="465" t="s">
        <v>331</v>
      </c>
      <c r="E23" s="463" t="s">
        <v>362</v>
      </c>
      <c r="F23" s="501">
        <f>VLOOKUP(A23,MC!$A$16:$N$695,4,0)</f>
        <v>0</v>
      </c>
      <c r="G23" s="466">
        <v>9.41</v>
      </c>
      <c r="H23" s="466">
        <f>G23*(1+$B$10)</f>
        <v>11.524426999999999</v>
      </c>
      <c r="I23" s="467">
        <f>TRUNC(F23*H23,2)</f>
        <v>0</v>
      </c>
      <c r="J23" s="468">
        <f t="shared" si="0"/>
        <v>0</v>
      </c>
      <c r="L23" s="168"/>
      <c r="M23" s="168"/>
      <c r="N23" s="513"/>
    </row>
    <row r="24" spans="1:14" s="445" customFormat="1" ht="36" x14ac:dyDescent="0.3">
      <c r="A24" s="463" t="s">
        <v>327</v>
      </c>
      <c r="B24" s="464" t="s">
        <v>318</v>
      </c>
      <c r="C24" s="464" t="s">
        <v>328</v>
      </c>
      <c r="D24" s="465" t="s">
        <v>332</v>
      </c>
      <c r="E24" s="463" t="s">
        <v>361</v>
      </c>
      <c r="F24" s="501">
        <f>VLOOKUP(A24,MC!$A$16:$N$695,4,0)</f>
        <v>0</v>
      </c>
      <c r="G24" s="466">
        <v>1.41</v>
      </c>
      <c r="H24" s="466">
        <f>G24*(1+$B$10)</f>
        <v>1.7268269999999997</v>
      </c>
      <c r="I24" s="467">
        <f>TRUNC(F24*H24,2)</f>
        <v>0</v>
      </c>
      <c r="J24" s="468">
        <f t="shared" si="0"/>
        <v>0</v>
      </c>
      <c r="L24" s="168"/>
      <c r="M24" s="168"/>
      <c r="N24" s="513"/>
    </row>
    <row r="25" spans="1:14" s="445" customFormat="1" ht="18" x14ac:dyDescent="0.3">
      <c r="A25" s="469">
        <v>3</v>
      </c>
      <c r="B25" s="531"/>
      <c r="C25" s="532"/>
      <c r="D25" s="533" t="s">
        <v>308</v>
      </c>
      <c r="E25" s="515"/>
      <c r="F25" s="534"/>
      <c r="G25" s="534" t="s">
        <v>24</v>
      </c>
      <c r="H25" s="535"/>
      <c r="I25" s="536">
        <f>SUM(I26:I34)</f>
        <v>3076.17</v>
      </c>
      <c r="J25" s="474">
        <f t="shared" si="0"/>
        <v>1.4556217016091205E-2</v>
      </c>
      <c r="L25" s="168"/>
      <c r="M25" s="168"/>
      <c r="N25" s="168"/>
    </row>
    <row r="26" spans="1:14" s="445" customFormat="1" ht="18" x14ac:dyDescent="0.3">
      <c r="A26" s="463" t="s">
        <v>333</v>
      </c>
      <c r="B26" s="464" t="s">
        <v>318</v>
      </c>
      <c r="C26" s="464" t="s">
        <v>334</v>
      </c>
      <c r="D26" s="465" t="s">
        <v>335</v>
      </c>
      <c r="E26" s="463" t="s">
        <v>361</v>
      </c>
      <c r="F26" s="501">
        <f>VLOOKUP(A26,MC!$A$16:$N$695,4,0)</f>
        <v>0</v>
      </c>
      <c r="G26" s="466">
        <v>92.24</v>
      </c>
      <c r="H26" s="466">
        <f t="shared" ref="H26:H34" si="1">G26*(1+$B$10)</f>
        <v>112.96632799999999</v>
      </c>
      <c r="I26" s="467">
        <f t="shared" ref="I26:I34" si="2">TRUNC(F26*H26,2)</f>
        <v>0</v>
      </c>
      <c r="J26" s="468">
        <f t="shared" si="0"/>
        <v>0</v>
      </c>
      <c r="L26" s="168"/>
      <c r="M26" s="168"/>
      <c r="N26" s="513"/>
    </row>
    <row r="27" spans="1:14" s="445" customFormat="1" ht="36" x14ac:dyDescent="0.3">
      <c r="A27" s="463" t="s">
        <v>336</v>
      </c>
      <c r="B27" s="464" t="s">
        <v>318</v>
      </c>
      <c r="C27" s="464" t="s">
        <v>337</v>
      </c>
      <c r="D27" s="465" t="s">
        <v>338</v>
      </c>
      <c r="E27" s="463" t="s">
        <v>361</v>
      </c>
      <c r="F27" s="501">
        <f>VLOOKUP(A27,MC!$A$16:$N$695,4,0)</f>
        <v>0</v>
      </c>
      <c r="G27" s="466">
        <v>27.48</v>
      </c>
      <c r="H27" s="466">
        <f t="shared" si="1"/>
        <v>33.654755999999999</v>
      </c>
      <c r="I27" s="467">
        <f t="shared" si="2"/>
        <v>0</v>
      </c>
      <c r="J27" s="468">
        <f t="shared" si="0"/>
        <v>0</v>
      </c>
      <c r="L27" s="168"/>
      <c r="M27" s="168"/>
      <c r="N27" s="513"/>
    </row>
    <row r="28" spans="1:14" s="445" customFormat="1" ht="54" x14ac:dyDescent="0.3">
      <c r="A28" s="463" t="s">
        <v>339</v>
      </c>
      <c r="B28" s="464" t="s">
        <v>318</v>
      </c>
      <c r="C28" s="464" t="s">
        <v>340</v>
      </c>
      <c r="D28" s="465" t="s">
        <v>341</v>
      </c>
      <c r="E28" s="463" t="s">
        <v>361</v>
      </c>
      <c r="F28" s="501">
        <f>VLOOKUP(A28,MC!$A$16:$N$695,4,0)</f>
        <v>0</v>
      </c>
      <c r="G28" s="466">
        <v>682.48</v>
      </c>
      <c r="H28" s="466">
        <f t="shared" si="1"/>
        <v>835.83325600000001</v>
      </c>
      <c r="I28" s="467">
        <f t="shared" si="2"/>
        <v>0</v>
      </c>
      <c r="J28" s="468">
        <f t="shared" si="0"/>
        <v>0</v>
      </c>
      <c r="L28" s="168"/>
      <c r="M28" s="168"/>
      <c r="N28" s="513"/>
    </row>
    <row r="29" spans="1:14" s="445" customFormat="1" ht="54" x14ac:dyDescent="0.3">
      <c r="A29" s="463" t="s">
        <v>342</v>
      </c>
      <c r="B29" s="464" t="s">
        <v>318</v>
      </c>
      <c r="C29" s="464" t="s">
        <v>340</v>
      </c>
      <c r="D29" s="465" t="s">
        <v>341</v>
      </c>
      <c r="E29" s="463" t="s">
        <v>361</v>
      </c>
      <c r="F29" s="501">
        <f>VLOOKUP(A29,MC!$A$16:$N$695,4,0)</f>
        <v>0</v>
      </c>
      <c r="G29" s="466">
        <v>682.48</v>
      </c>
      <c r="H29" s="466">
        <f t="shared" si="1"/>
        <v>835.83325600000001</v>
      </c>
      <c r="I29" s="467">
        <f t="shared" si="2"/>
        <v>0</v>
      </c>
      <c r="J29" s="468">
        <f t="shared" si="0"/>
        <v>0</v>
      </c>
      <c r="L29" s="168"/>
      <c r="M29" s="168"/>
      <c r="N29" s="513"/>
    </row>
    <row r="30" spans="1:14" s="445" customFormat="1" ht="54" x14ac:dyDescent="0.3">
      <c r="A30" s="463" t="s">
        <v>343</v>
      </c>
      <c r="B30" s="464" t="s">
        <v>344</v>
      </c>
      <c r="C30" s="464" t="s">
        <v>345</v>
      </c>
      <c r="D30" s="465" t="s">
        <v>346</v>
      </c>
      <c r="E30" s="463" t="s">
        <v>361</v>
      </c>
      <c r="F30" s="501">
        <f>VLOOKUP(A30,MC!$A$16:$N$695,4,0)</f>
        <v>0</v>
      </c>
      <c r="G30" s="466">
        <v>2445.84</v>
      </c>
      <c r="H30" s="466">
        <f t="shared" si="1"/>
        <v>2995.4202479999999</v>
      </c>
      <c r="I30" s="467">
        <f t="shared" si="2"/>
        <v>0</v>
      </c>
      <c r="J30" s="468">
        <f t="shared" si="0"/>
        <v>0</v>
      </c>
      <c r="L30" s="168"/>
      <c r="M30" s="168"/>
      <c r="N30" s="513"/>
    </row>
    <row r="31" spans="1:14" s="445" customFormat="1" ht="54" x14ac:dyDescent="0.3">
      <c r="A31" s="463" t="s">
        <v>347</v>
      </c>
      <c r="B31" s="464" t="s">
        <v>318</v>
      </c>
      <c r="C31" s="464" t="s">
        <v>348</v>
      </c>
      <c r="D31" s="465" t="s">
        <v>349</v>
      </c>
      <c r="E31" s="463" t="s">
        <v>360</v>
      </c>
      <c r="F31" s="501">
        <f>VLOOKUP(A31,MC!$A$16:$N$695,4,0)</f>
        <v>0</v>
      </c>
      <c r="G31" s="466">
        <v>63.21</v>
      </c>
      <c r="H31" s="466">
        <f t="shared" si="1"/>
        <v>77.413286999999997</v>
      </c>
      <c r="I31" s="467">
        <f t="shared" si="2"/>
        <v>0</v>
      </c>
      <c r="J31" s="468">
        <f t="shared" si="0"/>
        <v>0</v>
      </c>
      <c r="L31" s="168"/>
      <c r="M31" s="168"/>
      <c r="N31" s="513"/>
    </row>
    <row r="32" spans="1:14" s="445" customFormat="1" ht="18" x14ac:dyDescent="0.3">
      <c r="A32" s="463" t="s">
        <v>350</v>
      </c>
      <c r="B32" s="464" t="s">
        <v>351</v>
      </c>
      <c r="C32" s="464" t="s">
        <v>352</v>
      </c>
      <c r="D32" s="465" t="s">
        <v>353</v>
      </c>
      <c r="E32" s="463" t="s">
        <v>361</v>
      </c>
      <c r="F32" s="501">
        <f>VLOOKUP(A32,MC!$A$16:$N$695,4,0)</f>
        <v>0</v>
      </c>
      <c r="G32" s="466">
        <v>2175.2800000000002</v>
      </c>
      <c r="H32" s="466">
        <f t="shared" si="1"/>
        <v>2664.0654159999999</v>
      </c>
      <c r="I32" s="467">
        <f t="shared" si="2"/>
        <v>0</v>
      </c>
      <c r="J32" s="468">
        <f t="shared" si="0"/>
        <v>0</v>
      </c>
      <c r="L32" s="168"/>
      <c r="M32" s="168"/>
      <c r="N32" s="513"/>
    </row>
    <row r="33" spans="1:14" s="445" customFormat="1" ht="18" x14ac:dyDescent="0.3">
      <c r="A33" s="463" t="s">
        <v>354</v>
      </c>
      <c r="B33" s="464" t="s">
        <v>351</v>
      </c>
      <c r="C33" s="464" t="s">
        <v>352</v>
      </c>
      <c r="D33" s="465" t="s">
        <v>355</v>
      </c>
      <c r="E33" s="463" t="s">
        <v>361</v>
      </c>
      <c r="F33" s="501">
        <f>VLOOKUP(A33,MC!$A$16:$N$695,4,0)</f>
        <v>0</v>
      </c>
      <c r="G33" s="466">
        <v>2175.2800000000002</v>
      </c>
      <c r="H33" s="466">
        <f t="shared" si="1"/>
        <v>2664.0654159999999</v>
      </c>
      <c r="I33" s="467">
        <f t="shared" si="2"/>
        <v>0</v>
      </c>
      <c r="J33" s="468">
        <f t="shared" si="0"/>
        <v>0</v>
      </c>
      <c r="L33" s="168"/>
      <c r="M33" s="168"/>
      <c r="N33" s="513"/>
    </row>
    <row r="34" spans="1:14" s="445" customFormat="1" ht="54" x14ac:dyDescent="0.3">
      <c r="A34" s="463" t="s">
        <v>356</v>
      </c>
      <c r="B34" s="464" t="s">
        <v>344</v>
      </c>
      <c r="C34" s="464" t="s">
        <v>357</v>
      </c>
      <c r="D34" s="465" t="s">
        <v>358</v>
      </c>
      <c r="E34" s="463" t="s">
        <v>359</v>
      </c>
      <c r="F34" s="501">
        <f>VLOOKUP(A34,MC!$A$16:$N$695,4,0)</f>
        <v>12.96</v>
      </c>
      <c r="G34" s="466">
        <v>193.81</v>
      </c>
      <c r="H34" s="466">
        <f t="shared" si="1"/>
        <v>237.35910699999999</v>
      </c>
      <c r="I34" s="467">
        <f t="shared" si="2"/>
        <v>3076.17</v>
      </c>
      <c r="J34" s="468">
        <f t="shared" si="0"/>
        <v>1.4556217016091205E-2</v>
      </c>
      <c r="L34" s="168"/>
      <c r="M34" s="168"/>
      <c r="N34" s="513"/>
    </row>
    <row r="35" spans="1:14" s="445" customFormat="1" ht="18" x14ac:dyDescent="0.3">
      <c r="A35" s="469">
        <v>4</v>
      </c>
      <c r="B35" s="531"/>
      <c r="C35" s="532"/>
      <c r="D35" s="533" t="s">
        <v>309</v>
      </c>
      <c r="E35" s="515"/>
      <c r="F35" s="534"/>
      <c r="G35" s="534" t="s">
        <v>24</v>
      </c>
      <c r="H35" s="535"/>
      <c r="I35" s="536">
        <f>SUM(I36:I37)</f>
        <v>29767.8</v>
      </c>
      <c r="J35" s="474">
        <f t="shared" si="0"/>
        <v>0.14085910625602607</v>
      </c>
    </row>
    <row r="36" spans="1:14" s="445" customFormat="1" ht="54" x14ac:dyDescent="0.3">
      <c r="A36" s="463" t="s">
        <v>363</v>
      </c>
      <c r="B36" s="464" t="s">
        <v>344</v>
      </c>
      <c r="C36" s="464" t="s">
        <v>364</v>
      </c>
      <c r="D36" s="465" t="s">
        <v>365</v>
      </c>
      <c r="E36" s="463" t="s">
        <v>366</v>
      </c>
      <c r="F36" s="501">
        <f>VLOOKUP(A36,MC!$A$16:$N$695,4,0)</f>
        <v>30.4</v>
      </c>
      <c r="G36" s="466">
        <v>106.49</v>
      </c>
      <c r="H36" s="466">
        <f>G36*(1+$B$10)</f>
        <v>130.41830299999998</v>
      </c>
      <c r="I36" s="467">
        <f t="shared" ref="I36:I45" si="3">TRUNC(F36*H36,2)</f>
        <v>3964.71</v>
      </c>
      <c r="J36" s="468">
        <f t="shared" si="0"/>
        <v>1.8760724916330036E-2</v>
      </c>
    </row>
    <row r="37" spans="1:14" s="445" customFormat="1" ht="72" x14ac:dyDescent="0.3">
      <c r="A37" s="463" t="s">
        <v>367</v>
      </c>
      <c r="B37" s="464" t="s">
        <v>344</v>
      </c>
      <c r="C37" s="464" t="s">
        <v>368</v>
      </c>
      <c r="D37" s="465" t="s">
        <v>369</v>
      </c>
      <c r="E37" s="463" t="s">
        <v>359</v>
      </c>
      <c r="F37" s="501">
        <f>VLOOKUP(A37,MC!$A$16:$N$695,4,0)</f>
        <v>81</v>
      </c>
      <c r="G37" s="466">
        <v>260.11</v>
      </c>
      <c r="H37" s="466">
        <f>G37*(1+$B$10)</f>
        <v>318.55671699999999</v>
      </c>
      <c r="I37" s="467">
        <f t="shared" si="3"/>
        <v>25803.09</v>
      </c>
      <c r="J37" s="468">
        <f t="shared" si="0"/>
        <v>0.12209838133969605</v>
      </c>
    </row>
    <row r="38" spans="1:14" s="445" customFormat="1" ht="18" x14ac:dyDescent="0.3">
      <c r="A38" s="469">
        <v>5</v>
      </c>
      <c r="B38" s="531"/>
      <c r="C38" s="532"/>
      <c r="D38" s="533" t="s">
        <v>310</v>
      </c>
      <c r="E38" s="515"/>
      <c r="F38" s="534"/>
      <c r="G38" s="534" t="s">
        <v>24</v>
      </c>
      <c r="H38" s="535"/>
      <c r="I38" s="536">
        <f>SUM(I39:I41)</f>
        <v>10957.26</v>
      </c>
      <c r="J38" s="474">
        <f t="shared" si="0"/>
        <v>5.1848972736141218E-2</v>
      </c>
    </row>
    <row r="39" spans="1:14" s="445" customFormat="1" ht="54" x14ac:dyDescent="0.3">
      <c r="A39" s="463" t="s">
        <v>370</v>
      </c>
      <c r="B39" s="464" t="s">
        <v>318</v>
      </c>
      <c r="C39" s="464" t="s">
        <v>371</v>
      </c>
      <c r="D39" s="465" t="s">
        <v>372</v>
      </c>
      <c r="E39" s="463" t="s">
        <v>359</v>
      </c>
      <c r="F39" s="501">
        <f>VLOOKUP(A39,MC!$A$16:$N$695,4,0)</f>
        <v>57.76</v>
      </c>
      <c r="G39" s="466">
        <v>101.66</v>
      </c>
      <c r="H39" s="466">
        <f>G39*(1+$B$10)</f>
        <v>124.50300199999998</v>
      </c>
      <c r="I39" s="467">
        <f t="shared" si="3"/>
        <v>7191.29</v>
      </c>
      <c r="J39" s="468">
        <f t="shared" si="0"/>
        <v>3.4028671323641582E-2</v>
      </c>
    </row>
    <row r="40" spans="1:14" s="445" customFormat="1" ht="54" x14ac:dyDescent="0.3">
      <c r="A40" s="463" t="s">
        <v>373</v>
      </c>
      <c r="B40" s="464" t="s">
        <v>318</v>
      </c>
      <c r="C40" s="464" t="s">
        <v>374</v>
      </c>
      <c r="D40" s="465" t="s">
        <v>375</v>
      </c>
      <c r="E40" s="463" t="s">
        <v>359</v>
      </c>
      <c r="F40" s="501">
        <f>VLOOKUP(A40,MC!$A$16:$N$695,4,0)</f>
        <v>57.76</v>
      </c>
      <c r="G40" s="466">
        <v>38.28</v>
      </c>
      <c r="H40" s="466">
        <f>G40*(1+$B$10)</f>
        <v>46.881515999999998</v>
      </c>
      <c r="I40" s="467">
        <f t="shared" ref="I40:I41" si="4">TRUNC(F40*H40,2)</f>
        <v>2707.87</v>
      </c>
      <c r="J40" s="468">
        <f t="shared" si="0"/>
        <v>1.2813447687014336E-2</v>
      </c>
    </row>
    <row r="41" spans="1:14" s="445" customFormat="1" ht="36" x14ac:dyDescent="0.3">
      <c r="A41" s="463" t="s">
        <v>376</v>
      </c>
      <c r="B41" s="464" t="s">
        <v>318</v>
      </c>
      <c r="C41" s="464" t="s">
        <v>377</v>
      </c>
      <c r="D41" s="465" t="s">
        <v>378</v>
      </c>
      <c r="E41" s="463" t="s">
        <v>360</v>
      </c>
      <c r="F41" s="501">
        <f>VLOOKUP(A41,MC!$A$16:$N$695,4,0)</f>
        <v>30.4</v>
      </c>
      <c r="G41" s="466">
        <v>28.42</v>
      </c>
      <c r="H41" s="466">
        <f>G41*(1+$B$10)</f>
        <v>34.805973999999999</v>
      </c>
      <c r="I41" s="467">
        <f t="shared" si="4"/>
        <v>1058.0999999999999</v>
      </c>
      <c r="J41" s="468">
        <f t="shared" si="0"/>
        <v>5.0068537254852954E-3</v>
      </c>
    </row>
    <row r="42" spans="1:14" s="445" customFormat="1" ht="18" x14ac:dyDescent="0.3">
      <c r="A42" s="469">
        <v>6</v>
      </c>
      <c r="B42" s="531"/>
      <c r="C42" s="532"/>
      <c r="D42" s="533" t="s">
        <v>311</v>
      </c>
      <c r="E42" s="515"/>
      <c r="F42" s="534"/>
      <c r="G42" s="534" t="s">
        <v>24</v>
      </c>
      <c r="H42" s="535"/>
      <c r="I42" s="536">
        <f>SUM(I43:I46)</f>
        <v>11861.28</v>
      </c>
      <c r="J42" s="474">
        <f t="shared" si="0"/>
        <v>5.6126730892188108E-2</v>
      </c>
    </row>
    <row r="43" spans="1:14" s="445" customFormat="1" ht="36" x14ac:dyDescent="0.3">
      <c r="A43" s="463" t="s">
        <v>379</v>
      </c>
      <c r="B43" s="464" t="s">
        <v>318</v>
      </c>
      <c r="C43" s="464" t="s">
        <v>380</v>
      </c>
      <c r="D43" s="465" t="s">
        <v>381</v>
      </c>
      <c r="E43" s="463" t="s">
        <v>359</v>
      </c>
      <c r="F43" s="501">
        <f>VLOOKUP(A43,MC!$A$16:$N$695,4,0)</f>
        <v>0</v>
      </c>
      <c r="G43" s="466">
        <v>1.93</v>
      </c>
      <c r="H43" s="466">
        <f>G43*(1+$B$10)</f>
        <v>2.3636709999999996</v>
      </c>
      <c r="I43" s="467">
        <f t="shared" ref="I43" si="5">TRUNC(F43*H43,2)</f>
        <v>0</v>
      </c>
      <c r="J43" s="468">
        <f t="shared" si="0"/>
        <v>0</v>
      </c>
    </row>
    <row r="44" spans="1:14" s="445" customFormat="1" ht="72" x14ac:dyDescent="0.3">
      <c r="A44" s="463" t="s">
        <v>382</v>
      </c>
      <c r="B44" s="464" t="s">
        <v>318</v>
      </c>
      <c r="C44" s="464" t="s">
        <v>383</v>
      </c>
      <c r="D44" s="465" t="s">
        <v>384</v>
      </c>
      <c r="E44" s="463" t="s">
        <v>359</v>
      </c>
      <c r="F44" s="501">
        <f>VLOOKUP(A44,MC!$A$16:$N$695,4,0)</f>
        <v>48.67</v>
      </c>
      <c r="G44" s="466">
        <v>64.260000000000005</v>
      </c>
      <c r="H44" s="466">
        <f>G44*(1+$B$10)</f>
        <v>78.699222000000006</v>
      </c>
      <c r="I44" s="467">
        <f>TRUNC(F44*H44,2)</f>
        <v>3830.29</v>
      </c>
      <c r="J44" s="468">
        <f t="shared" si="0"/>
        <v>1.812465906453934E-2</v>
      </c>
    </row>
    <row r="45" spans="1:14" s="445" customFormat="1" ht="54" x14ac:dyDescent="0.3">
      <c r="A45" s="463" t="s">
        <v>385</v>
      </c>
      <c r="B45" s="464" t="s">
        <v>318</v>
      </c>
      <c r="C45" s="464" t="s">
        <v>386</v>
      </c>
      <c r="D45" s="465" t="s">
        <v>387</v>
      </c>
      <c r="E45" s="463" t="s">
        <v>359</v>
      </c>
      <c r="F45" s="501">
        <f>VLOOKUP(A45,MC!$A$16:$N$695,4,0)</f>
        <v>48.67</v>
      </c>
      <c r="G45" s="466">
        <v>100.08</v>
      </c>
      <c r="H45" s="466">
        <f>G45*(1+$B$10)</f>
        <v>122.56797599999999</v>
      </c>
      <c r="I45" s="467">
        <f t="shared" si="3"/>
        <v>5965.38</v>
      </c>
      <c r="J45" s="468">
        <f t="shared" si="0"/>
        <v>2.8227752648081916E-2</v>
      </c>
    </row>
    <row r="46" spans="1:14" s="445" customFormat="1" ht="36" x14ac:dyDescent="0.3">
      <c r="A46" s="463" t="s">
        <v>388</v>
      </c>
      <c r="B46" s="464" t="s">
        <v>318</v>
      </c>
      <c r="C46" s="464" t="s">
        <v>389</v>
      </c>
      <c r="D46" s="465" t="s">
        <v>390</v>
      </c>
      <c r="E46" s="463" t="s">
        <v>359</v>
      </c>
      <c r="F46" s="501">
        <f>VLOOKUP(A46,MC!$A$16:$N$695,4,0)</f>
        <v>10.95</v>
      </c>
      <c r="G46" s="466">
        <v>154.03</v>
      </c>
      <c r="H46" s="466">
        <f>G46*(1+$B$10)</f>
        <v>188.64054099999998</v>
      </c>
      <c r="I46" s="467">
        <f>TRUNC(F46*H46,2)</f>
        <v>2065.61</v>
      </c>
      <c r="J46" s="468">
        <f t="shared" si="0"/>
        <v>9.7743191795668493E-3</v>
      </c>
    </row>
    <row r="47" spans="1:14" s="445" customFormat="1" ht="18" x14ac:dyDescent="0.3">
      <c r="A47" s="469">
        <v>7</v>
      </c>
      <c r="B47" s="531"/>
      <c r="C47" s="532"/>
      <c r="D47" s="533" t="s">
        <v>312</v>
      </c>
      <c r="E47" s="515"/>
      <c r="F47" s="534"/>
      <c r="G47" s="534" t="s">
        <v>24</v>
      </c>
      <c r="H47" s="535"/>
      <c r="I47" s="536">
        <f>SUM(I48:I48)</f>
        <v>3761.91</v>
      </c>
      <c r="J47" s="474">
        <f t="shared" si="0"/>
        <v>1.7801089782100359E-2</v>
      </c>
    </row>
    <row r="48" spans="1:14" s="445" customFormat="1" ht="54" x14ac:dyDescent="0.3">
      <c r="A48" s="463" t="s">
        <v>391</v>
      </c>
      <c r="B48" s="464" t="s">
        <v>318</v>
      </c>
      <c r="C48" s="464" t="s">
        <v>392</v>
      </c>
      <c r="D48" s="465" t="s">
        <v>393</v>
      </c>
      <c r="E48" s="463" t="s">
        <v>359</v>
      </c>
      <c r="F48" s="501">
        <f>VLOOKUP(A48,MC!$A$16:$N$695,4,0)</f>
        <v>36.270000000000003</v>
      </c>
      <c r="G48" s="466">
        <v>84.69</v>
      </c>
      <c r="H48" s="466">
        <f>G48*(1+$B$10)</f>
        <v>103.71984299999998</v>
      </c>
      <c r="I48" s="467">
        <f>TRUNC(F48*H48,2)</f>
        <v>3761.91</v>
      </c>
      <c r="J48" s="468">
        <f t="shared" si="0"/>
        <v>1.7801089782100359E-2</v>
      </c>
    </row>
    <row r="49" spans="1:10" s="445" customFormat="1" ht="18" x14ac:dyDescent="0.3">
      <c r="A49" s="469">
        <v>8</v>
      </c>
      <c r="B49" s="531"/>
      <c r="C49" s="532"/>
      <c r="D49" s="533" t="s">
        <v>313</v>
      </c>
      <c r="E49" s="515"/>
      <c r="F49" s="534"/>
      <c r="G49" s="534" t="s">
        <v>24</v>
      </c>
      <c r="H49" s="535"/>
      <c r="I49" s="536">
        <f>SUM(I50:I53)</f>
        <v>93198.1</v>
      </c>
      <c r="J49" s="474">
        <f t="shared" ref="J49:J71" si="6">I49/$I$80</f>
        <v>0.44100676135823763</v>
      </c>
    </row>
    <row r="50" spans="1:10" s="445" customFormat="1" ht="54" x14ac:dyDescent="0.3">
      <c r="A50" s="463" t="s">
        <v>394</v>
      </c>
      <c r="B50" s="464" t="s">
        <v>318</v>
      </c>
      <c r="C50" s="464" t="s">
        <v>395</v>
      </c>
      <c r="D50" s="465" t="s">
        <v>396</v>
      </c>
      <c r="E50" s="463" t="s">
        <v>359</v>
      </c>
      <c r="F50" s="501">
        <f>VLOOKUP(A50,MC!$A$16:$N$695,4,0)</f>
        <v>145.08000000000001</v>
      </c>
      <c r="G50" s="466">
        <v>5.43</v>
      </c>
      <c r="H50" s="466">
        <f>G50*(1+$B$10)</f>
        <v>6.6501209999999995</v>
      </c>
      <c r="I50" s="467">
        <f t="shared" ref="I50:I51" si="7">TRUNC(F50*H50,2)</f>
        <v>964.79</v>
      </c>
      <c r="J50" s="468">
        <f t="shared" si="6"/>
        <v>4.5653174613089114E-3</v>
      </c>
    </row>
    <row r="51" spans="1:10" s="445" customFormat="1" ht="90" x14ac:dyDescent="0.3">
      <c r="A51" s="463" t="s">
        <v>397</v>
      </c>
      <c r="B51" s="464" t="s">
        <v>318</v>
      </c>
      <c r="C51" s="464" t="s">
        <v>398</v>
      </c>
      <c r="D51" s="465" t="s">
        <v>399</v>
      </c>
      <c r="E51" s="463" t="s">
        <v>359</v>
      </c>
      <c r="F51" s="501">
        <f>VLOOKUP(A51,MC!$A$16:$N$695,4,0)</f>
        <v>18.600000000000001</v>
      </c>
      <c r="G51" s="466">
        <v>156.62</v>
      </c>
      <c r="H51" s="466">
        <f>G51*(1+$B$10)</f>
        <v>191.81251399999999</v>
      </c>
      <c r="I51" s="467">
        <f t="shared" si="7"/>
        <v>3567.71</v>
      </c>
      <c r="J51" s="468">
        <f t="shared" si="6"/>
        <v>1.688214923443072E-2</v>
      </c>
    </row>
    <row r="52" spans="1:10" s="445" customFormat="1" ht="90" x14ac:dyDescent="0.3">
      <c r="A52" s="463" t="s">
        <v>400</v>
      </c>
      <c r="B52" s="464" t="s">
        <v>318</v>
      </c>
      <c r="C52" s="464" t="s">
        <v>398</v>
      </c>
      <c r="D52" s="465" t="s">
        <v>399</v>
      </c>
      <c r="E52" s="463" t="s">
        <v>359</v>
      </c>
      <c r="F52" s="501">
        <f>VLOOKUP(A52,MC!$A$16:$N$695,4,0)</f>
        <v>145.08000000000001</v>
      </c>
      <c r="G52" s="466">
        <v>156.62</v>
      </c>
      <c r="H52" s="466">
        <f>G52*(1+$B$10)</f>
        <v>191.81251399999999</v>
      </c>
      <c r="I52" s="467">
        <f t="shared" ref="I52:I64" si="8">TRUNC(F52*H52,2)</f>
        <v>27828.15</v>
      </c>
      <c r="J52" s="468">
        <f t="shared" si="6"/>
        <v>0.13168082081170368</v>
      </c>
    </row>
    <row r="53" spans="1:10" s="445" customFormat="1" ht="54" x14ac:dyDescent="0.3">
      <c r="A53" s="463" t="s">
        <v>401</v>
      </c>
      <c r="B53" s="464" t="s">
        <v>318</v>
      </c>
      <c r="C53" s="464" t="s">
        <v>402</v>
      </c>
      <c r="D53" s="465" t="s">
        <v>403</v>
      </c>
      <c r="E53" s="463" t="s">
        <v>359</v>
      </c>
      <c r="F53" s="501">
        <f>VLOOKUP(A53,MC!$A$16:$N$695,4,0)</f>
        <v>145.08000000000001</v>
      </c>
      <c r="G53" s="466">
        <v>342.4</v>
      </c>
      <c r="H53" s="466">
        <f>G53*(1+$B$10)</f>
        <v>419.33727999999996</v>
      </c>
      <c r="I53" s="467">
        <f t="shared" si="8"/>
        <v>60837.45</v>
      </c>
      <c r="J53" s="468">
        <f t="shared" si="6"/>
        <v>0.28787847385079429</v>
      </c>
    </row>
    <row r="54" spans="1:10" s="445" customFormat="1" ht="18" x14ac:dyDescent="0.3">
      <c r="A54" s="469">
        <v>9</v>
      </c>
      <c r="B54" s="531"/>
      <c r="C54" s="532"/>
      <c r="D54" s="533" t="s">
        <v>314</v>
      </c>
      <c r="E54" s="515"/>
      <c r="F54" s="534"/>
      <c r="G54" s="534" t="s">
        <v>24</v>
      </c>
      <c r="H54" s="535"/>
      <c r="I54" s="536">
        <f>SUM(I55:I64)</f>
        <v>6372.11</v>
      </c>
      <c r="J54" s="474">
        <f t="shared" si="6"/>
        <v>3.0152369995938105E-2</v>
      </c>
    </row>
    <row r="55" spans="1:10" s="445" customFormat="1" ht="54" x14ac:dyDescent="0.3">
      <c r="A55" s="463" t="s">
        <v>404</v>
      </c>
      <c r="B55" s="464" t="s">
        <v>344</v>
      </c>
      <c r="C55" s="464" t="s">
        <v>405</v>
      </c>
      <c r="D55" s="465" t="s">
        <v>406</v>
      </c>
      <c r="E55" s="463" t="s">
        <v>407</v>
      </c>
      <c r="F55" s="501">
        <f>VLOOKUP(A55,MC!$A$16:$N$695,4,0)</f>
        <v>2</v>
      </c>
      <c r="G55" s="466">
        <v>1012.09</v>
      </c>
      <c r="H55" s="466">
        <f t="shared" ref="H55:H64" si="9">G55*(1+$B$10)</f>
        <v>1239.506623</v>
      </c>
      <c r="I55" s="467">
        <f t="shared" ref="I55:I59" si="10">TRUNC(F55*H55,2)</f>
        <v>2479.0100000000002</v>
      </c>
      <c r="J55" s="468">
        <f t="shared" si="6"/>
        <v>1.1730498491650415E-2</v>
      </c>
    </row>
    <row r="56" spans="1:10" s="445" customFormat="1" ht="54" x14ac:dyDescent="0.3">
      <c r="A56" s="463" t="s">
        <v>408</v>
      </c>
      <c r="B56" s="464" t="s">
        <v>318</v>
      </c>
      <c r="C56" s="464" t="s">
        <v>409</v>
      </c>
      <c r="D56" s="465" t="s">
        <v>410</v>
      </c>
      <c r="E56" s="463" t="s">
        <v>9</v>
      </c>
      <c r="F56" s="501">
        <f>VLOOKUP(A56,MC!$A$16:$N$695,4,0)</f>
        <v>2</v>
      </c>
      <c r="G56" s="466">
        <v>130.36000000000001</v>
      </c>
      <c r="H56" s="466">
        <f t="shared" si="9"/>
        <v>159.651892</v>
      </c>
      <c r="I56" s="467">
        <f t="shared" si="10"/>
        <v>319.3</v>
      </c>
      <c r="J56" s="468">
        <f t="shared" si="6"/>
        <v>1.5109048242580617E-3</v>
      </c>
    </row>
    <row r="57" spans="1:10" s="445" customFormat="1" ht="36" x14ac:dyDescent="0.3">
      <c r="A57" s="463" t="s">
        <v>411</v>
      </c>
      <c r="B57" s="464" t="s">
        <v>318</v>
      </c>
      <c r="C57" s="464" t="s">
        <v>412</v>
      </c>
      <c r="D57" s="465" t="s">
        <v>413</v>
      </c>
      <c r="E57" s="463" t="s">
        <v>9</v>
      </c>
      <c r="F57" s="501">
        <f>VLOOKUP(A57,MC!$A$16:$N$695,4,0)</f>
        <v>1</v>
      </c>
      <c r="G57" s="466">
        <v>81.53</v>
      </c>
      <c r="H57" s="466">
        <f t="shared" si="9"/>
        <v>99.849790999999996</v>
      </c>
      <c r="I57" s="467">
        <f t="shared" si="10"/>
        <v>99.84</v>
      </c>
      <c r="J57" s="468">
        <f t="shared" si="6"/>
        <v>4.7243575838999338E-4</v>
      </c>
    </row>
    <row r="58" spans="1:10" s="445" customFormat="1" ht="72" x14ac:dyDescent="0.3">
      <c r="A58" s="463" t="s">
        <v>414</v>
      </c>
      <c r="B58" s="464" t="s">
        <v>318</v>
      </c>
      <c r="C58" s="464" t="s">
        <v>415</v>
      </c>
      <c r="D58" s="465" t="s">
        <v>416</v>
      </c>
      <c r="E58" s="463" t="s">
        <v>9</v>
      </c>
      <c r="F58" s="501">
        <f>VLOOKUP(A58,MC!$A$16:$N$695,4,0)</f>
        <v>1</v>
      </c>
      <c r="G58" s="466">
        <v>349.44</v>
      </c>
      <c r="H58" s="466">
        <f t="shared" si="9"/>
        <v>427.95916799999998</v>
      </c>
      <c r="I58" s="467">
        <f t="shared" si="10"/>
        <v>427.95</v>
      </c>
      <c r="J58" s="468">
        <f t="shared" si="6"/>
        <v>2.0250288742287427E-3</v>
      </c>
    </row>
    <row r="59" spans="1:10" s="445" customFormat="1" ht="54" x14ac:dyDescent="0.3">
      <c r="A59" s="463" t="s">
        <v>417</v>
      </c>
      <c r="B59" s="464" t="s">
        <v>318</v>
      </c>
      <c r="C59" s="464" t="s">
        <v>418</v>
      </c>
      <c r="D59" s="465" t="s">
        <v>419</v>
      </c>
      <c r="E59" s="463" t="s">
        <v>360</v>
      </c>
      <c r="F59" s="501">
        <f>VLOOKUP(A59,MC!$A$16:$N$695,4,0)</f>
        <v>150</v>
      </c>
      <c r="G59" s="466">
        <v>8.1</v>
      </c>
      <c r="H59" s="466">
        <f t="shared" si="9"/>
        <v>9.9200699999999991</v>
      </c>
      <c r="I59" s="467">
        <f t="shared" si="10"/>
        <v>1488.01</v>
      </c>
      <c r="J59" s="468">
        <f t="shared" si="6"/>
        <v>7.041157179906791E-3</v>
      </c>
    </row>
    <row r="60" spans="1:10" s="445" customFormat="1" ht="54" x14ac:dyDescent="0.3">
      <c r="A60" s="463" t="s">
        <v>420</v>
      </c>
      <c r="B60" s="464" t="s">
        <v>318</v>
      </c>
      <c r="C60" s="464" t="s">
        <v>421</v>
      </c>
      <c r="D60" s="465" t="s">
        <v>422</v>
      </c>
      <c r="E60" s="463" t="s">
        <v>360</v>
      </c>
      <c r="F60" s="501">
        <f>VLOOKUP(A60,MC!$A$16:$N$695,4,0)</f>
        <v>90.02</v>
      </c>
      <c r="G60" s="466">
        <v>4.87</v>
      </c>
      <c r="H60" s="466">
        <f t="shared" si="9"/>
        <v>5.964289</v>
      </c>
      <c r="I60" s="467">
        <f t="shared" ref="I60" si="11">TRUNC(F60*H60,2)</f>
        <v>536.9</v>
      </c>
      <c r="J60" s="468">
        <f t="shared" si="6"/>
        <v>2.5405725028003548E-3</v>
      </c>
    </row>
    <row r="61" spans="1:10" s="445" customFormat="1" ht="36" x14ac:dyDescent="0.3">
      <c r="A61" s="463" t="s">
        <v>423</v>
      </c>
      <c r="B61" s="464" t="s">
        <v>344</v>
      </c>
      <c r="C61" s="464" t="s">
        <v>424</v>
      </c>
      <c r="D61" s="465" t="s">
        <v>425</v>
      </c>
      <c r="E61" s="463" t="s">
        <v>407</v>
      </c>
      <c r="F61" s="501">
        <f>VLOOKUP(A61,MC!$A$16:$N$695,4,0)</f>
        <v>1</v>
      </c>
      <c r="G61" s="466">
        <v>159.28</v>
      </c>
      <c r="H61" s="466">
        <f t="shared" si="9"/>
        <v>195.07021599999999</v>
      </c>
      <c r="I61" s="467">
        <f t="shared" si="8"/>
        <v>195.07</v>
      </c>
      <c r="J61" s="468">
        <f t="shared" si="6"/>
        <v>9.2305732561233974E-4</v>
      </c>
    </row>
    <row r="62" spans="1:10" s="445" customFormat="1" ht="54" x14ac:dyDescent="0.3">
      <c r="A62" s="463" t="s">
        <v>426</v>
      </c>
      <c r="B62" s="464" t="s">
        <v>318</v>
      </c>
      <c r="C62" s="464" t="s">
        <v>427</v>
      </c>
      <c r="D62" s="465" t="s">
        <v>428</v>
      </c>
      <c r="E62" s="463" t="s">
        <v>360</v>
      </c>
      <c r="F62" s="501">
        <f>VLOOKUP(A62,MC!$A$16:$N$695,4,0)</f>
        <v>49.09</v>
      </c>
      <c r="G62" s="466">
        <v>12.07</v>
      </c>
      <c r="H62" s="466">
        <f t="shared" si="9"/>
        <v>14.782128999999999</v>
      </c>
      <c r="I62" s="467">
        <f t="shared" si="8"/>
        <v>725.65</v>
      </c>
      <c r="J62" s="468">
        <f t="shared" si="6"/>
        <v>3.4337240392197385E-3</v>
      </c>
    </row>
    <row r="63" spans="1:10" s="445" customFormat="1" ht="36" x14ac:dyDescent="0.3">
      <c r="A63" s="463" t="s">
        <v>429</v>
      </c>
      <c r="B63" s="464" t="s">
        <v>318</v>
      </c>
      <c r="C63" s="464" t="s">
        <v>430</v>
      </c>
      <c r="D63" s="465" t="s">
        <v>431</v>
      </c>
      <c r="E63" s="463" t="s">
        <v>9</v>
      </c>
      <c r="F63" s="501">
        <f>VLOOKUP(A63,MC!$A$16:$N$695,4,0)</f>
        <v>1</v>
      </c>
      <c r="G63" s="466">
        <v>10.93</v>
      </c>
      <c r="H63" s="466">
        <f t="shared" si="9"/>
        <v>13.385970999999998</v>
      </c>
      <c r="I63" s="467">
        <f t="shared" si="8"/>
        <v>13.38</v>
      </c>
      <c r="J63" s="468">
        <f t="shared" si="6"/>
        <v>6.3313205601543584E-5</v>
      </c>
    </row>
    <row r="64" spans="1:10" s="445" customFormat="1" ht="36" x14ac:dyDescent="0.3">
      <c r="A64" s="463" t="s">
        <v>432</v>
      </c>
      <c r="B64" s="464" t="s">
        <v>318</v>
      </c>
      <c r="C64" s="464" t="s">
        <v>433</v>
      </c>
      <c r="D64" s="465" t="s">
        <v>434</v>
      </c>
      <c r="E64" s="463" t="s">
        <v>9</v>
      </c>
      <c r="F64" s="501">
        <f>VLOOKUP(A64,MC!$A$16:$N$695,4,0)</f>
        <v>1</v>
      </c>
      <c r="G64" s="466">
        <v>71.040000000000006</v>
      </c>
      <c r="H64" s="466">
        <f t="shared" si="9"/>
        <v>87.002688000000006</v>
      </c>
      <c r="I64" s="467">
        <f t="shared" si="8"/>
        <v>87</v>
      </c>
      <c r="J64" s="468">
        <f t="shared" si="6"/>
        <v>4.1167779427012644E-4</v>
      </c>
    </row>
    <row r="65" spans="1:10" s="445" customFormat="1" ht="18" x14ac:dyDescent="0.3">
      <c r="A65" s="469">
        <v>10</v>
      </c>
      <c r="B65" s="531"/>
      <c r="C65" s="532"/>
      <c r="D65" s="533" t="s">
        <v>315</v>
      </c>
      <c r="E65" s="515"/>
      <c r="F65" s="534"/>
      <c r="G65" s="534" t="s">
        <v>24</v>
      </c>
      <c r="H65" s="535"/>
      <c r="I65" s="536">
        <f>SUM(I66:I68)</f>
        <v>8170.54</v>
      </c>
      <c r="J65" s="474">
        <f t="shared" si="6"/>
        <v>3.8662412473515387E-2</v>
      </c>
    </row>
    <row r="66" spans="1:10" s="445" customFormat="1" ht="72" x14ac:dyDescent="0.3">
      <c r="A66" s="463" t="s">
        <v>435</v>
      </c>
      <c r="B66" s="464" t="s">
        <v>318</v>
      </c>
      <c r="C66" s="464" t="s">
        <v>436</v>
      </c>
      <c r="D66" s="465" t="s">
        <v>437</v>
      </c>
      <c r="E66" s="463" t="s">
        <v>360</v>
      </c>
      <c r="F66" s="501">
        <f>VLOOKUP(A66,MC!$A$16:$N$695,4,0)</f>
        <v>73</v>
      </c>
      <c r="G66" s="466">
        <v>51.83</v>
      </c>
      <c r="H66" s="466">
        <f>G66*(1+$B$10)</f>
        <v>63.476200999999996</v>
      </c>
      <c r="I66" s="467">
        <f>TRUNC(F66*H66,2)</f>
        <v>4633.76</v>
      </c>
      <c r="J66" s="468">
        <f t="shared" si="6"/>
        <v>2.1926621792840703E-2</v>
      </c>
    </row>
    <row r="67" spans="1:10" s="445" customFormat="1" ht="36" x14ac:dyDescent="0.3">
      <c r="A67" s="463" t="s">
        <v>438</v>
      </c>
      <c r="B67" s="464" t="s">
        <v>318</v>
      </c>
      <c r="C67" s="464" t="s">
        <v>439</v>
      </c>
      <c r="D67" s="465" t="s">
        <v>440</v>
      </c>
      <c r="E67" s="463" t="s">
        <v>360</v>
      </c>
      <c r="F67" s="501">
        <f>VLOOKUP(A67,MC!$A$16:$N$695,4,0)</f>
        <v>73</v>
      </c>
      <c r="G67" s="466">
        <v>37.79</v>
      </c>
      <c r="H67" s="466">
        <f>G67*(1+$B$10)</f>
        <v>46.281412999999993</v>
      </c>
      <c r="I67" s="467">
        <f>TRUNC(F67*H67,2)</f>
        <v>3378.54</v>
      </c>
      <c r="J67" s="468">
        <f t="shared" si="6"/>
        <v>1.5987010287970033E-2</v>
      </c>
    </row>
    <row r="68" spans="1:10" s="445" customFormat="1" ht="36" x14ac:dyDescent="0.3">
      <c r="A68" s="463" t="s">
        <v>441</v>
      </c>
      <c r="B68" s="464" t="s">
        <v>318</v>
      </c>
      <c r="C68" s="464" t="s">
        <v>442</v>
      </c>
      <c r="D68" s="465" t="s">
        <v>443</v>
      </c>
      <c r="E68" s="463" t="s">
        <v>360</v>
      </c>
      <c r="F68" s="501">
        <f>VLOOKUP(A68,MC!$A$16:$N$695,4,0)</f>
        <v>73</v>
      </c>
      <c r="G68" s="466">
        <v>1.77</v>
      </c>
      <c r="H68" s="466">
        <f>G68*(1+$B$10)</f>
        <v>2.167719</v>
      </c>
      <c r="I68" s="467">
        <f>TRUNC(F68*H68,2)</f>
        <v>158.24</v>
      </c>
      <c r="J68" s="468">
        <f t="shared" si="6"/>
        <v>7.4878039270465297E-4</v>
      </c>
    </row>
    <row r="69" spans="1:10" s="445" customFormat="1" ht="18" x14ac:dyDescent="0.3">
      <c r="A69" s="469">
        <v>11</v>
      </c>
      <c r="B69" s="531"/>
      <c r="C69" s="532"/>
      <c r="D69" s="533" t="s">
        <v>316</v>
      </c>
      <c r="E69" s="515"/>
      <c r="F69" s="534"/>
      <c r="G69" s="534" t="s">
        <v>24</v>
      </c>
      <c r="H69" s="535"/>
      <c r="I69" s="536">
        <f>SUM(I70:I71)</f>
        <v>696.81</v>
      </c>
      <c r="J69" s="474">
        <f t="shared" si="6"/>
        <v>3.2972552163835264E-3</v>
      </c>
    </row>
    <row r="70" spans="1:10" s="445" customFormat="1" ht="36" x14ac:dyDescent="0.3">
      <c r="A70" s="463" t="s">
        <v>444</v>
      </c>
      <c r="B70" s="464" t="s">
        <v>318</v>
      </c>
      <c r="C70" s="464" t="s">
        <v>445</v>
      </c>
      <c r="D70" s="465" t="s">
        <v>446</v>
      </c>
      <c r="E70" s="463" t="s">
        <v>359</v>
      </c>
      <c r="F70" s="501">
        <f>VLOOKUP(A70,MC!$A$16:$N$695,4,0)</f>
        <v>18.600000000000001</v>
      </c>
      <c r="G70" s="466">
        <v>18.5</v>
      </c>
      <c r="H70" s="466">
        <f>G70*(1+$B$10)</f>
        <v>22.656949999999998</v>
      </c>
      <c r="I70" s="467">
        <f t="shared" ref="I70:I78" si="12">TRUNC(F70*H70,2)</f>
        <v>421.41</v>
      </c>
      <c r="J70" s="468">
        <f t="shared" si="6"/>
        <v>1.9940820607284365E-3</v>
      </c>
    </row>
    <row r="71" spans="1:10" s="445" customFormat="1" ht="36" x14ac:dyDescent="0.3">
      <c r="A71" s="463" t="s">
        <v>447</v>
      </c>
      <c r="B71" s="464" t="s">
        <v>318</v>
      </c>
      <c r="C71" s="464" t="s">
        <v>448</v>
      </c>
      <c r="D71" s="465" t="s">
        <v>449</v>
      </c>
      <c r="E71" s="463" t="s">
        <v>359</v>
      </c>
      <c r="F71" s="501">
        <f>VLOOKUP(A71,MC!$A$16:$N$695,4,0)</f>
        <v>18.600000000000001</v>
      </c>
      <c r="G71" s="466">
        <v>12.09</v>
      </c>
      <c r="H71" s="466">
        <f>G71*(1+$B$10)</f>
        <v>14.806622999999998</v>
      </c>
      <c r="I71" s="467">
        <f t="shared" si="12"/>
        <v>275.39999999999998</v>
      </c>
      <c r="J71" s="468">
        <f t="shared" si="6"/>
        <v>1.3031731556550899E-3</v>
      </c>
    </row>
    <row r="72" spans="1:10" s="445" customFormat="1" ht="18" x14ac:dyDescent="0.3">
      <c r="A72" s="469">
        <v>12</v>
      </c>
      <c r="B72" s="531"/>
      <c r="C72" s="532"/>
      <c r="D72" s="533" t="s">
        <v>317</v>
      </c>
      <c r="E72" s="515"/>
      <c r="F72" s="534"/>
      <c r="G72" s="534" t="s">
        <v>24</v>
      </c>
      <c r="H72" s="535"/>
      <c r="I72" s="536">
        <f>SUM(I73:I76)</f>
        <v>24571.050000000003</v>
      </c>
      <c r="J72" s="474">
        <f t="shared" ref="J72" si="13">I72/$I$80</f>
        <v>0.11626845594139071</v>
      </c>
    </row>
    <row r="73" spans="1:10" s="445" customFormat="1" ht="18" x14ac:dyDescent="0.3">
      <c r="A73" s="463" t="s">
        <v>450</v>
      </c>
      <c r="B73" s="464" t="s">
        <v>451</v>
      </c>
      <c r="C73" s="464" t="s">
        <v>452</v>
      </c>
      <c r="D73" s="465" t="s">
        <v>460</v>
      </c>
      <c r="E73" s="463" t="s">
        <v>366</v>
      </c>
      <c r="F73" s="501">
        <f>VLOOKUP(A73,MC!$A$16:$N$695,4,0)</f>
        <v>18.2</v>
      </c>
      <c r="G73" s="466">
        <v>800.15</v>
      </c>
      <c r="H73" s="466">
        <f>G73*(1+$B$10)</f>
        <v>979.94370499999991</v>
      </c>
      <c r="I73" s="467">
        <f t="shared" ref="I73:I74" si="14">TRUNC(F73*H73,2)</f>
        <v>17834.97</v>
      </c>
      <c r="J73" s="468">
        <f>I73/$I$80</f>
        <v>8.4393805867515825E-2</v>
      </c>
    </row>
    <row r="74" spans="1:10" s="445" customFormat="1" ht="18" x14ac:dyDescent="0.3">
      <c r="A74" s="463" t="s">
        <v>453</v>
      </c>
      <c r="B74" s="464" t="s">
        <v>344</v>
      </c>
      <c r="C74" s="464" t="s">
        <v>454</v>
      </c>
      <c r="D74" s="465" t="s">
        <v>461</v>
      </c>
      <c r="E74" s="463" t="s">
        <v>359</v>
      </c>
      <c r="F74" s="501">
        <f>VLOOKUP(A74,MC!$A$16:$N$695,4,0)</f>
        <v>61.63</v>
      </c>
      <c r="G74" s="466">
        <v>2.4300000000000002</v>
      </c>
      <c r="H74" s="466">
        <f>G74*(1+$B$10)</f>
        <v>2.9760209999999998</v>
      </c>
      <c r="I74" s="467">
        <f t="shared" si="14"/>
        <v>183.41</v>
      </c>
      <c r="J74" s="468">
        <f>I74/$I$80</f>
        <v>8.6788303732280333E-4</v>
      </c>
    </row>
    <row r="75" spans="1:10" s="445" customFormat="1" ht="54" x14ac:dyDescent="0.3">
      <c r="A75" s="463" t="s">
        <v>455</v>
      </c>
      <c r="B75" s="464" t="s">
        <v>318</v>
      </c>
      <c r="C75" s="464" t="s">
        <v>456</v>
      </c>
      <c r="D75" s="465" t="s">
        <v>462</v>
      </c>
      <c r="E75" s="463" t="s">
        <v>463</v>
      </c>
      <c r="F75" s="501">
        <f>VLOOKUP(A75,MC!$A$16:$N$695,4,0)</f>
        <v>6</v>
      </c>
      <c r="G75" s="466">
        <v>847.5</v>
      </c>
      <c r="H75" s="466">
        <f>G75*(1+$B$10)</f>
        <v>1037.9332499999998</v>
      </c>
      <c r="I75" s="467">
        <f t="shared" ref="I75" si="15">TRUNC(F75*H75,2)</f>
        <v>6227.59</v>
      </c>
      <c r="J75" s="468">
        <f>I75/$I$80</f>
        <v>2.9468511664582722E-2</v>
      </c>
    </row>
    <row r="76" spans="1:10" s="445" customFormat="1" ht="36" x14ac:dyDescent="0.3">
      <c r="A76" s="463" t="s">
        <v>457</v>
      </c>
      <c r="B76" s="464" t="s">
        <v>318</v>
      </c>
      <c r="C76" s="464" t="s">
        <v>458</v>
      </c>
      <c r="D76" s="465" t="s">
        <v>464</v>
      </c>
      <c r="E76" s="463" t="s">
        <v>9</v>
      </c>
      <c r="F76" s="501">
        <f>VLOOKUP(A76,MC!$A$16:$N$695,4,0)</f>
        <v>2</v>
      </c>
      <c r="G76" s="466">
        <v>132.72</v>
      </c>
      <c r="H76" s="466">
        <f>G76*(1+$B$10)</f>
        <v>162.54218399999999</v>
      </c>
      <c r="I76" s="467">
        <f t="shared" ref="I76" si="16">TRUNC(F76*H76,2)</f>
        <v>325.08</v>
      </c>
      <c r="J76" s="468">
        <f>I76/$I$80</f>
        <v>1.5382553719693413E-3</v>
      </c>
    </row>
    <row r="77" spans="1:10" s="445" customFormat="1" ht="18" x14ac:dyDescent="0.3">
      <c r="A77" s="469">
        <v>13</v>
      </c>
      <c r="B77" s="531"/>
      <c r="C77" s="532"/>
      <c r="D77" s="533" t="s">
        <v>471</v>
      </c>
      <c r="E77" s="515"/>
      <c r="F77" s="534"/>
      <c r="G77" s="534" t="s">
        <v>24</v>
      </c>
      <c r="H77" s="535"/>
      <c r="I77" s="536">
        <f>SUM(I78)</f>
        <v>18897.29</v>
      </c>
      <c r="J77" s="474">
        <f t="shared" ref="J77" si="17">I77/$I$80</f>
        <v>8.9420628331987564E-2</v>
      </c>
    </row>
    <row r="78" spans="1:10" s="445" customFormat="1" ht="18" x14ac:dyDescent="0.3">
      <c r="A78" s="463" t="s">
        <v>472</v>
      </c>
      <c r="B78" s="464" t="s">
        <v>351</v>
      </c>
      <c r="C78" s="464" t="s">
        <v>459</v>
      </c>
      <c r="D78" s="465" t="s">
        <v>465</v>
      </c>
      <c r="E78" s="463" t="s">
        <v>9</v>
      </c>
      <c r="F78" s="501">
        <f>VLOOKUP(A78,MC!$A$16:$N$695,4,0)</f>
        <v>1</v>
      </c>
      <c r="G78" s="466">
        <f>CPU!G29</f>
        <v>15430.14</v>
      </c>
      <c r="H78" s="466">
        <f>G78*(1+$B$10)</f>
        <v>18897.292457999996</v>
      </c>
      <c r="I78" s="467">
        <f t="shared" si="12"/>
        <v>18897.29</v>
      </c>
      <c r="J78" s="468">
        <f>I78/$I$80</f>
        <v>8.9420628331987564E-2</v>
      </c>
    </row>
    <row r="79" spans="1:10" s="445" customFormat="1" ht="14.4" x14ac:dyDescent="0.3">
      <c r="A79" s="43"/>
      <c r="B79" s="45"/>
      <c r="C79" s="45"/>
      <c r="D79" s="44"/>
      <c r="E79" s="44"/>
      <c r="F79" s="502"/>
      <c r="G79" s="45"/>
      <c r="H79" s="45"/>
      <c r="I79" s="45"/>
      <c r="J79" s="46"/>
    </row>
    <row r="80" spans="1:10" s="445" customFormat="1" ht="21" x14ac:dyDescent="0.3">
      <c r="A80" s="581" t="s">
        <v>17</v>
      </c>
      <c r="B80" s="582"/>
      <c r="C80" s="582"/>
      <c r="D80" s="582"/>
      <c r="E80" s="582"/>
      <c r="F80" s="582"/>
      <c r="G80" s="582"/>
      <c r="H80" s="583"/>
      <c r="I80" s="103">
        <f>SUM(I18,I20,I25,I35,I38,I42,I47,I49,I54,I65,I69,I72,I77)</f>
        <v>211330.32000000004</v>
      </c>
      <c r="J80" s="437">
        <f>SUM(J18,J20,J25,J35,J38,J42,J47,J49,J54,J65,J69,J72,J77)</f>
        <v>1</v>
      </c>
    </row>
    <row r="81" spans="1:14" s="445" customFormat="1" ht="14.4" x14ac:dyDescent="0.3">
      <c r="A81" s="9"/>
      <c r="B81" s="5"/>
      <c r="C81" s="5"/>
      <c r="D81" s="9"/>
      <c r="E81" s="9"/>
      <c r="F81" s="503"/>
      <c r="G81" s="5"/>
      <c r="H81" s="5"/>
      <c r="I81" s="104"/>
      <c r="J81" s="5"/>
      <c r="M81" s="445">
        <f>I80-'CURVA ABC'!H65</f>
        <v>0</v>
      </c>
    </row>
    <row r="82" spans="1:14" s="445" customFormat="1" ht="15.6" x14ac:dyDescent="0.3">
      <c r="A82" s="74"/>
      <c r="B82" s="168"/>
      <c r="C82" s="179" t="s">
        <v>27</v>
      </c>
      <c r="D82" s="75">
        <f>I80</f>
        <v>211330.32000000004</v>
      </c>
      <c r="E82" s="576"/>
      <c r="F82" s="576"/>
      <c r="G82" s="576"/>
      <c r="H82" s="179"/>
      <c r="I82" s="179"/>
      <c r="J82" s="77"/>
    </row>
    <row r="83" spans="1:14" s="445" customFormat="1" ht="36" customHeight="1" x14ac:dyDescent="0.3">
      <c r="A83" s="74"/>
      <c r="B83" s="168"/>
      <c r="C83" s="179"/>
      <c r="D83" s="574" t="s">
        <v>478</v>
      </c>
      <c r="E83" s="574"/>
      <c r="F83" s="574"/>
      <c r="G83" s="574"/>
      <c r="H83" s="179"/>
      <c r="I83" s="179"/>
      <c r="J83" s="77"/>
    </row>
    <row r="84" spans="1:14" s="445" customFormat="1" ht="15.6" x14ac:dyDescent="0.3">
      <c r="A84" s="74"/>
      <c r="B84" s="74"/>
      <c r="C84" s="74"/>
      <c r="D84" s="574"/>
      <c r="E84" s="574"/>
      <c r="F84" s="574"/>
      <c r="G84" s="574"/>
      <c r="H84" s="183"/>
      <c r="I84" s="183"/>
      <c r="J84" s="183"/>
    </row>
    <row r="85" spans="1:14" s="445" customFormat="1" ht="15.6" x14ac:dyDescent="0.3">
      <c r="A85" s="573" t="str">
        <f>DADOS!$C$12</f>
        <v>Paço do Lumiar-MA, 06 de outubro de 2025.</v>
      </c>
      <c r="B85" s="573"/>
      <c r="C85" s="573"/>
      <c r="D85" s="573"/>
      <c r="E85" s="573"/>
      <c r="F85" s="573"/>
      <c r="G85" s="573"/>
      <c r="H85" s="573"/>
      <c r="I85" s="573"/>
      <c r="J85" s="573"/>
    </row>
    <row r="86" spans="1:14" s="445" customFormat="1" ht="15.6" x14ac:dyDescent="0.3">
      <c r="A86" s="52"/>
      <c r="B86" s="52"/>
      <c r="C86" s="52"/>
      <c r="D86" s="52"/>
      <c r="E86" s="52"/>
      <c r="F86" s="498"/>
      <c r="G86" s="52"/>
      <c r="H86" s="52"/>
      <c r="I86" s="52"/>
      <c r="J86" s="52"/>
      <c r="M86" s="445" t="s">
        <v>469</v>
      </c>
      <c r="N86" s="445">
        <v>341972</v>
      </c>
    </row>
    <row r="87" spans="1:14" s="445" customFormat="1" ht="84.6" customHeight="1" x14ac:dyDescent="0.3">
      <c r="A87" s="12"/>
      <c r="B87" s="12"/>
      <c r="C87" s="12"/>
      <c r="D87" s="475"/>
      <c r="E87" s="475"/>
      <c r="F87" s="504"/>
      <c r="G87" s="475"/>
      <c r="H87" s="12"/>
      <c r="I87" s="12"/>
      <c r="J87" s="12"/>
      <c r="M87" s="445" t="s">
        <v>470</v>
      </c>
      <c r="N87" s="445">
        <v>328509.56</v>
      </c>
    </row>
    <row r="88" spans="1:14" s="445" customFormat="1" ht="18" x14ac:dyDescent="0.3">
      <c r="A88" s="47"/>
      <c r="B88" s="47"/>
      <c r="D88" s="475"/>
      <c r="E88" s="476" t="s">
        <v>28</v>
      </c>
      <c r="F88" s="505"/>
      <c r="G88" s="444"/>
      <c r="H88" s="157"/>
      <c r="I88" s="47"/>
      <c r="J88" s="47"/>
    </row>
    <row r="89" spans="1:14" s="445" customFormat="1" ht="18" x14ac:dyDescent="0.3">
      <c r="A89" s="166"/>
      <c r="B89" s="166"/>
      <c r="C89" s="446"/>
      <c r="D89" s="477"/>
      <c r="E89" s="478" t="str">
        <f>DADOS!$C$14</f>
        <v>Fernando Aragão Costa</v>
      </c>
      <c r="F89" s="505"/>
      <c r="G89" s="444"/>
      <c r="H89" s="74"/>
      <c r="I89" s="166"/>
      <c r="J89" s="166"/>
    </row>
    <row r="90" spans="1:14" s="445" customFormat="1" ht="18" x14ac:dyDescent="0.3">
      <c r="A90" s="166"/>
      <c r="B90" s="166"/>
      <c r="C90" s="446"/>
      <c r="D90" s="479"/>
      <c r="E90" s="480" t="str">
        <f>DADOS!$C$15</f>
        <v>Engenheiro</v>
      </c>
      <c r="F90" s="505"/>
      <c r="G90" s="444"/>
      <c r="H90" s="158"/>
      <c r="I90" s="166"/>
      <c r="J90" s="166"/>
    </row>
    <row r="91" spans="1:14" s="445" customFormat="1" ht="18" x14ac:dyDescent="0.3">
      <c r="A91" s="166"/>
      <c r="B91" s="166"/>
      <c r="C91" s="446"/>
      <c r="D91" s="479"/>
      <c r="E91" s="271">
        <f>DADOS!$C$16</f>
        <v>1115360060</v>
      </c>
      <c r="F91" s="505"/>
      <c r="G91" s="444"/>
      <c r="H91" s="158"/>
      <c r="I91" s="166"/>
      <c r="J91" s="166"/>
    </row>
    <row r="92" spans="1:14" s="445" customFormat="1" ht="18" x14ac:dyDescent="0.3">
      <c r="A92" s="8"/>
      <c r="B92" s="438"/>
      <c r="C92" s="438"/>
      <c r="D92" s="479"/>
      <c r="E92" s="479"/>
      <c r="F92" s="505"/>
      <c r="G92" s="481"/>
      <c r="H92" s="158"/>
      <c r="I92" s="104"/>
      <c r="J92" s="438"/>
    </row>
    <row r="93" spans="1:14" s="445" customFormat="1" ht="14.4" x14ac:dyDescent="0.3">
      <c r="A93" s="8"/>
      <c r="B93" s="438"/>
      <c r="C93" s="2"/>
      <c r="D93" s="8"/>
      <c r="E93" s="8"/>
      <c r="F93" s="495"/>
      <c r="G93" s="438"/>
      <c r="H93" s="438"/>
      <c r="I93" s="104"/>
      <c r="J93" s="438"/>
    </row>
    <row r="94" spans="1:14" s="445" customFormat="1" ht="14.4" x14ac:dyDescent="0.3">
      <c r="A94" s="8"/>
      <c r="B94" s="438"/>
      <c r="C94" s="438"/>
      <c r="D94" s="8"/>
      <c r="E94" s="2"/>
      <c r="F94" s="493"/>
      <c r="G94" s="438"/>
      <c r="H94" s="438"/>
      <c r="I94" s="104"/>
      <c r="J94" s="438"/>
    </row>
    <row r="95" spans="1:14" s="445" customFormat="1" ht="14.4" x14ac:dyDescent="0.3">
      <c r="A95" s="8"/>
      <c r="B95" s="438"/>
      <c r="C95" s="438"/>
      <c r="D95" s="447"/>
      <c r="E95" s="2"/>
      <c r="F95" s="493"/>
      <c r="G95" s="438"/>
      <c r="H95" s="438"/>
      <c r="I95" s="104"/>
      <c r="J95" s="438"/>
    </row>
    <row r="96" spans="1:14" s="445" customFormat="1" ht="14.4" x14ac:dyDescent="0.3">
      <c r="A96" s="8"/>
      <c r="B96" s="438"/>
      <c r="C96" s="438"/>
      <c r="D96" s="8"/>
      <c r="E96" s="2"/>
      <c r="F96" s="493"/>
      <c r="G96" s="438"/>
      <c r="H96" s="438"/>
      <c r="I96" s="104"/>
      <c r="J96" s="438"/>
    </row>
    <row r="97" spans="1:11" s="445" customFormat="1" ht="14.4" x14ac:dyDescent="0.3">
      <c r="A97" s="8"/>
      <c r="B97" s="438"/>
      <c r="C97" s="438"/>
      <c r="D97" s="448"/>
      <c r="E97" s="8"/>
      <c r="F97" s="495"/>
      <c r="G97" s="8"/>
      <c r="H97" s="8"/>
      <c r="I97" s="8"/>
      <c r="J97" s="8"/>
    </row>
    <row r="98" spans="1:11" s="445" customFormat="1" ht="14.4" x14ac:dyDescent="0.3">
      <c r="A98" s="8"/>
      <c r="B98" s="438"/>
      <c r="C98" s="438"/>
      <c r="D98" s="447"/>
      <c r="E98" s="8"/>
      <c r="F98" s="495"/>
      <c r="G98" s="8"/>
      <c r="H98" s="8"/>
      <c r="I98" s="8"/>
      <c r="J98" s="8"/>
    </row>
    <row r="99" spans="1:11" s="445" customFormat="1" ht="14.4" x14ac:dyDescent="0.3">
      <c r="A99" s="8"/>
      <c r="B99" s="438"/>
      <c r="C99" s="438"/>
      <c r="D99" s="447"/>
      <c r="E99" s="8"/>
      <c r="F99" s="495"/>
      <c r="G99" s="8"/>
      <c r="H99" s="8"/>
      <c r="I99" s="8"/>
      <c r="J99" s="8"/>
    </row>
    <row r="100" spans="1:11" s="445" customFormat="1" ht="14.4" x14ac:dyDescent="0.3">
      <c r="A100" s="8"/>
      <c r="B100" s="438"/>
      <c r="C100" s="438"/>
      <c r="D100" s="8"/>
      <c r="E100" s="8"/>
      <c r="F100" s="495"/>
      <c r="G100" s="8"/>
      <c r="H100" s="8"/>
      <c r="I100" s="8"/>
      <c r="J100" s="8"/>
    </row>
    <row r="101" spans="1:11" s="445" customFormat="1" ht="14.4" x14ac:dyDescent="0.3">
      <c r="A101" s="8"/>
      <c r="B101" s="438"/>
      <c r="C101" s="438"/>
      <c r="D101" s="8"/>
      <c r="E101" s="8"/>
      <c r="F101" s="495"/>
      <c r="G101" s="8"/>
      <c r="H101" s="8"/>
      <c r="I101" s="8"/>
      <c r="J101" s="8"/>
    </row>
    <row r="102" spans="1:11" s="445" customFormat="1" ht="14.4" x14ac:dyDescent="0.3">
      <c r="A102" s="8"/>
      <c r="B102" s="438"/>
      <c r="C102" s="438"/>
      <c r="D102" s="448"/>
      <c r="E102" s="8"/>
      <c r="F102" s="495"/>
      <c r="G102" s="8"/>
      <c r="H102" s="8"/>
      <c r="I102" s="8"/>
      <c r="J102" s="8"/>
    </row>
    <row r="103" spans="1:11" s="445" customFormat="1" ht="14.4" x14ac:dyDescent="0.3">
      <c r="A103" s="8"/>
      <c r="B103" s="438"/>
      <c r="C103" s="438"/>
      <c r="D103" s="8"/>
      <c r="E103" s="8"/>
      <c r="F103" s="495"/>
      <c r="G103" s="8"/>
      <c r="H103" s="8"/>
      <c r="I103" s="8"/>
      <c r="J103" s="8"/>
    </row>
    <row r="104" spans="1:11" s="445" customFormat="1" ht="14.4" x14ac:dyDescent="0.3">
      <c r="A104" s="8"/>
      <c r="B104" s="438"/>
      <c r="C104" s="438"/>
      <c r="D104" s="8"/>
      <c r="E104" s="8"/>
      <c r="F104" s="495"/>
      <c r="G104" s="8"/>
      <c r="H104" s="8"/>
      <c r="I104" s="8"/>
      <c r="J104" s="8"/>
    </row>
    <row r="105" spans="1:11" s="445" customFormat="1" ht="14.4" x14ac:dyDescent="0.3">
      <c r="A105" s="8"/>
      <c r="B105" s="438"/>
      <c r="C105" s="438"/>
      <c r="D105" s="448"/>
      <c r="E105" s="8"/>
      <c r="F105" s="495"/>
      <c r="G105" s="8"/>
      <c r="H105" s="8"/>
      <c r="I105" s="8"/>
      <c r="J105" s="8"/>
    </row>
    <row r="106" spans="1:11" s="445" customFormat="1" ht="14.4" x14ac:dyDescent="0.3">
      <c r="A106" s="8"/>
      <c r="B106" s="438"/>
      <c r="C106" s="438"/>
      <c r="D106" s="8"/>
      <c r="E106" s="8"/>
      <c r="F106" s="495"/>
      <c r="G106" s="8"/>
      <c r="H106" s="8"/>
      <c r="I106" s="8"/>
      <c r="J106" s="8"/>
    </row>
    <row r="107" spans="1:11" s="445" customFormat="1" ht="14.4" x14ac:dyDescent="0.3">
      <c r="A107" s="8"/>
      <c r="B107" s="438"/>
      <c r="C107" s="438"/>
      <c r="D107" s="8"/>
      <c r="E107" s="8"/>
      <c r="F107" s="495"/>
      <c r="G107" s="8"/>
      <c r="H107" s="8"/>
      <c r="I107" s="8"/>
      <c r="J107" s="8"/>
    </row>
    <row r="108" spans="1:11" s="445" customFormat="1" ht="14.4" x14ac:dyDescent="0.3">
      <c r="A108" s="8"/>
      <c r="B108" s="438"/>
      <c r="C108" s="438"/>
      <c r="D108" s="447"/>
      <c r="E108" s="8"/>
      <c r="F108" s="495"/>
      <c r="G108" s="8"/>
      <c r="H108" s="8"/>
      <c r="I108" s="8"/>
      <c r="J108" s="8"/>
    </row>
    <row r="109" spans="1:11" s="445" customFormat="1" ht="14.4" x14ac:dyDescent="0.3">
      <c r="A109" s="8"/>
      <c r="B109" s="438"/>
      <c r="C109" s="438"/>
      <c r="D109" s="8"/>
      <c r="E109" s="8"/>
      <c r="F109" s="495"/>
      <c r="G109" s="8"/>
      <c r="H109" s="8"/>
      <c r="I109" s="8"/>
      <c r="J109" s="8"/>
      <c r="K109" s="445" t="e">
        <f>UPPER(#REF!)</f>
        <v>#REF!</v>
      </c>
    </row>
    <row r="110" spans="1:11" s="445" customFormat="1" ht="14.4" x14ac:dyDescent="0.3">
      <c r="A110" s="8"/>
      <c r="B110" s="438"/>
      <c r="C110" s="438"/>
      <c r="D110" s="447"/>
      <c r="E110" s="8"/>
      <c r="F110" s="495"/>
      <c r="G110" s="8"/>
      <c r="H110" s="8"/>
      <c r="I110" s="8"/>
      <c r="J110" s="8"/>
    </row>
    <row r="111" spans="1:11" s="445" customFormat="1" ht="14.4" x14ac:dyDescent="0.3">
      <c r="A111" s="8"/>
      <c r="B111" s="438"/>
      <c r="C111" s="438"/>
      <c r="D111" s="8"/>
      <c r="E111" s="2"/>
      <c r="F111" s="493"/>
      <c r="G111" s="438"/>
      <c r="H111" s="438"/>
      <c r="I111" s="104"/>
      <c r="J111" s="438"/>
    </row>
    <row r="112" spans="1:11" s="445" customFormat="1" ht="14.4" x14ac:dyDescent="0.3">
      <c r="A112" s="8"/>
      <c r="B112" s="438"/>
      <c r="C112" s="438"/>
      <c r="D112" s="8"/>
      <c r="E112" s="2"/>
      <c r="F112" s="493"/>
      <c r="G112" s="438"/>
      <c r="H112" s="438"/>
      <c r="I112" s="104"/>
      <c r="J112" s="438"/>
    </row>
    <row r="113" spans="1:10" s="445" customFormat="1" ht="14.4" x14ac:dyDescent="0.3">
      <c r="A113" s="8"/>
      <c r="B113" s="438"/>
      <c r="C113" s="438"/>
      <c r="D113" s="8"/>
      <c r="E113" s="2"/>
      <c r="F113" s="493"/>
      <c r="G113" s="438"/>
      <c r="H113" s="438"/>
      <c r="I113" s="104"/>
      <c r="J113" s="438"/>
    </row>
    <row r="114" spans="1:10" s="445" customFormat="1" ht="14.4" x14ac:dyDescent="0.3">
      <c r="A114" s="8"/>
      <c r="B114" s="438"/>
      <c r="C114" s="438"/>
      <c r="D114" s="8"/>
      <c r="E114" s="2"/>
      <c r="F114" s="493"/>
      <c r="G114" s="438"/>
      <c r="H114" s="438"/>
      <c r="I114" s="104"/>
      <c r="J114" s="438"/>
    </row>
    <row r="115" spans="1:10" s="445" customFormat="1" ht="14.4" x14ac:dyDescent="0.3">
      <c r="A115" s="8"/>
      <c r="B115" s="438"/>
      <c r="C115" s="438"/>
      <c r="D115" s="8"/>
      <c r="E115" s="2"/>
      <c r="F115" s="493"/>
      <c r="G115" s="438"/>
      <c r="H115" s="438"/>
      <c r="I115" s="104"/>
      <c r="J115" s="438"/>
    </row>
    <row r="116" spans="1:10" s="445" customFormat="1" ht="14.4" x14ac:dyDescent="0.3">
      <c r="A116" s="8"/>
      <c r="B116" s="438"/>
      <c r="C116" s="438"/>
      <c r="D116" s="8"/>
      <c r="E116" s="2"/>
      <c r="F116" s="493"/>
      <c r="G116" s="438"/>
      <c r="H116" s="438"/>
      <c r="I116" s="104"/>
      <c r="J116" s="438"/>
    </row>
    <row r="117" spans="1:10" s="445" customFormat="1" ht="14.4" x14ac:dyDescent="0.3">
      <c r="A117" s="8"/>
      <c r="B117" s="438"/>
      <c r="C117" s="438"/>
      <c r="D117" s="8"/>
      <c r="E117" s="2"/>
      <c r="F117" s="493"/>
      <c r="G117" s="438"/>
      <c r="H117" s="438"/>
      <c r="I117" s="104"/>
      <c r="J117" s="438"/>
    </row>
    <row r="118" spans="1:10" s="445" customFormat="1" ht="14.4" x14ac:dyDescent="0.3">
      <c r="A118" s="8"/>
      <c r="B118" s="438"/>
      <c r="C118" s="438"/>
      <c r="D118" s="8"/>
      <c r="E118" s="2"/>
      <c r="F118" s="493"/>
      <c r="G118" s="438"/>
      <c r="H118" s="438"/>
      <c r="I118" s="104"/>
      <c r="J118" s="438"/>
    </row>
    <row r="119" spans="1:10" s="445" customFormat="1" ht="14.4" x14ac:dyDescent="0.3">
      <c r="A119" s="8"/>
      <c r="B119" s="438"/>
      <c r="C119" s="438"/>
      <c r="D119" s="8"/>
      <c r="E119" s="2"/>
      <c r="F119" s="493"/>
      <c r="G119" s="438"/>
      <c r="H119" s="438"/>
      <c r="I119" s="104"/>
      <c r="J119" s="438"/>
    </row>
    <row r="120" spans="1:10" s="445" customFormat="1" ht="14.4" x14ac:dyDescent="0.3">
      <c r="A120" s="8"/>
      <c r="B120" s="438"/>
      <c r="C120" s="438"/>
      <c r="D120" s="8"/>
      <c r="E120" s="2"/>
      <c r="F120" s="493"/>
      <c r="G120" s="438"/>
      <c r="H120" s="438"/>
      <c r="I120" s="104"/>
      <c r="J120" s="438"/>
    </row>
    <row r="121" spans="1:10" s="445" customFormat="1" ht="14.4" x14ac:dyDescent="0.3">
      <c r="A121" s="8"/>
      <c r="B121" s="438"/>
      <c r="C121" s="438"/>
      <c r="D121" s="8"/>
      <c r="E121" s="2"/>
      <c r="F121" s="493"/>
      <c r="G121" s="438"/>
      <c r="H121" s="438"/>
      <c r="I121" s="104"/>
      <c r="J121" s="438"/>
    </row>
    <row r="122" spans="1:10" s="445" customFormat="1" ht="14.4" x14ac:dyDescent="0.3">
      <c r="A122" s="8"/>
      <c r="B122" s="438"/>
      <c r="C122" s="438"/>
      <c r="D122" s="8"/>
      <c r="E122" s="2"/>
      <c r="F122" s="493"/>
      <c r="G122" s="438"/>
      <c r="H122" s="438"/>
      <c r="I122" s="104"/>
      <c r="J122" s="438"/>
    </row>
    <row r="123" spans="1:10" s="445" customFormat="1" ht="14.4" x14ac:dyDescent="0.3">
      <c r="A123" s="8"/>
      <c r="B123" s="438"/>
      <c r="C123" s="438"/>
      <c r="D123" s="8"/>
      <c r="E123" s="2"/>
      <c r="F123" s="493"/>
      <c r="G123" s="438"/>
      <c r="H123" s="438"/>
      <c r="I123" s="104"/>
      <c r="J123" s="438"/>
    </row>
    <row r="124" spans="1:10" s="445" customFormat="1" ht="14.4" x14ac:dyDescent="0.3">
      <c r="A124" s="8"/>
      <c r="B124" s="438"/>
      <c r="C124" s="438"/>
      <c r="D124" s="8"/>
      <c r="E124" s="2"/>
      <c r="F124" s="493"/>
      <c r="G124" s="438"/>
      <c r="H124" s="438"/>
      <c r="I124" s="104"/>
      <c r="J124" s="438"/>
    </row>
    <row r="125" spans="1:10" s="445" customFormat="1" ht="14.4" x14ac:dyDescent="0.3">
      <c r="A125" s="8"/>
      <c r="B125" s="438"/>
      <c r="C125" s="438"/>
      <c r="D125" s="8"/>
      <c r="E125" s="2"/>
      <c r="F125" s="493"/>
      <c r="G125" s="438"/>
      <c r="H125" s="438"/>
      <c r="I125" s="104"/>
      <c r="J125" s="438"/>
    </row>
    <row r="126" spans="1:10" s="445" customFormat="1" ht="14.4" x14ac:dyDescent="0.3">
      <c r="A126" s="8"/>
      <c r="B126" s="438"/>
      <c r="C126" s="438"/>
      <c r="D126" s="8"/>
      <c r="E126" s="2"/>
      <c r="F126" s="493"/>
      <c r="G126" s="438"/>
      <c r="H126" s="438"/>
      <c r="I126" s="104"/>
      <c r="J126" s="438"/>
    </row>
    <row r="127" spans="1:10" s="445" customFormat="1" ht="14.4" x14ac:dyDescent="0.3">
      <c r="A127" s="8"/>
      <c r="B127" s="438"/>
      <c r="C127" s="438"/>
      <c r="D127" s="8"/>
      <c r="E127" s="2"/>
      <c r="F127" s="493"/>
      <c r="G127" s="438"/>
      <c r="H127" s="438"/>
      <c r="I127" s="104"/>
      <c r="J127" s="438"/>
    </row>
    <row r="128" spans="1:10" s="445" customFormat="1" ht="14.4" x14ac:dyDescent="0.3">
      <c r="A128" s="8"/>
      <c r="B128" s="438"/>
      <c r="C128" s="438"/>
      <c r="D128" s="8"/>
      <c r="E128" s="2"/>
      <c r="F128" s="493"/>
      <c r="G128" s="438"/>
      <c r="H128" s="438"/>
      <c r="I128" s="104"/>
      <c r="J128" s="438"/>
    </row>
    <row r="129" spans="1:11" s="445" customFormat="1" ht="14.4" x14ac:dyDescent="0.3">
      <c r="A129" s="8"/>
      <c r="B129" s="438"/>
      <c r="C129" s="438"/>
      <c r="D129" s="8"/>
      <c r="E129" s="2"/>
      <c r="F129" s="493"/>
      <c r="G129" s="438"/>
      <c r="H129" s="438"/>
      <c r="I129" s="104"/>
      <c r="J129" s="438"/>
    </row>
    <row r="130" spans="1:11" s="445" customFormat="1" ht="14.4" x14ac:dyDescent="0.3">
      <c r="A130" s="8"/>
      <c r="B130" s="438"/>
      <c r="C130" s="438"/>
      <c r="D130" s="8"/>
      <c r="E130" s="2"/>
      <c r="F130" s="493"/>
      <c r="G130" s="438"/>
      <c r="H130" s="438"/>
      <c r="I130" s="104"/>
      <c r="J130" s="438"/>
    </row>
    <row r="131" spans="1:11" s="445" customFormat="1" ht="14.4" x14ac:dyDescent="0.3">
      <c r="A131" s="8"/>
      <c r="B131" s="438"/>
      <c r="C131" s="438"/>
      <c r="D131" s="8"/>
      <c r="E131" s="2"/>
      <c r="F131" s="493"/>
      <c r="G131" s="438"/>
      <c r="H131" s="438"/>
      <c r="I131" s="104"/>
      <c r="J131" s="438"/>
    </row>
    <row r="132" spans="1:11" s="445" customFormat="1" ht="14.4" x14ac:dyDescent="0.3">
      <c r="A132" s="8"/>
      <c r="B132" s="438"/>
      <c r="C132" s="438"/>
      <c r="D132" s="8"/>
      <c r="E132" s="2"/>
      <c r="F132" s="493"/>
      <c r="G132" s="438"/>
      <c r="H132" s="438"/>
      <c r="I132" s="104"/>
      <c r="J132" s="438"/>
    </row>
    <row r="133" spans="1:11" s="445" customFormat="1" ht="14.4" x14ac:dyDescent="0.3">
      <c r="A133" s="8"/>
      <c r="B133" s="438"/>
      <c r="C133" s="438"/>
      <c r="D133" s="8"/>
      <c r="E133" s="2"/>
      <c r="F133" s="493"/>
      <c r="G133" s="438"/>
      <c r="H133" s="438"/>
      <c r="I133" s="104"/>
      <c r="J133" s="438"/>
    </row>
    <row r="134" spans="1:11" s="445" customFormat="1" ht="14.4" x14ac:dyDescent="0.3">
      <c r="A134" s="8"/>
      <c r="B134" s="438"/>
      <c r="C134" s="438"/>
      <c r="D134" s="8"/>
      <c r="E134" s="2"/>
      <c r="F134" s="493"/>
      <c r="G134" s="438"/>
      <c r="H134" s="438"/>
      <c r="I134" s="104"/>
      <c r="J134" s="438"/>
    </row>
    <row r="135" spans="1:11" s="445" customFormat="1" ht="14.4" x14ac:dyDescent="0.3">
      <c r="A135" s="8"/>
      <c r="B135" s="438"/>
      <c r="C135" s="438"/>
      <c r="D135" s="8"/>
      <c r="E135" s="2"/>
      <c r="F135" s="493"/>
      <c r="G135" s="438"/>
      <c r="H135" s="438"/>
      <c r="I135" s="104"/>
      <c r="J135" s="438"/>
    </row>
    <row r="136" spans="1:11" s="445" customFormat="1" ht="14.4" x14ac:dyDescent="0.3">
      <c r="A136" s="8"/>
      <c r="B136" s="438"/>
      <c r="C136" s="438"/>
      <c r="D136" s="8"/>
      <c r="E136" s="2"/>
      <c r="F136" s="493"/>
      <c r="G136" s="438"/>
      <c r="H136" s="438"/>
      <c r="I136" s="104"/>
      <c r="J136" s="438"/>
    </row>
    <row r="137" spans="1:11" s="445" customFormat="1" ht="14.4" x14ac:dyDescent="0.3">
      <c r="A137" s="8"/>
      <c r="B137" s="438"/>
      <c r="C137" s="438"/>
      <c r="D137" s="8"/>
      <c r="E137" s="2"/>
      <c r="F137" s="493"/>
      <c r="G137" s="438"/>
      <c r="H137" s="438"/>
      <c r="I137" s="104"/>
      <c r="J137" s="438"/>
    </row>
    <row r="138" spans="1:11" s="445" customFormat="1" ht="14.4" x14ac:dyDescent="0.3">
      <c r="A138" s="8"/>
      <c r="B138" s="438"/>
      <c r="C138" s="438"/>
      <c r="D138" s="8"/>
      <c r="E138" s="2"/>
      <c r="F138" s="493"/>
      <c r="G138" s="438"/>
      <c r="H138" s="438"/>
      <c r="I138" s="104"/>
      <c r="J138" s="438"/>
    </row>
    <row r="139" spans="1:11" s="445" customFormat="1" ht="14.4" x14ac:dyDescent="0.3">
      <c r="A139" s="8"/>
      <c r="B139" s="438"/>
      <c r="C139" s="438"/>
      <c r="D139" s="8"/>
      <c r="E139" s="2"/>
      <c r="F139" s="493"/>
      <c r="G139" s="438"/>
      <c r="H139" s="438"/>
      <c r="I139" s="104"/>
      <c r="J139" s="438"/>
    </row>
    <row r="140" spans="1:11" s="445" customFormat="1" ht="14.4" x14ac:dyDescent="0.3">
      <c r="A140" s="8"/>
      <c r="B140" s="438"/>
      <c r="C140" s="438"/>
      <c r="D140" s="8"/>
      <c r="E140" s="2"/>
      <c r="F140" s="493"/>
      <c r="G140" s="438"/>
      <c r="H140" s="438"/>
      <c r="I140" s="104"/>
      <c r="J140" s="438"/>
    </row>
    <row r="141" spans="1:11" s="445" customFormat="1" ht="15.6" x14ac:dyDescent="0.3">
      <c r="A141" s="8"/>
      <c r="B141" s="438"/>
      <c r="C141" s="438"/>
      <c r="D141" s="8"/>
      <c r="E141" s="2"/>
      <c r="F141" s="493"/>
      <c r="G141" s="438"/>
      <c r="H141" s="438"/>
      <c r="I141" s="104"/>
      <c r="J141" s="438"/>
      <c r="K141" s="457"/>
    </row>
    <row r="142" spans="1:11" s="445" customFormat="1" ht="15.6" x14ac:dyDescent="0.3">
      <c r="A142" s="8"/>
      <c r="B142" s="438"/>
      <c r="C142" s="438"/>
      <c r="D142" s="8"/>
      <c r="E142" s="2"/>
      <c r="F142" s="493"/>
      <c r="G142" s="438"/>
      <c r="H142" s="438"/>
      <c r="I142" s="104"/>
      <c r="J142" s="438"/>
      <c r="K142" s="455"/>
    </row>
    <row r="143" spans="1:11" s="445" customFormat="1" ht="15.6" x14ac:dyDescent="0.3">
      <c r="A143" s="8"/>
      <c r="B143" s="438"/>
      <c r="C143" s="438"/>
      <c r="D143" s="8"/>
      <c r="E143" s="2"/>
      <c r="F143" s="493"/>
      <c r="G143" s="438"/>
      <c r="H143" s="438"/>
      <c r="I143" s="104"/>
      <c r="J143" s="438"/>
      <c r="K143" s="455"/>
    </row>
    <row r="144" spans="1:11" s="445" customFormat="1" ht="15.6" x14ac:dyDescent="0.3">
      <c r="A144" s="8"/>
      <c r="B144" s="438"/>
      <c r="C144" s="438"/>
      <c r="D144" s="8"/>
      <c r="E144" s="2"/>
      <c r="F144" s="493"/>
      <c r="G144" s="438"/>
      <c r="H144" s="438"/>
      <c r="I144" s="104"/>
      <c r="J144" s="438"/>
      <c r="K144" s="455"/>
    </row>
    <row r="145" spans="1:11" s="445" customFormat="1" ht="15.6" x14ac:dyDescent="0.3">
      <c r="A145" s="8"/>
      <c r="B145" s="438"/>
      <c r="C145" s="438"/>
      <c r="D145" s="8"/>
      <c r="E145" s="2"/>
      <c r="F145" s="493"/>
      <c r="G145" s="438"/>
      <c r="H145" s="438"/>
      <c r="I145" s="104"/>
      <c r="J145" s="438"/>
      <c r="K145" s="455"/>
    </row>
    <row r="146" spans="1:11" s="445" customFormat="1" ht="14.4" x14ac:dyDescent="0.3">
      <c r="A146" s="8"/>
      <c r="B146" s="438"/>
      <c r="C146" s="438"/>
      <c r="D146" s="8"/>
      <c r="E146" s="2"/>
      <c r="F146" s="493"/>
      <c r="G146" s="438"/>
      <c r="H146" s="438"/>
      <c r="I146" s="104"/>
      <c r="J146" s="438"/>
    </row>
    <row r="147" spans="1:11" s="445" customFormat="1" ht="15.6" x14ac:dyDescent="0.3">
      <c r="A147" s="8"/>
      <c r="B147" s="438"/>
      <c r="C147" s="438"/>
      <c r="D147" s="8"/>
      <c r="E147" s="2"/>
      <c r="F147" s="493"/>
      <c r="G147" s="438"/>
      <c r="H147" s="438"/>
      <c r="I147" s="104"/>
      <c r="J147" s="438"/>
      <c r="K147" s="455"/>
    </row>
    <row r="148" spans="1:11" s="445" customFormat="1" ht="15.6" x14ac:dyDescent="0.3">
      <c r="A148" s="8"/>
      <c r="B148" s="438"/>
      <c r="C148" s="438"/>
      <c r="D148" s="8"/>
      <c r="E148" s="2"/>
      <c r="F148" s="493"/>
      <c r="G148" s="438"/>
      <c r="H148" s="438"/>
      <c r="I148" s="104"/>
      <c r="J148" s="438"/>
      <c r="K148" s="455"/>
    </row>
    <row r="149" spans="1:11" s="445" customFormat="1" ht="15.6" x14ac:dyDescent="0.3">
      <c r="A149" s="8"/>
      <c r="B149" s="438"/>
      <c r="C149" s="438"/>
      <c r="D149" s="8"/>
      <c r="E149" s="2"/>
      <c r="F149" s="493"/>
      <c r="G149" s="438"/>
      <c r="H149" s="438"/>
      <c r="I149" s="104"/>
      <c r="J149" s="438"/>
      <c r="K149" s="455"/>
    </row>
    <row r="150" spans="1:11" s="445" customFormat="1" ht="15.6" x14ac:dyDescent="0.3">
      <c r="A150" s="8"/>
      <c r="B150" s="438"/>
      <c r="C150" s="438"/>
      <c r="D150" s="8"/>
      <c r="E150" s="2"/>
      <c r="F150" s="493"/>
      <c r="G150" s="438"/>
      <c r="H150" s="438"/>
      <c r="I150" s="104"/>
      <c r="J150" s="438"/>
      <c r="K150" s="455"/>
    </row>
    <row r="151" spans="1:11" s="445" customFormat="1" ht="15.6" x14ac:dyDescent="0.3">
      <c r="A151" s="8"/>
      <c r="B151" s="438"/>
      <c r="C151" s="438"/>
      <c r="D151" s="8"/>
      <c r="E151" s="2"/>
      <c r="F151" s="493"/>
      <c r="G151" s="438"/>
      <c r="H151" s="438"/>
      <c r="I151" s="104"/>
      <c r="J151" s="438"/>
      <c r="K151" s="455"/>
    </row>
    <row r="152" spans="1:11" s="445" customFormat="1" ht="15.6" x14ac:dyDescent="0.3">
      <c r="A152" s="8"/>
      <c r="B152" s="438"/>
      <c r="C152" s="438"/>
      <c r="D152" s="8"/>
      <c r="E152" s="2"/>
      <c r="F152" s="493"/>
      <c r="G152" s="438"/>
      <c r="H152" s="438"/>
      <c r="I152" s="104"/>
      <c r="J152" s="438"/>
      <c r="K152" s="455"/>
    </row>
    <row r="153" spans="1:11" s="445" customFormat="1" ht="15.6" x14ac:dyDescent="0.3">
      <c r="A153" s="8"/>
      <c r="B153" s="438"/>
      <c r="C153" s="438"/>
      <c r="D153" s="8"/>
      <c r="E153" s="2"/>
      <c r="F153" s="493"/>
      <c r="G153" s="438"/>
      <c r="H153" s="438"/>
      <c r="I153" s="104"/>
      <c r="J153" s="438"/>
      <c r="K153" s="455"/>
    </row>
    <row r="154" spans="1:11" s="445" customFormat="1" ht="15.6" x14ac:dyDescent="0.3">
      <c r="A154" s="8"/>
      <c r="B154" s="438"/>
      <c r="C154" s="438"/>
      <c r="D154" s="8"/>
      <c r="E154" s="2"/>
      <c r="F154" s="493"/>
      <c r="G154" s="438"/>
      <c r="H154" s="438"/>
      <c r="I154" s="104"/>
      <c r="J154" s="438"/>
      <c r="K154" s="455"/>
    </row>
    <row r="155" spans="1:11" s="445" customFormat="1" ht="15.6" x14ac:dyDescent="0.3">
      <c r="A155" s="8"/>
      <c r="B155" s="438"/>
      <c r="C155" s="438"/>
      <c r="D155" s="8"/>
      <c r="E155" s="2"/>
      <c r="F155" s="493"/>
      <c r="G155" s="438"/>
      <c r="H155" s="438"/>
      <c r="I155" s="104"/>
      <c r="J155" s="438"/>
      <c r="K155" s="455"/>
    </row>
    <row r="156" spans="1:11" s="445" customFormat="1" ht="15.6" x14ac:dyDescent="0.3">
      <c r="A156" s="8"/>
      <c r="B156" s="438"/>
      <c r="C156" s="438"/>
      <c r="D156" s="8"/>
      <c r="E156" s="2"/>
      <c r="F156" s="493"/>
      <c r="G156" s="438"/>
      <c r="H156" s="438"/>
      <c r="I156" s="104"/>
      <c r="J156" s="438"/>
      <c r="K156" s="455"/>
    </row>
    <row r="157" spans="1:11" s="445" customFormat="1" ht="15.6" x14ac:dyDescent="0.3">
      <c r="A157" s="8"/>
      <c r="B157" s="438"/>
      <c r="C157" s="438"/>
      <c r="D157" s="8"/>
      <c r="E157" s="2"/>
      <c r="F157" s="493"/>
      <c r="G157" s="438"/>
      <c r="H157" s="438"/>
      <c r="I157" s="104"/>
      <c r="J157" s="438"/>
      <c r="K157" s="455"/>
    </row>
    <row r="158" spans="1:11" s="445" customFormat="1" ht="15.6" x14ac:dyDescent="0.3">
      <c r="A158" s="8"/>
      <c r="B158" s="438"/>
      <c r="C158" s="438"/>
      <c r="D158" s="8"/>
      <c r="E158" s="2"/>
      <c r="F158" s="493"/>
      <c r="G158" s="438"/>
      <c r="H158" s="438"/>
      <c r="I158" s="104"/>
      <c r="J158" s="438"/>
      <c r="K158" s="455"/>
    </row>
    <row r="159" spans="1:11" s="445" customFormat="1" ht="15.6" x14ac:dyDescent="0.3">
      <c r="A159" s="8"/>
      <c r="B159" s="438"/>
      <c r="C159" s="438"/>
      <c r="D159" s="8"/>
      <c r="E159" s="2"/>
      <c r="F159" s="493"/>
      <c r="G159" s="438"/>
      <c r="H159" s="438"/>
      <c r="I159" s="104"/>
      <c r="J159" s="438"/>
      <c r="K159" s="455"/>
    </row>
    <row r="160" spans="1:11" s="445" customFormat="1" ht="14.4" x14ac:dyDescent="0.3">
      <c r="A160" s="8"/>
      <c r="B160" s="438"/>
      <c r="C160" s="438"/>
      <c r="D160" s="8"/>
      <c r="E160" s="2"/>
      <c r="F160" s="493"/>
      <c r="G160" s="438"/>
      <c r="H160" s="438"/>
      <c r="I160" s="104"/>
      <c r="J160" s="438"/>
      <c r="K160" s="456"/>
    </row>
    <row r="161" spans="1:10" s="445" customFormat="1" ht="14.4" x14ac:dyDescent="0.3">
      <c r="A161" s="8"/>
      <c r="B161" s="438"/>
      <c r="C161" s="438"/>
      <c r="D161" s="8"/>
      <c r="E161" s="2"/>
      <c r="F161" s="493"/>
      <c r="G161" s="438"/>
      <c r="H161" s="438"/>
      <c r="I161" s="104"/>
      <c r="J161" s="438"/>
    </row>
    <row r="162" spans="1:10" s="445" customFormat="1" ht="14.4" x14ac:dyDescent="0.3">
      <c r="A162" s="8"/>
      <c r="B162" s="438"/>
      <c r="C162" s="438"/>
      <c r="D162" s="8"/>
      <c r="E162" s="2"/>
      <c r="F162" s="493"/>
      <c r="G162" s="438"/>
      <c r="H162" s="438"/>
      <c r="I162" s="104"/>
      <c r="J162" s="438"/>
    </row>
    <row r="163" spans="1:10" s="445" customFormat="1" ht="14.4" x14ac:dyDescent="0.3">
      <c r="A163" s="8"/>
      <c r="B163" s="438"/>
      <c r="C163" s="438"/>
      <c r="D163" s="8"/>
      <c r="E163" s="2"/>
      <c r="F163" s="493"/>
      <c r="G163" s="438"/>
      <c r="H163" s="438"/>
      <c r="I163" s="104"/>
      <c r="J163" s="438"/>
    </row>
    <row r="164" spans="1:10" s="445" customFormat="1" ht="14.4" x14ac:dyDescent="0.3">
      <c r="A164" s="8"/>
      <c r="B164" s="438"/>
      <c r="C164" s="438"/>
      <c r="D164" s="8"/>
      <c r="E164" s="2"/>
      <c r="F164" s="493"/>
      <c r="G164" s="438"/>
      <c r="H164" s="438"/>
      <c r="I164" s="104"/>
      <c r="J164" s="438"/>
    </row>
    <row r="165" spans="1:10" s="445" customFormat="1" ht="14.4" x14ac:dyDescent="0.3">
      <c r="A165" s="8"/>
      <c r="B165" s="438"/>
      <c r="C165" s="438"/>
      <c r="D165" s="8"/>
      <c r="E165" s="2"/>
      <c r="F165" s="493"/>
      <c r="G165" s="438"/>
      <c r="H165" s="438"/>
      <c r="I165" s="104"/>
      <c r="J165" s="438"/>
    </row>
    <row r="166" spans="1:10" s="445" customFormat="1" ht="14.4" x14ac:dyDescent="0.3">
      <c r="A166" s="8"/>
      <c r="B166" s="438"/>
      <c r="C166" s="438"/>
      <c r="D166" s="8"/>
      <c r="E166" s="2"/>
      <c r="F166" s="493"/>
      <c r="G166" s="438"/>
      <c r="H166" s="438"/>
      <c r="I166" s="104"/>
      <c r="J166" s="438"/>
    </row>
    <row r="167" spans="1:10" s="445" customFormat="1" ht="14.4" x14ac:dyDescent="0.3">
      <c r="A167" s="8"/>
      <c r="B167" s="438"/>
      <c r="C167" s="438"/>
      <c r="D167" s="8"/>
      <c r="E167" s="2"/>
      <c r="F167" s="493"/>
      <c r="G167" s="438"/>
      <c r="H167" s="438"/>
      <c r="I167" s="104"/>
      <c r="J167" s="438"/>
    </row>
    <row r="168" spans="1:10" s="445" customFormat="1" ht="14.4" x14ac:dyDescent="0.3">
      <c r="A168" s="8"/>
      <c r="B168" s="438"/>
      <c r="C168" s="438"/>
      <c r="D168" s="8"/>
      <c r="E168" s="2"/>
      <c r="F168" s="493"/>
      <c r="G168" s="438"/>
      <c r="H168" s="438"/>
      <c r="I168" s="104"/>
      <c r="J168" s="438"/>
    </row>
    <row r="169" spans="1:10" s="445" customFormat="1" ht="14.4" x14ac:dyDescent="0.3">
      <c r="A169" s="8"/>
      <c r="B169" s="438"/>
      <c r="C169" s="438"/>
      <c r="D169" s="8"/>
      <c r="E169" s="2"/>
      <c r="F169" s="493"/>
      <c r="G169" s="438"/>
      <c r="H169" s="438"/>
      <c r="I169" s="104"/>
      <c r="J169" s="438"/>
    </row>
    <row r="170" spans="1:10" s="445" customFormat="1" ht="14.4" x14ac:dyDescent="0.3">
      <c r="A170" s="8"/>
      <c r="B170" s="438"/>
      <c r="C170" s="438"/>
      <c r="D170" s="8"/>
      <c r="E170" s="2"/>
      <c r="F170" s="493"/>
      <c r="G170" s="438"/>
      <c r="H170" s="438"/>
      <c r="I170" s="104"/>
      <c r="J170" s="438"/>
    </row>
    <row r="171" spans="1:10" s="445" customFormat="1" ht="14.4" x14ac:dyDescent="0.3">
      <c r="A171" s="8"/>
      <c r="B171" s="438"/>
      <c r="C171" s="438"/>
      <c r="D171" s="8"/>
      <c r="E171" s="2"/>
      <c r="F171" s="493"/>
      <c r="G171" s="438"/>
      <c r="H171" s="438"/>
      <c r="I171" s="104"/>
      <c r="J171" s="438"/>
    </row>
    <row r="172" spans="1:10" s="445" customFormat="1" ht="14.4" x14ac:dyDescent="0.3">
      <c r="A172" s="8"/>
      <c r="B172" s="438"/>
      <c r="C172" s="438"/>
      <c r="D172" s="8"/>
      <c r="E172" s="2"/>
      <c r="F172" s="493"/>
      <c r="G172" s="438"/>
      <c r="H172" s="438"/>
      <c r="I172" s="104"/>
      <c r="J172" s="438"/>
    </row>
    <row r="173" spans="1:10" s="445" customFormat="1" ht="14.4" x14ac:dyDescent="0.3">
      <c r="A173" s="8"/>
      <c r="B173" s="438"/>
      <c r="C173" s="438"/>
      <c r="D173" s="8"/>
      <c r="E173" s="2"/>
      <c r="F173" s="493"/>
      <c r="G173" s="438"/>
      <c r="H173" s="438"/>
      <c r="I173" s="104"/>
      <c r="J173" s="438"/>
    </row>
    <row r="174" spans="1:10" s="445" customFormat="1" ht="14.4" x14ac:dyDescent="0.3">
      <c r="A174" s="8"/>
      <c r="B174" s="438"/>
      <c r="C174" s="438"/>
      <c r="D174" s="8"/>
      <c r="E174" s="2"/>
      <c r="F174" s="493"/>
      <c r="G174" s="438"/>
      <c r="H174" s="438"/>
      <c r="I174" s="104"/>
      <c r="J174" s="438"/>
    </row>
    <row r="175" spans="1:10" s="445" customFormat="1" ht="14.4" x14ac:dyDescent="0.3">
      <c r="A175" s="8"/>
      <c r="B175" s="438"/>
      <c r="C175" s="438"/>
      <c r="D175" s="8"/>
      <c r="E175" s="2"/>
      <c r="F175" s="493"/>
      <c r="G175" s="438"/>
      <c r="H175" s="438"/>
      <c r="I175" s="104"/>
      <c r="J175" s="438"/>
    </row>
    <row r="176" spans="1:10" s="445" customFormat="1" ht="14.4" x14ac:dyDescent="0.3">
      <c r="A176" s="8"/>
      <c r="B176" s="438"/>
      <c r="C176" s="438"/>
      <c r="D176" s="8"/>
      <c r="E176" s="2"/>
      <c r="F176" s="493"/>
      <c r="G176" s="438"/>
      <c r="H176" s="438"/>
      <c r="I176" s="104"/>
      <c r="J176" s="438"/>
    </row>
    <row r="177" spans="1:10" s="445" customFormat="1" ht="14.4" x14ac:dyDescent="0.3">
      <c r="A177" s="8"/>
      <c r="B177" s="438"/>
      <c r="C177" s="438"/>
      <c r="D177" s="8"/>
      <c r="E177" s="2"/>
      <c r="F177" s="493"/>
      <c r="G177" s="438"/>
      <c r="H177" s="438"/>
      <c r="I177" s="104"/>
      <c r="J177" s="438"/>
    </row>
    <row r="178" spans="1:10" s="445" customFormat="1" ht="14.4" x14ac:dyDescent="0.3">
      <c r="A178" s="8"/>
      <c r="B178" s="438"/>
      <c r="C178" s="438"/>
      <c r="D178" s="8"/>
      <c r="E178" s="2"/>
      <c r="F178" s="493"/>
      <c r="G178" s="438"/>
      <c r="H178" s="438"/>
      <c r="I178" s="104"/>
      <c r="J178" s="438"/>
    </row>
    <row r="179" spans="1:10" s="445" customFormat="1" ht="14.4" x14ac:dyDescent="0.3">
      <c r="A179" s="8"/>
      <c r="B179" s="438"/>
      <c r="C179" s="438"/>
      <c r="D179" s="8"/>
      <c r="E179" s="2"/>
      <c r="F179" s="493"/>
      <c r="G179" s="438"/>
      <c r="H179" s="438"/>
      <c r="I179" s="104"/>
      <c r="J179" s="438"/>
    </row>
    <row r="180" spans="1:10" s="445" customFormat="1" ht="14.4" x14ac:dyDescent="0.3">
      <c r="A180" s="8"/>
      <c r="B180" s="438"/>
      <c r="C180" s="438"/>
      <c r="D180" s="8"/>
      <c r="E180" s="2"/>
      <c r="F180" s="493"/>
      <c r="G180" s="438"/>
      <c r="H180" s="438"/>
      <c r="I180" s="104"/>
      <c r="J180" s="438"/>
    </row>
    <row r="181" spans="1:10" s="445" customFormat="1" ht="14.4" x14ac:dyDescent="0.3">
      <c r="A181" s="8"/>
      <c r="B181" s="438"/>
      <c r="C181" s="438"/>
      <c r="D181" s="8"/>
      <c r="E181" s="2"/>
      <c r="F181" s="493"/>
      <c r="G181" s="438"/>
      <c r="H181" s="438"/>
      <c r="I181" s="104"/>
      <c r="J181" s="438"/>
    </row>
    <row r="182" spans="1:10" s="445" customFormat="1" ht="14.4" x14ac:dyDescent="0.3">
      <c r="A182" s="8"/>
      <c r="B182" s="438"/>
      <c r="C182" s="438"/>
      <c r="D182" s="8"/>
      <c r="E182" s="2"/>
      <c r="F182" s="493"/>
      <c r="G182" s="438"/>
      <c r="H182" s="438"/>
      <c r="I182" s="104"/>
      <c r="J182" s="438"/>
    </row>
    <row r="183" spans="1:10" s="445" customFormat="1" ht="14.4" x14ac:dyDescent="0.3">
      <c r="A183" s="8"/>
      <c r="B183" s="438"/>
      <c r="C183" s="438"/>
      <c r="D183" s="8"/>
      <c r="E183" s="2"/>
      <c r="F183" s="493"/>
      <c r="G183" s="438"/>
      <c r="H183" s="438"/>
      <c r="I183" s="104"/>
      <c r="J183" s="438"/>
    </row>
    <row r="184" spans="1:10" s="445" customFormat="1" ht="14.4" x14ac:dyDescent="0.3">
      <c r="A184" s="8"/>
      <c r="B184" s="438"/>
      <c r="C184" s="438"/>
      <c r="D184" s="8"/>
      <c r="E184" s="2"/>
      <c r="F184" s="493"/>
      <c r="G184" s="438"/>
      <c r="H184" s="438"/>
      <c r="I184" s="104"/>
      <c r="J184" s="438"/>
    </row>
    <row r="185" spans="1:10" s="445" customFormat="1" ht="14.4" x14ac:dyDescent="0.3">
      <c r="A185" s="8"/>
      <c r="B185" s="438"/>
      <c r="C185" s="438"/>
      <c r="D185" s="8"/>
      <c r="E185" s="2"/>
      <c r="F185" s="493"/>
      <c r="G185" s="438"/>
      <c r="H185" s="438"/>
      <c r="I185" s="104"/>
      <c r="J185" s="438"/>
    </row>
    <row r="186" spans="1:10" s="445" customFormat="1" ht="14.4" x14ac:dyDescent="0.3">
      <c r="A186" s="8"/>
      <c r="B186" s="438"/>
      <c r="C186" s="438"/>
      <c r="D186" s="8"/>
      <c r="E186" s="2"/>
      <c r="F186" s="493"/>
      <c r="G186" s="438"/>
      <c r="H186" s="438"/>
      <c r="I186" s="104"/>
      <c r="J186" s="438"/>
    </row>
    <row r="187" spans="1:10" s="445" customFormat="1" ht="14.4" x14ac:dyDescent="0.3">
      <c r="A187" s="8"/>
      <c r="B187" s="438"/>
      <c r="C187" s="438"/>
      <c r="D187" s="8"/>
      <c r="E187" s="2"/>
      <c r="F187" s="493"/>
      <c r="G187" s="438"/>
      <c r="H187" s="438"/>
      <c r="I187" s="104"/>
      <c r="J187" s="438"/>
    </row>
    <row r="188" spans="1:10" s="104" customFormat="1" x14ac:dyDescent="0.3">
      <c r="A188" s="8"/>
      <c r="B188" s="438"/>
      <c r="C188" s="438"/>
      <c r="D188" s="8"/>
      <c r="E188" s="2"/>
      <c r="F188" s="493"/>
      <c r="G188" s="438"/>
      <c r="H188" s="438"/>
      <c r="J188" s="438"/>
    </row>
    <row r="189" spans="1:10" s="104" customFormat="1" x14ac:dyDescent="0.3">
      <c r="A189" s="8"/>
      <c r="B189" s="438"/>
      <c r="C189" s="438"/>
      <c r="D189" s="8"/>
      <c r="E189" s="2"/>
      <c r="F189" s="493"/>
      <c r="G189" s="438"/>
      <c r="H189" s="438"/>
      <c r="J189" s="438"/>
    </row>
    <row r="190" spans="1:10" s="445" customFormat="1" ht="14.4" x14ac:dyDescent="0.3">
      <c r="A190" s="8"/>
      <c r="B190" s="438"/>
      <c r="C190" s="438"/>
      <c r="D190" s="8"/>
      <c r="E190" s="2"/>
      <c r="F190" s="493"/>
      <c r="G190" s="438"/>
      <c r="H190" s="438"/>
      <c r="I190" s="104"/>
      <c r="J190" s="438"/>
    </row>
    <row r="191" spans="1:10" s="446" customFormat="1" ht="13.8" x14ac:dyDescent="0.3">
      <c r="A191" s="8"/>
      <c r="B191" s="438"/>
      <c r="C191" s="438"/>
      <c r="D191" s="8"/>
      <c r="E191" s="2"/>
      <c r="F191" s="493"/>
      <c r="G191" s="438"/>
      <c r="H191" s="438"/>
      <c r="I191" s="104"/>
      <c r="J191" s="438"/>
    </row>
    <row r="192" spans="1:10" s="446" customFormat="1" ht="12" customHeight="1" x14ac:dyDescent="0.3">
      <c r="A192" s="8"/>
      <c r="B192" s="438"/>
      <c r="C192" s="438"/>
      <c r="D192" s="8"/>
      <c r="E192" s="2"/>
      <c r="F192" s="493"/>
      <c r="G192" s="438"/>
      <c r="H192" s="438"/>
      <c r="I192" s="104"/>
      <c r="J192" s="438"/>
    </row>
    <row r="193" spans="1:10" s="446" customFormat="1" ht="12" customHeight="1" x14ac:dyDescent="0.3">
      <c r="A193" s="8"/>
      <c r="B193" s="438"/>
      <c r="C193" s="438"/>
      <c r="D193" s="8"/>
      <c r="E193" s="2"/>
      <c r="F193" s="493"/>
      <c r="G193" s="438"/>
      <c r="H193" s="438"/>
      <c r="I193" s="104"/>
      <c r="J193" s="438"/>
    </row>
    <row r="194" spans="1:10" ht="12" customHeight="1" x14ac:dyDescent="0.3"/>
    <row r="196" spans="1:10" ht="12" customHeight="1" x14ac:dyDescent="0.3"/>
    <row r="1048514" spans="8:8" ht="18" x14ac:dyDescent="0.3">
      <c r="H1048514" s="466">
        <f>G1048514*(1+$B$10)</f>
        <v>0</v>
      </c>
    </row>
  </sheetData>
  <dataConsolidate/>
  <mergeCells count="20">
    <mergeCell ref="K16:K17"/>
    <mergeCell ref="A85:J85"/>
    <mergeCell ref="B6:J6"/>
    <mergeCell ref="A80:H80"/>
    <mergeCell ref="A14:J14"/>
    <mergeCell ref="J16:J17"/>
    <mergeCell ref="A16:A17"/>
    <mergeCell ref="E16:E17"/>
    <mergeCell ref="F16:F17"/>
    <mergeCell ref="G16:H16"/>
    <mergeCell ref="I16:I17"/>
    <mergeCell ref="B16:B17"/>
    <mergeCell ref="C16:C17"/>
    <mergeCell ref="D16:D17"/>
    <mergeCell ref="A2:J2"/>
    <mergeCell ref="A3:J3"/>
    <mergeCell ref="B7:J7"/>
    <mergeCell ref="E82:G82"/>
    <mergeCell ref="D84:G84"/>
    <mergeCell ref="D83:G83"/>
  </mergeCells>
  <phoneticPr fontId="45" type="noConversion"/>
  <printOptions horizontalCentered="1"/>
  <pageMargins left="0.59055118110236227" right="0.39370078740157483" top="1.2598425196850394" bottom="0.59055118110236227" header="0.51181102362204722" footer="0.51181102362204722"/>
  <pageSetup paperSize="9" scale="43" fitToHeight="0" orientation="portrait" r:id="rId1"/>
  <headerFooter alignWithMargins="0">
    <oddFooter>Página &amp;P de &amp;N</oddFooter>
  </headerFooter>
  <rowBreaks count="2" manualBreakCount="2">
    <brk id="41" max="9" man="1"/>
    <brk id="64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2:R1048512"/>
  <sheetViews>
    <sheetView showGridLines="0" view="pageBreakPreview" topLeftCell="A11" zoomScale="70" zoomScaleNormal="55" zoomScaleSheetLayoutView="70" workbookViewId="0">
      <selection activeCell="D11" sqref="D11"/>
    </sheetView>
  </sheetViews>
  <sheetFormatPr defaultColWidth="9.109375" defaultRowHeight="15.6" x14ac:dyDescent="0.3"/>
  <cols>
    <col min="1" max="1" width="17.33203125" style="15" customWidth="1"/>
    <col min="2" max="2" width="66.88671875" style="15" customWidth="1"/>
    <col min="3" max="3" width="9.109375" style="15" customWidth="1"/>
    <col min="4" max="4" width="20.109375" style="15" customWidth="1"/>
    <col min="5" max="5" width="1.5546875" style="18" customWidth="1"/>
    <col min="6" max="6" width="14.88671875" style="15" customWidth="1"/>
    <col min="7" max="7" width="18.109375" style="15" bestFit="1" customWidth="1"/>
    <col min="8" max="8" width="18.109375" style="15" customWidth="1"/>
    <col min="9" max="9" width="12.88671875" style="15" customWidth="1"/>
    <col min="10" max="10" width="19.6640625" style="15" customWidth="1"/>
    <col min="11" max="11" width="13.6640625" style="15" bestFit="1" customWidth="1"/>
    <col min="12" max="13" width="11.109375" style="15" customWidth="1"/>
    <col min="14" max="14" width="16.5546875" style="15" customWidth="1"/>
    <col min="15" max="15" width="31.44140625" customWidth="1"/>
    <col min="16" max="16" width="11.33203125" bestFit="1" customWidth="1"/>
    <col min="17" max="17" width="9.44140625" bestFit="1" customWidth="1"/>
    <col min="18" max="18" width="5.109375" bestFit="1" customWidth="1"/>
  </cols>
  <sheetData>
    <row r="2" spans="1:18" ht="36" customHeight="1" x14ac:dyDescent="0.3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</row>
    <row r="3" spans="1:18" ht="34.5" customHeight="1" x14ac:dyDescent="0.3">
      <c r="A3" s="566"/>
      <c r="B3" s="566"/>
      <c r="C3" s="566"/>
      <c r="D3" s="566"/>
      <c r="E3" s="566"/>
      <c r="F3" s="566"/>
      <c r="G3" s="566"/>
      <c r="H3" s="566"/>
      <c r="I3" s="566"/>
      <c r="J3" s="566"/>
      <c r="K3" s="566"/>
      <c r="L3" s="566"/>
      <c r="M3" s="566"/>
      <c r="N3" s="566"/>
    </row>
    <row r="4" spans="1:18" ht="90" customHeight="1" x14ac:dyDescent="0.3">
      <c r="A4" s="9"/>
      <c r="B4" s="9"/>
      <c r="C4" s="96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8" ht="33.75" customHeight="1" x14ac:dyDescent="0.3">
      <c r="A5" s="54" t="s">
        <v>122</v>
      </c>
      <c r="B5" s="569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5" s="569"/>
      <c r="D5" s="569"/>
      <c r="E5" s="569"/>
      <c r="F5" s="569"/>
      <c r="G5" s="569"/>
      <c r="H5" s="569"/>
      <c r="I5" s="569"/>
      <c r="J5" s="569"/>
      <c r="K5" s="569"/>
      <c r="L5" s="569"/>
      <c r="M5" s="569"/>
      <c r="N5" s="569"/>
    </row>
    <row r="6" spans="1:18" x14ac:dyDescent="0.3">
      <c r="A6" s="181" t="s">
        <v>21</v>
      </c>
      <c r="B6" s="567" t="str">
        <f>DADOS!$C$3</f>
        <v>PAÇO DO LUMIAR -MA.</v>
      </c>
      <c r="C6" s="594"/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</row>
    <row r="7" spans="1:18" ht="5.0999999999999996" customHeight="1" x14ac:dyDescent="0.3">
      <c r="A7" s="55"/>
      <c r="B7" s="52"/>
      <c r="C7" s="53"/>
      <c r="D7" s="54"/>
      <c r="E7" s="49"/>
      <c r="F7" s="66"/>
      <c r="G7" s="66"/>
      <c r="H7" s="66"/>
      <c r="I7" s="57"/>
      <c r="J7" s="66"/>
      <c r="K7" s="66"/>
      <c r="L7" s="49"/>
      <c r="M7" s="49"/>
      <c r="N7" s="49"/>
    </row>
    <row r="8" spans="1:18" x14ac:dyDescent="0.3">
      <c r="A8" s="54" t="s">
        <v>155</v>
      </c>
      <c r="B8" s="94" t="str">
        <f>DADOS!C$4</f>
        <v>SINAPI 04/2025 - Maranhão; SICRO3 01/2025 - Maranhão; ORSE 02/2025 - Sergipe; SEINFRA 028 - Ceará</v>
      </c>
      <c r="C8" s="90"/>
      <c r="D8" s="95"/>
      <c r="E8" s="52"/>
      <c r="F8" s="184"/>
      <c r="G8" s="184"/>
      <c r="H8" s="184"/>
      <c r="I8" s="168"/>
      <c r="J8" s="52"/>
      <c r="K8" s="52"/>
      <c r="L8" s="52"/>
      <c r="M8" s="52"/>
      <c r="N8" s="52"/>
    </row>
    <row r="9" spans="1:18" x14ac:dyDescent="0.3">
      <c r="A9" s="54" t="s">
        <v>22</v>
      </c>
      <c r="B9" s="91">
        <f>DADOS!$C$5</f>
        <v>0.22470000000000001</v>
      </c>
      <c r="C9" s="92"/>
      <c r="D9" s="52"/>
      <c r="E9" s="52"/>
      <c r="F9" s="184"/>
      <c r="G9" s="184"/>
      <c r="H9" s="184"/>
      <c r="I9" s="52"/>
      <c r="J9" s="52"/>
      <c r="K9" s="52"/>
      <c r="L9" s="54" t="s">
        <v>23</v>
      </c>
      <c r="M9" s="168" t="str">
        <f>DADOS!$C$7</f>
        <v>SEM DESONERAÇÃO</v>
      </c>
      <c r="N9" s="52"/>
    </row>
    <row r="10" spans="1:18" x14ac:dyDescent="0.3">
      <c r="A10" s="54" t="s">
        <v>120</v>
      </c>
      <c r="B10" s="93">
        <f>DADOS!$C$10</f>
        <v>0</v>
      </c>
      <c r="C10" s="92"/>
      <c r="D10" s="52"/>
      <c r="E10" s="52"/>
      <c r="F10" s="184"/>
      <c r="G10" s="184"/>
      <c r="H10" s="184"/>
      <c r="I10" s="52"/>
      <c r="J10" s="52"/>
      <c r="K10" s="52"/>
      <c r="L10" s="54" t="s">
        <v>124</v>
      </c>
      <c r="M10" s="91">
        <f>DADOS!$C$8</f>
        <v>1.1273</v>
      </c>
      <c r="N10" s="52"/>
    </row>
    <row r="11" spans="1:18" x14ac:dyDescent="0.3">
      <c r="C11" s="92"/>
      <c r="D11" s="52"/>
      <c r="E11" s="52"/>
      <c r="F11" s="184"/>
      <c r="G11" s="184"/>
      <c r="H11" s="184"/>
      <c r="I11" s="52"/>
      <c r="J11" s="52"/>
      <c r="K11" s="52"/>
      <c r="L11" s="54" t="s">
        <v>125</v>
      </c>
      <c r="M11" s="91">
        <f>DADOS!$C$9</f>
        <v>0.70190000000000019</v>
      </c>
      <c r="N11" s="52"/>
    </row>
    <row r="12" spans="1:18" ht="5.0999999999999996" customHeight="1" thickBot="1" x14ac:dyDescent="0.35">
      <c r="A12" s="33"/>
      <c r="B12" s="33"/>
      <c r="C12" s="39"/>
      <c r="D12" s="39"/>
      <c r="E12" s="3"/>
      <c r="F12" s="40"/>
      <c r="G12" s="40"/>
      <c r="H12" s="40"/>
      <c r="I12" s="40"/>
      <c r="J12" s="40"/>
      <c r="K12" s="40"/>
      <c r="L12" s="3"/>
      <c r="M12" s="3"/>
      <c r="N12" s="3"/>
    </row>
    <row r="13" spans="1:18" ht="25.5" customHeight="1" thickBot="1" x14ac:dyDescent="0.35">
      <c r="A13" s="595" t="s">
        <v>34</v>
      </c>
      <c r="B13" s="596"/>
      <c r="C13" s="596"/>
      <c r="D13" s="596"/>
      <c r="E13" s="596"/>
      <c r="F13" s="596"/>
      <c r="G13" s="596"/>
      <c r="H13" s="596"/>
      <c r="I13" s="596"/>
      <c r="J13" s="596"/>
      <c r="K13" s="596"/>
      <c r="L13" s="596"/>
      <c r="M13" s="596"/>
      <c r="N13" s="597"/>
      <c r="O13" s="485"/>
      <c r="P13" s="488"/>
      <c r="Q13" s="488"/>
      <c r="R13" s="488"/>
    </row>
    <row r="14" spans="1:18" ht="10.5" customHeight="1" x14ac:dyDescent="0.3">
      <c r="A14" s="16"/>
      <c r="N14" s="17"/>
      <c r="O14" s="485"/>
      <c r="P14" s="485"/>
      <c r="Q14" s="485"/>
      <c r="R14" s="485"/>
    </row>
    <row r="15" spans="1:18" ht="42" customHeight="1" x14ac:dyDescent="0.35">
      <c r="A15" s="156" t="s">
        <v>2</v>
      </c>
      <c r="B15" s="82" t="s">
        <v>13</v>
      </c>
      <c r="C15" s="81" t="s">
        <v>29</v>
      </c>
      <c r="D15" s="81" t="s">
        <v>10</v>
      </c>
      <c r="E15" s="529"/>
      <c r="F15" s="87"/>
      <c r="G15" s="85"/>
      <c r="H15" s="85"/>
      <c r="I15" s="85" t="s">
        <v>10</v>
      </c>
      <c r="J15" s="83" t="s">
        <v>304</v>
      </c>
      <c r="K15" s="85"/>
      <c r="L15" s="84"/>
      <c r="M15" s="83"/>
      <c r="N15" s="81" t="s">
        <v>8</v>
      </c>
      <c r="O15" s="485"/>
      <c r="P15" s="485"/>
      <c r="Q15" s="485"/>
      <c r="R15" s="485"/>
    </row>
    <row r="16" spans="1:18" ht="18" x14ac:dyDescent="0.3">
      <c r="A16" s="469">
        <v>1</v>
      </c>
      <c r="B16" s="120" t="str">
        <f>VLOOKUP(A16,SINTÉTICA!$A$18:$J$80,4,0)</f>
        <v>SERVIÇOS PRELIMINARES</v>
      </c>
      <c r="C16" s="79"/>
      <c r="D16" s="80"/>
      <c r="E16" s="530"/>
      <c r="F16" s="79"/>
      <c r="G16" s="79"/>
      <c r="H16" s="79"/>
      <c r="I16" s="79"/>
      <c r="J16" s="79"/>
      <c r="K16" s="79"/>
      <c r="L16" s="79"/>
      <c r="M16" s="79"/>
      <c r="N16" s="79"/>
    </row>
    <row r="17" spans="1:14" ht="28.8" x14ac:dyDescent="0.3">
      <c r="A17" s="528" t="s">
        <v>473</v>
      </c>
      <c r="B17" s="150" t="str">
        <f>VLOOKUP(A17,SINTÉTICA!$A$18:$J$80,4,0)</f>
        <v>LOCAÇÃO CONVENCIONAL DE OBRA, UTILIZANDO GABARITO DE TÁBUAS CORRIDAS PONTALETADAS A CADA 1,50M - 2 UTILIZAÇÕES. AF_03/2024</v>
      </c>
      <c r="C17" s="151" t="s">
        <v>360</v>
      </c>
      <c r="D17" s="152">
        <f>N17</f>
        <v>0</v>
      </c>
      <c r="E17" s="527"/>
      <c r="F17" s="486"/>
      <c r="G17" s="486"/>
      <c r="H17" s="486"/>
      <c r="I17" s="486"/>
      <c r="J17" s="487">
        <v>0</v>
      </c>
      <c r="K17" s="486"/>
      <c r="L17" s="486"/>
      <c r="M17" s="486"/>
      <c r="N17" s="155">
        <f>TRUNC(PRODUCT(F17:M17),2)</f>
        <v>0</v>
      </c>
    </row>
    <row r="18" spans="1:14" ht="18" x14ac:dyDescent="0.3">
      <c r="A18" s="492">
        <v>2</v>
      </c>
      <c r="B18" s="506" t="str">
        <f>VLOOKUP(A18,SINTÉTICA!$A$18:$J$80,4,0)</f>
        <v>SERVIÇOS DE TERRAPLENAGEM</v>
      </c>
      <c r="C18" s="507"/>
      <c r="D18" s="508"/>
      <c r="E18" s="527"/>
      <c r="F18" s="509"/>
      <c r="G18" s="509"/>
      <c r="H18" s="509"/>
      <c r="I18" s="509"/>
      <c r="J18" s="509"/>
      <c r="K18" s="510"/>
      <c r="L18" s="511"/>
      <c r="M18" s="510"/>
      <c r="N18" s="512"/>
    </row>
    <row r="19" spans="1:14" ht="18" x14ac:dyDescent="0.3">
      <c r="A19" s="528" t="s">
        <v>321</v>
      </c>
      <c r="B19" s="150" t="str">
        <f>VLOOKUP(A19,SINTÉTICA!$A$18:$J$80,4,0)</f>
        <v>LIMPEZA MANUAL DE VEGETAÇÃO EM TERRENO COM ENXADA. AF_03/2024</v>
      </c>
      <c r="C19" s="151" t="s">
        <v>359</v>
      </c>
      <c r="D19" s="152">
        <f t="shared" ref="D19:D28" si="0">N19</f>
        <v>0</v>
      </c>
      <c r="E19" s="527"/>
      <c r="F19" s="486"/>
      <c r="G19" s="486"/>
      <c r="H19" s="486"/>
      <c r="I19" s="486"/>
      <c r="J19" s="487">
        <v>0</v>
      </c>
      <c r="K19" s="153"/>
      <c r="L19" s="154"/>
      <c r="M19" s="153"/>
      <c r="N19" s="155">
        <f>TRUNC(PRODUCT(F19:M19),2)</f>
        <v>0</v>
      </c>
    </row>
    <row r="20" spans="1:14" ht="57.6" x14ac:dyDescent="0.3">
      <c r="A20" s="463" t="s">
        <v>323</v>
      </c>
      <c r="B20" s="150" t="str">
        <f>VLOOKUP(A20,SINTÉTICA!$A$18:$J$80,4,0)</f>
        <v>ESCAVAÇÃO DE VALA EM MATERIAL DE 3ª CATEGORIA, RESISTÊNCIA À COMPRESSÃO MENOR QUE 50 MPA, COM ROMPEDOR ACOPLADO EM ESCAVADEIRA HIDRÁULICA - EXCLUSIVE RETIRADA, CARGA E TRANSPORTE. AF_03/2021</v>
      </c>
      <c r="C20" s="151" t="s">
        <v>361</v>
      </c>
      <c r="D20" s="152">
        <f t="shared" si="0"/>
        <v>0</v>
      </c>
      <c r="E20" s="527"/>
      <c r="F20" s="486"/>
      <c r="G20" s="486"/>
      <c r="H20" s="486"/>
      <c r="I20" s="486"/>
      <c r="J20" s="487">
        <v>0</v>
      </c>
      <c r="K20" s="153"/>
      <c r="L20" s="154"/>
      <c r="M20" s="153"/>
      <c r="N20" s="155">
        <f>TRUNC(PRODUCT(F20:M20),2)</f>
        <v>0</v>
      </c>
    </row>
    <row r="21" spans="1:14" ht="28.8" x14ac:dyDescent="0.3">
      <c r="A21" s="463" t="s">
        <v>325</v>
      </c>
      <c r="B21" s="150" t="str">
        <f>VLOOKUP(A21,SINTÉTICA!$A$18:$J$80,4,0)</f>
        <v>TRANSPORTE COM CAMINHÃO BASCULANTE DE 6 M³, EM VIA INTERNA (DENTRO DO CANTEIRO - UNIDADE: M3XKM). AF_07/2020</v>
      </c>
      <c r="C21" s="151" t="s">
        <v>362</v>
      </c>
      <c r="D21" s="152">
        <f t="shared" si="0"/>
        <v>0</v>
      </c>
      <c r="E21" s="527"/>
      <c r="F21" s="486"/>
      <c r="G21" s="486"/>
      <c r="H21" s="486"/>
      <c r="I21" s="486"/>
      <c r="J21" s="487">
        <v>0</v>
      </c>
      <c r="K21" s="153"/>
      <c r="L21" s="154"/>
      <c r="M21" s="153"/>
      <c r="N21" s="155">
        <f>TRUNC(PRODUCT(F21:M21),2)</f>
        <v>0</v>
      </c>
    </row>
    <row r="22" spans="1:14" ht="18" x14ac:dyDescent="0.3">
      <c r="A22" s="528" t="s">
        <v>327</v>
      </c>
      <c r="B22" s="150" t="str">
        <f>VLOOKUP(A22,SINTÉTICA!$A$18:$J$80,4,0)</f>
        <v>ESPALHAMENTO DE MATERIAL COM TRATOR DE ESTEIRAS. AF_09/2024</v>
      </c>
      <c r="C22" s="151" t="s">
        <v>361</v>
      </c>
      <c r="D22" s="152">
        <f t="shared" si="0"/>
        <v>0</v>
      </c>
      <c r="E22" s="527"/>
      <c r="F22" s="486"/>
      <c r="G22" s="486"/>
      <c r="H22" s="486"/>
      <c r="I22" s="486"/>
      <c r="J22" s="487">
        <v>0</v>
      </c>
      <c r="K22" s="153"/>
      <c r="L22" s="154"/>
      <c r="M22" s="153"/>
      <c r="N22" s="155">
        <f>TRUNC(PRODUCT(F22:M22),2)</f>
        <v>0</v>
      </c>
    </row>
    <row r="23" spans="1:14" ht="18" x14ac:dyDescent="0.3">
      <c r="A23" s="492">
        <v>3</v>
      </c>
      <c r="B23" s="506" t="str">
        <f>VLOOKUP(A23,SINTÉTICA!$A$18:$J$80,4,0)</f>
        <v>INFRAESTRUTURA E SUPERESTRUTURA</v>
      </c>
      <c r="C23" s="507"/>
      <c r="D23" s="508"/>
      <c r="E23" s="527"/>
      <c r="F23" s="509"/>
      <c r="G23" s="509"/>
      <c r="H23" s="509"/>
      <c r="I23" s="509"/>
      <c r="J23" s="509"/>
      <c r="K23" s="510"/>
      <c r="L23" s="511"/>
      <c r="M23" s="510"/>
      <c r="N23" s="512"/>
    </row>
    <row r="24" spans="1:14" ht="18" x14ac:dyDescent="0.3">
      <c r="A24" s="528" t="s">
        <v>333</v>
      </c>
      <c r="B24" s="150" t="str">
        <f>VLOOKUP(A24,SINTÉTICA!$A$18:$J$80,4,0)</f>
        <v>ESCAVAÇÃO MANUAL DE VALA. AF_09/2024</v>
      </c>
      <c r="C24" s="151" t="s">
        <v>361</v>
      </c>
      <c r="D24" s="152">
        <f t="shared" si="0"/>
        <v>0</v>
      </c>
      <c r="E24" s="527"/>
      <c r="F24" s="486"/>
      <c r="G24" s="486"/>
      <c r="H24" s="486"/>
      <c r="I24" s="486"/>
      <c r="J24" s="487">
        <v>0</v>
      </c>
      <c r="K24" s="153"/>
      <c r="L24" s="154"/>
      <c r="M24" s="153"/>
      <c r="N24" s="155">
        <f>TRUNC(PRODUCT(F24:M24),2)</f>
        <v>0</v>
      </c>
    </row>
    <row r="25" spans="1:14" ht="28.8" x14ac:dyDescent="0.3">
      <c r="A25" s="528" t="s">
        <v>336</v>
      </c>
      <c r="B25" s="150" t="str">
        <f>VLOOKUP(A25,SINTÉTICA!$A$18:$J$80,4,0)</f>
        <v>REATERRO MANUAL DE VALAS, COM COMPACTADOR DE SOLOS DE PERCUSSÃO. AF_08/2023</v>
      </c>
      <c r="C25" s="151" t="s">
        <v>361</v>
      </c>
      <c r="D25" s="152">
        <f t="shared" si="0"/>
        <v>0</v>
      </c>
      <c r="E25" s="527"/>
      <c r="F25" s="486"/>
      <c r="G25" s="486"/>
      <c r="H25" s="486"/>
      <c r="I25" s="486"/>
      <c r="J25" s="487">
        <v>0</v>
      </c>
      <c r="K25" s="153"/>
      <c r="L25" s="154"/>
      <c r="M25" s="153"/>
      <c r="N25" s="155">
        <f>TRUNC(PRODUCT(F25:M25),2)</f>
        <v>0</v>
      </c>
    </row>
    <row r="26" spans="1:14" ht="43.2" x14ac:dyDescent="0.3">
      <c r="A26" s="528" t="s">
        <v>339</v>
      </c>
      <c r="B26" s="150" t="str">
        <f>VLOOKUP(A26,SINTÉTICA!$A$18:$J$80,4,0)</f>
        <v>ALVENARIA DE EMBASAMENTO COM BLOCO ESTRUTURAL DE CERÂMICA, DE 14X19X29CM E ARGAMASSA DE ASSENTAMENTO COM PREPARO EM BETONEIRA. AF_05/2020</v>
      </c>
      <c r="C26" s="151" t="s">
        <v>361</v>
      </c>
      <c r="D26" s="152">
        <f t="shared" si="0"/>
        <v>0</v>
      </c>
      <c r="E26" s="527"/>
      <c r="F26" s="486"/>
      <c r="G26" s="486"/>
      <c r="H26" s="486"/>
      <c r="I26" s="486"/>
      <c r="J26" s="487">
        <v>0</v>
      </c>
      <c r="K26" s="153"/>
      <c r="L26" s="154"/>
      <c r="M26" s="153"/>
      <c r="N26" s="155">
        <f>TRUNC(PRODUCT(F26:M26),2)</f>
        <v>0</v>
      </c>
    </row>
    <row r="27" spans="1:14" ht="43.2" x14ac:dyDescent="0.3">
      <c r="A27" s="528" t="s">
        <v>342</v>
      </c>
      <c r="B27" s="150" t="str">
        <f>VLOOKUP(A27,SINTÉTICA!$A$18:$J$80,4,0)</f>
        <v>ALVENARIA DE EMBASAMENTO COM BLOCO ESTRUTURAL DE CERÂMICA, DE 14X19X29CM E ARGAMASSA DE ASSENTAMENTO COM PREPARO EM BETONEIRA. AF_05/2020</v>
      </c>
      <c r="C27" s="151" t="s">
        <v>361</v>
      </c>
      <c r="D27" s="152">
        <f t="shared" si="0"/>
        <v>0</v>
      </c>
      <c r="E27" s="527"/>
      <c r="F27" s="486"/>
      <c r="G27" s="486"/>
      <c r="H27" s="486"/>
      <c r="I27" s="486"/>
      <c r="J27" s="487">
        <v>0</v>
      </c>
      <c r="K27" s="153"/>
      <c r="L27" s="154"/>
      <c r="M27" s="153"/>
      <c r="N27" s="155">
        <f>TRUNC(PRODUCT(F27:M27),2)</f>
        <v>0</v>
      </c>
    </row>
    <row r="28" spans="1:14" ht="28.8" x14ac:dyDescent="0.3">
      <c r="A28" s="528" t="s">
        <v>343</v>
      </c>
      <c r="B28" s="150" t="str">
        <f>VLOOKUP(A28,SINTÉTICA!$A$18:$J$80,4,0)</f>
        <v>Concreto Armado fck=30,0MPa, usinado, bombeado, adensado e lançado, para uso Geral, com formas planas em compensado resinado 12mm (05 usos)</v>
      </c>
      <c r="C28" s="151" t="s">
        <v>361</v>
      </c>
      <c r="D28" s="152">
        <f t="shared" si="0"/>
        <v>0</v>
      </c>
      <c r="E28" s="527"/>
      <c r="F28" s="486"/>
      <c r="G28" s="486"/>
      <c r="H28" s="486"/>
      <c r="I28" s="486"/>
      <c r="J28" s="487">
        <v>0</v>
      </c>
      <c r="K28" s="153"/>
      <c r="L28" s="154"/>
      <c r="M28" s="153"/>
      <c r="N28" s="155">
        <f>TRUNC(PRODUCT(F28:M28),2)</f>
        <v>0</v>
      </c>
    </row>
    <row r="29" spans="1:14" ht="28.8" x14ac:dyDescent="0.3">
      <c r="A29" s="528" t="s">
        <v>347</v>
      </c>
      <c r="B29" s="150" t="str">
        <f>VLOOKUP(A29,SINTÉTICA!$A$18:$J$80,4,0)</f>
        <v>CINTA DE AMARRAÇÃO DE ALVENARIA MOLDADA IN LOCO COM UTILIZAÇÃO DE BLOCOS CANALETA, ESPESSURA DE *15* CM. AF_03/2024</v>
      </c>
      <c r="C29" s="151" t="s">
        <v>360</v>
      </c>
      <c r="D29" s="152">
        <f>N29</f>
        <v>0</v>
      </c>
      <c r="E29" s="527"/>
      <c r="F29" s="486"/>
      <c r="G29" s="486"/>
      <c r="H29" s="486"/>
      <c r="I29" s="486"/>
      <c r="J29" s="487">
        <v>0</v>
      </c>
      <c r="K29" s="153"/>
      <c r="L29" s="154"/>
      <c r="M29" s="153"/>
      <c r="N29" s="155">
        <f t="shared" ref="N29:N32" si="1">TRUNC(PRODUCT(F29:M29),2)</f>
        <v>0</v>
      </c>
    </row>
    <row r="30" spans="1:14" ht="18" x14ac:dyDescent="0.3">
      <c r="A30" s="528" t="s">
        <v>350</v>
      </c>
      <c r="B30" s="150" t="str">
        <f>VLOOKUP(A30,SINTÉTICA!$A$18:$J$80,4,0)</f>
        <v>Pilar Concreto Armado</v>
      </c>
      <c r="C30" s="151" t="s">
        <v>361</v>
      </c>
      <c r="D30" s="152">
        <f t="shared" ref="D30:D54" si="2">N30</f>
        <v>0</v>
      </c>
      <c r="E30" s="527"/>
      <c r="F30" s="486"/>
      <c r="G30" s="486"/>
      <c r="H30" s="486"/>
      <c r="I30" s="486"/>
      <c r="J30" s="487">
        <v>0</v>
      </c>
      <c r="K30" s="153"/>
      <c r="L30" s="154"/>
      <c r="M30" s="153"/>
      <c r="N30" s="155">
        <f t="shared" si="1"/>
        <v>0</v>
      </c>
    </row>
    <row r="31" spans="1:14" ht="18" x14ac:dyDescent="0.3">
      <c r="A31" s="528" t="s">
        <v>354</v>
      </c>
      <c r="B31" s="150" t="str">
        <f>VLOOKUP(A31,SINTÉTICA!$A$18:$J$80,4,0)</f>
        <v>Viga Concreto Armado</v>
      </c>
      <c r="C31" s="151" t="s">
        <v>361</v>
      </c>
      <c r="D31" s="152">
        <f t="shared" si="2"/>
        <v>0</v>
      </c>
      <c r="E31" s="527"/>
      <c r="F31" s="486"/>
      <c r="G31" s="486"/>
      <c r="H31" s="486"/>
      <c r="I31" s="486"/>
      <c r="J31" s="487">
        <v>0</v>
      </c>
      <c r="K31" s="153"/>
      <c r="L31" s="154"/>
      <c r="M31" s="153"/>
      <c r="N31" s="155">
        <f t="shared" si="1"/>
        <v>0</v>
      </c>
    </row>
    <row r="32" spans="1:14" ht="43.2" x14ac:dyDescent="0.3">
      <c r="A32" s="528" t="s">
        <v>356</v>
      </c>
      <c r="B32" s="150" t="str">
        <f>VLOOKUP(A32,SINTÉTICA!$A$18:$J$80,4,0)</f>
        <v>Laje pré-fabricada treliçada com vigota dupla para piso, intereixo 38cm, h=12cm, enchimento em bloco cerâmico h=8cm, inclusive escoramento em madeira e capeamento 4cm.</v>
      </c>
      <c r="C32" s="151" t="s">
        <v>359</v>
      </c>
      <c r="D32" s="152">
        <f t="shared" si="2"/>
        <v>12.96</v>
      </c>
      <c r="E32" s="527"/>
      <c r="F32" s="486"/>
      <c r="G32" s="486"/>
      <c r="H32" s="486"/>
      <c r="I32" s="486"/>
      <c r="J32" s="487">
        <v>12.96</v>
      </c>
      <c r="K32" s="153"/>
      <c r="L32" s="154"/>
      <c r="M32" s="153"/>
      <c r="N32" s="155">
        <f t="shared" si="1"/>
        <v>12.96</v>
      </c>
    </row>
    <row r="33" spans="1:14" ht="18" x14ac:dyDescent="0.3">
      <c r="A33" s="492">
        <v>4</v>
      </c>
      <c r="B33" s="506" t="str">
        <f>VLOOKUP(A33,SINTÉTICA!$A$18:$J$80,4,0)</f>
        <v>ESTRUTURA METÁLICA</v>
      </c>
      <c r="C33" s="507"/>
      <c r="D33" s="508"/>
      <c r="E33" s="527"/>
      <c r="F33" s="509"/>
      <c r="G33" s="509"/>
      <c r="H33" s="509"/>
      <c r="I33" s="509"/>
      <c r="J33" s="509"/>
      <c r="K33" s="510"/>
      <c r="L33" s="511"/>
      <c r="M33" s="510"/>
      <c r="N33" s="512"/>
    </row>
    <row r="34" spans="1:14" ht="43.2" x14ac:dyDescent="0.3">
      <c r="A34" s="528" t="s">
        <v>363</v>
      </c>
      <c r="B34" s="150" t="str">
        <f>VLOOKUP(A34,SINTÉTICA!$A$18:$J$80,4,0)</f>
        <v>Viga metálica, em perfil Perfil Aço Laminado, H - W200 x 22,5 kg/m ASTM A 572 Grau 50,  pintura 01 demão epoxi fundo óxido ferro + 02 demãos esmalte epoxi branco</v>
      </c>
      <c r="C34" s="151" t="s">
        <v>366</v>
      </c>
      <c r="D34" s="152">
        <f t="shared" si="2"/>
        <v>30.4</v>
      </c>
      <c r="E34" s="527"/>
      <c r="F34" s="486"/>
      <c r="G34" s="486"/>
      <c r="H34" s="486"/>
      <c r="I34" s="486"/>
      <c r="J34" s="487">
        <v>30.4</v>
      </c>
      <c r="K34" s="153"/>
      <c r="L34" s="154"/>
      <c r="M34" s="153"/>
      <c r="N34" s="155">
        <f>TRUNC(PRODUCT(F34:M34),2)</f>
        <v>30.4</v>
      </c>
    </row>
    <row r="35" spans="1:14" ht="43.2" x14ac:dyDescent="0.3">
      <c r="A35" s="528" t="s">
        <v>367</v>
      </c>
      <c r="B35" s="150" t="str">
        <f>VLOOKUP(A35,SINTÉTICA!$A$18:$J$80,4,0)</f>
        <v>Revestimento metálico em alumínio composto (Alucobond ou similar) dobrado, e=0,3mm, na cor cobre, 1,00 nx 1,00m,  exclusive estrutura metálica - fornecimento e montagem - Obra do Centro de Convenções de Sergipe</v>
      </c>
      <c r="C35" s="151" t="s">
        <v>359</v>
      </c>
      <c r="D35" s="152">
        <f t="shared" si="2"/>
        <v>81</v>
      </c>
      <c r="E35" s="527"/>
      <c r="F35" s="486"/>
      <c r="G35" s="486"/>
      <c r="H35" s="486"/>
      <c r="I35" s="486"/>
      <c r="J35" s="487">
        <v>81</v>
      </c>
      <c r="K35" s="153"/>
      <c r="L35" s="154"/>
      <c r="M35" s="153"/>
      <c r="N35" s="155">
        <f>TRUNC(PRODUCT(F35:M35),2)</f>
        <v>81</v>
      </c>
    </row>
    <row r="36" spans="1:14" ht="18" x14ac:dyDescent="0.3">
      <c r="A36" s="492">
        <v>5</v>
      </c>
      <c r="B36" s="506" t="str">
        <f>VLOOKUP(A36,SINTÉTICA!$A$18:$J$80,4,0)</f>
        <v>COBERTURA</v>
      </c>
      <c r="C36" s="507"/>
      <c r="D36" s="508"/>
      <c r="E36" s="527"/>
      <c r="F36" s="509"/>
      <c r="G36" s="509"/>
      <c r="H36" s="509"/>
      <c r="I36" s="509"/>
      <c r="J36" s="509"/>
      <c r="K36" s="510"/>
      <c r="L36" s="511"/>
      <c r="M36" s="510"/>
      <c r="N36" s="512"/>
    </row>
    <row r="37" spans="1:14" ht="43.2" x14ac:dyDescent="0.3">
      <c r="A37" s="463" t="s">
        <v>370</v>
      </c>
      <c r="B37" s="150" t="str">
        <f>VLOOKUP(A37,SINTÉTICA!$A$18:$J$80,4,0)</f>
        <v>TRAMA DE MADEIRA COMPOSTA POR RIPAS, CAIBROS E TERÇAS PARA TELHADOS DE MAIS QUE 2 ÁGUAS PARA TELHA CERÂMICA CAPA-CANAL, INCLUSO TRANSPORTE VERTICAL. AF_07/2019</v>
      </c>
      <c r="C37" s="151" t="s">
        <v>359</v>
      </c>
      <c r="D37" s="152">
        <f t="shared" si="2"/>
        <v>57.76</v>
      </c>
      <c r="E37" s="527"/>
      <c r="F37" s="486"/>
      <c r="G37" s="486"/>
      <c r="H37" s="486"/>
      <c r="I37" s="486"/>
      <c r="J37" s="487">
        <v>57.76</v>
      </c>
      <c r="K37" s="153"/>
      <c r="L37" s="154"/>
      <c r="M37" s="153"/>
      <c r="N37" s="155">
        <f>TRUNC(PRODUCT(F37:M37),2)</f>
        <v>57.76</v>
      </c>
    </row>
    <row r="38" spans="1:14" ht="28.8" x14ac:dyDescent="0.3">
      <c r="A38" s="463" t="s">
        <v>373</v>
      </c>
      <c r="B38" s="150" t="str">
        <f>VLOOKUP(A38,SINTÉTICA!$A$18:$J$80,4,0)</f>
        <v>TELHAMENTO COM TELHA CERÂMICA DE ENCAIXE, TIPO FRANCESA, COM MAIS DE 2 ÁGUAS, INCLUSO TRANSPORTE VERTICAL. AF_07/2019</v>
      </c>
      <c r="C38" s="151" t="s">
        <v>359</v>
      </c>
      <c r="D38" s="152">
        <f t="shared" si="2"/>
        <v>57.76</v>
      </c>
      <c r="E38" s="527"/>
      <c r="F38" s="486"/>
      <c r="G38" s="486"/>
      <c r="H38" s="486"/>
      <c r="I38" s="486"/>
      <c r="J38" s="487">
        <v>57.76</v>
      </c>
      <c r="K38" s="153"/>
      <c r="L38" s="154"/>
      <c r="M38" s="153"/>
      <c r="N38" s="155">
        <f>TRUNC(PRODUCT(F38:M38),2)</f>
        <v>57.76</v>
      </c>
    </row>
    <row r="39" spans="1:14" ht="28.8" x14ac:dyDescent="0.3">
      <c r="A39" s="528" t="s">
        <v>376</v>
      </c>
      <c r="B39" s="150" t="str">
        <f>VLOOKUP(A39,SINTÉTICA!$A$18:$J$80,4,0)</f>
        <v>EMBOÇAMENTO COM ARGAMASSA TRAÇO 1:2:9 (CIMENTO, CAL E AREIA). AF_07/2019</v>
      </c>
      <c r="C39" s="151" t="s">
        <v>360</v>
      </c>
      <c r="D39" s="152">
        <f t="shared" si="2"/>
        <v>30.4</v>
      </c>
      <c r="E39" s="527"/>
      <c r="F39" s="486"/>
      <c r="G39" s="486"/>
      <c r="H39" s="486"/>
      <c r="I39" s="486"/>
      <c r="J39" s="487">
        <v>30.4</v>
      </c>
      <c r="K39" s="153"/>
      <c r="L39" s="154"/>
      <c r="M39" s="153"/>
      <c r="N39" s="155">
        <f>TRUNC(PRODUCT(F39:M39),2)</f>
        <v>30.4</v>
      </c>
    </row>
    <row r="40" spans="1:14" ht="18" x14ac:dyDescent="0.3">
      <c r="A40" s="492">
        <v>6</v>
      </c>
      <c r="B40" s="506" t="str">
        <f>VLOOKUP(A40,SINTÉTICA!$A$18:$J$80,4,0)</f>
        <v>PISOS</v>
      </c>
      <c r="C40" s="507"/>
      <c r="D40" s="508"/>
      <c r="E40" s="527"/>
      <c r="F40" s="509"/>
      <c r="G40" s="509"/>
      <c r="H40" s="509"/>
      <c r="I40" s="509"/>
      <c r="J40" s="509"/>
      <c r="K40" s="510"/>
      <c r="L40" s="511"/>
      <c r="M40" s="510"/>
      <c r="N40" s="512"/>
    </row>
    <row r="41" spans="1:14" ht="18" x14ac:dyDescent="0.3">
      <c r="A41" s="463" t="s">
        <v>379</v>
      </c>
      <c r="B41" s="150" t="str">
        <f>VLOOKUP(A41,SINTÉTICA!$A$18:$J$80,4,0)</f>
        <v>REGULARIZAÇÃO DE SUPERFÍCIES COM MOTONIVELADORA. AF_09/2024</v>
      </c>
      <c r="C41" s="151" t="s">
        <v>359</v>
      </c>
      <c r="D41" s="152">
        <f t="shared" si="2"/>
        <v>0</v>
      </c>
      <c r="E41" s="527"/>
      <c r="F41" s="486"/>
      <c r="G41" s="486"/>
      <c r="H41" s="486"/>
      <c r="I41" s="486"/>
      <c r="J41" s="487">
        <v>0</v>
      </c>
      <c r="K41" s="153"/>
      <c r="L41" s="154"/>
      <c r="M41" s="153"/>
      <c r="N41" s="155">
        <f>TRUNC(PRODUCT(F41:M41),2)</f>
        <v>0</v>
      </c>
    </row>
    <row r="42" spans="1:14" ht="43.2" x14ac:dyDescent="0.3">
      <c r="A42" s="463" t="s">
        <v>382</v>
      </c>
      <c r="B42" s="150" t="str">
        <f>VLOOKUP(A42,SINTÉTICA!$A$18:$J$80,4,0)</f>
        <v>CONTRAPISO EM ARGAMASSA TRAÇO 1:4 (CIMENTO E AREIA), PREPARO MANUAL, APLICADO EM ÁREAS SECAS SOBRE LAJE, NÃO ADERIDO, ACABAMENTO NÃO REFORÇADO, ESPESSURA 5CM. AF_07/2021</v>
      </c>
      <c r="C42" s="151" t="s">
        <v>359</v>
      </c>
      <c r="D42" s="152">
        <f t="shared" si="2"/>
        <v>48.67</v>
      </c>
      <c r="E42" s="527"/>
      <c r="F42" s="486"/>
      <c r="G42" s="486"/>
      <c r="H42" s="486"/>
      <c r="I42" s="486"/>
      <c r="J42" s="487">
        <v>48.67</v>
      </c>
      <c r="K42" s="153"/>
      <c r="L42" s="154"/>
      <c r="M42" s="153"/>
      <c r="N42" s="155">
        <f>TRUNC(PRODUCT(F42:M42),2)</f>
        <v>48.67</v>
      </c>
    </row>
    <row r="43" spans="1:14" ht="43.2" x14ac:dyDescent="0.3">
      <c r="A43" s="463" t="s">
        <v>385</v>
      </c>
      <c r="B43" s="150" t="str">
        <f>VLOOKUP(A43,SINTÉTICA!$A$18:$J$80,4,0)</f>
        <v>EXECUÇÃO DE PASSEIO (CALÇADA) OU PISO DE CONCRETO COM CONCRETO MOLDADO IN LOCO, FEITO EM OBRA, ACABAMENTO CONVENCIONAL, ESPESSURA 8 CM, ARMADO. AF_08/2022</v>
      </c>
      <c r="C43" s="151" t="s">
        <v>359</v>
      </c>
      <c r="D43" s="152">
        <f t="shared" si="2"/>
        <v>48.67</v>
      </c>
      <c r="E43" s="527"/>
      <c r="F43" s="486"/>
      <c r="G43" s="486"/>
      <c r="H43" s="486"/>
      <c r="I43" s="486"/>
      <c r="J43" s="487">
        <v>48.67</v>
      </c>
      <c r="K43" s="153"/>
      <c r="L43" s="154"/>
      <c r="M43" s="153"/>
      <c r="N43" s="155">
        <f>TRUNC(PRODUCT(F43:M43),2)</f>
        <v>48.67</v>
      </c>
    </row>
    <row r="44" spans="1:14" ht="28.8" x14ac:dyDescent="0.3">
      <c r="A44" s="463" t="s">
        <v>388</v>
      </c>
      <c r="B44" s="150" t="str">
        <f>VLOOKUP(A44,SINTÉTICA!$A$18:$J$80,4,0)</f>
        <v>PISO PODOTÁTIL DE ALERTA OU DIRECIONAL, DE CONCRETO, ASSENTADO SOBRE ARGAMASSA. AF_03/2024</v>
      </c>
      <c r="C44" s="151" t="s">
        <v>359</v>
      </c>
      <c r="D44" s="152">
        <f t="shared" si="2"/>
        <v>10.95</v>
      </c>
      <c r="E44" s="527"/>
      <c r="F44" s="486"/>
      <c r="G44" s="486"/>
      <c r="H44" s="486"/>
      <c r="I44" s="486"/>
      <c r="J44" s="487">
        <v>10.95</v>
      </c>
      <c r="K44" s="153"/>
      <c r="L44" s="154"/>
      <c r="M44" s="153"/>
      <c r="N44" s="155">
        <f>TRUNC(PRODUCT(F44:M44),2)</f>
        <v>10.95</v>
      </c>
    </row>
    <row r="45" spans="1:14" ht="18" x14ac:dyDescent="0.3">
      <c r="A45" s="492">
        <v>7</v>
      </c>
      <c r="B45" s="506" t="str">
        <f>VLOOKUP(A45,SINTÉTICA!$A$18:$J$80,4,0)</f>
        <v>ALVENARIA</v>
      </c>
      <c r="C45" s="507"/>
      <c r="D45" s="508"/>
      <c r="E45" s="527"/>
      <c r="F45" s="509"/>
      <c r="G45" s="509"/>
      <c r="H45" s="509"/>
      <c r="I45" s="509"/>
      <c r="J45" s="509"/>
      <c r="K45" s="510"/>
      <c r="L45" s="511"/>
      <c r="M45" s="510"/>
      <c r="N45" s="512"/>
    </row>
    <row r="46" spans="1:14" ht="43.2" x14ac:dyDescent="0.3">
      <c r="A46" s="463" t="s">
        <v>391</v>
      </c>
      <c r="B46" s="150" t="str">
        <f>VLOOKUP(A46,SINTÉTICA!$A$18:$J$80,4,0)</f>
        <v>ALVENARIA DE VEDAÇÃO DE BLOCOS CERÂMICOS FURADOS NA HORIZONTAL DE 14X19X29 CM (ESPESSURA 14 CM) E ARGAMASSA DE ASSENTAMENTO COM PREPARO MANUAL. AF_12/2021</v>
      </c>
      <c r="C46" s="151" t="s">
        <v>359</v>
      </c>
      <c r="D46" s="152">
        <f t="shared" si="2"/>
        <v>36.270000000000003</v>
      </c>
      <c r="E46" s="527"/>
      <c r="F46" s="486"/>
      <c r="G46" s="486"/>
      <c r="H46" s="486"/>
      <c r="I46" s="486"/>
      <c r="J46" s="487">
        <v>36.27000000000001</v>
      </c>
      <c r="K46" s="153"/>
      <c r="L46" s="154"/>
      <c r="M46" s="153"/>
      <c r="N46" s="155">
        <f>TRUNC(PRODUCT(F46:M46),2)</f>
        <v>36.270000000000003</v>
      </c>
    </row>
    <row r="47" spans="1:14" ht="18" x14ac:dyDescent="0.3">
      <c r="A47" s="492">
        <v>8</v>
      </c>
      <c r="B47" s="506" t="str">
        <f>VLOOKUP(A47,SINTÉTICA!$A$18:$J$80,4,0)</f>
        <v>REVESTIMENTO</v>
      </c>
      <c r="C47" s="507"/>
      <c r="D47" s="508"/>
      <c r="E47" s="527"/>
      <c r="F47" s="509"/>
      <c r="G47" s="509"/>
      <c r="H47" s="509"/>
      <c r="I47" s="509"/>
      <c r="J47" s="509"/>
      <c r="K47" s="510"/>
      <c r="L47" s="511"/>
      <c r="M47" s="510"/>
      <c r="N47" s="512"/>
    </row>
    <row r="48" spans="1:14" ht="43.2" x14ac:dyDescent="0.3">
      <c r="A48" s="528" t="s">
        <v>394</v>
      </c>
      <c r="B48" s="150" t="str">
        <f>VLOOKUP(A48,SINTÉTICA!$A$18:$J$80,4,0)</f>
        <v>CHAPISCO APLICADO EM ALVENARIAS E ESTRUTURAS DE CONCRETO INTERNAS, COM COLHER DE PEDREIRO. ARGAMASSA TRAÇO 1:3 COM PREPARO MANUAL. AF_10/2022</v>
      </c>
      <c r="C48" s="151" t="s">
        <v>359</v>
      </c>
      <c r="D48" s="152">
        <f t="shared" si="2"/>
        <v>145.08000000000001</v>
      </c>
      <c r="E48" s="527"/>
      <c r="F48" s="486"/>
      <c r="G48" s="486"/>
      <c r="H48" s="486"/>
      <c r="I48" s="486"/>
      <c r="J48" s="487">
        <v>145.08000000000001</v>
      </c>
      <c r="K48" s="153"/>
      <c r="L48" s="154"/>
      <c r="M48" s="153"/>
      <c r="N48" s="155">
        <f>TRUNC(PRODUCT(F48:M48),2)</f>
        <v>145.08000000000001</v>
      </c>
    </row>
    <row r="49" spans="1:14" ht="57.6" x14ac:dyDescent="0.3">
      <c r="A49" s="528" t="s">
        <v>397</v>
      </c>
      <c r="B49" s="150" t="str">
        <f>VLOOKUP(A49,SINTÉTICA!$A$18:$J$80,4,0)</f>
        <v>EMBOÇO OU MASSA ÚNICA EM ARGAMASSA INDUSTRIALIZADA, PREPARO MECÂNICA E APLICAÇÃO COM EQUIPAMENTO DE MISTURA E PROJEÇÃO DE 1,5 M3/H DE ARGAMASSA EM PANOS DE FACHADA COM PRESENÇA DE VÃOS, ESPESSURA DE 45 MM, ACESSO POR ANDAIME. AF_08/2022</v>
      </c>
      <c r="C49" s="151" t="s">
        <v>359</v>
      </c>
      <c r="D49" s="152">
        <f t="shared" si="2"/>
        <v>18.600000000000001</v>
      </c>
      <c r="E49" s="527"/>
      <c r="F49" s="486"/>
      <c r="G49" s="486"/>
      <c r="H49" s="486"/>
      <c r="I49" s="486"/>
      <c r="J49" s="487">
        <v>18.600000000000001</v>
      </c>
      <c r="K49" s="153"/>
      <c r="L49" s="154"/>
      <c r="M49" s="153"/>
      <c r="N49" s="155">
        <f>TRUNC(PRODUCT(F49:M49),2)</f>
        <v>18.600000000000001</v>
      </c>
    </row>
    <row r="50" spans="1:14" ht="57.6" x14ac:dyDescent="0.3">
      <c r="A50" s="528" t="s">
        <v>400</v>
      </c>
      <c r="B50" s="150" t="str">
        <f>VLOOKUP(A50,SINTÉTICA!$A$18:$J$80,4,0)</f>
        <v>EMBOÇO OU MASSA ÚNICA EM ARGAMASSA INDUSTRIALIZADA, PREPARO MECÂNICA E APLICAÇÃO COM EQUIPAMENTO DE MISTURA E PROJEÇÃO DE 1,5 M3/H DE ARGAMASSA EM PANOS DE FACHADA COM PRESENÇA DE VÃOS, ESPESSURA DE 45 MM, ACESSO POR ANDAIME. AF_08/2022</v>
      </c>
      <c r="C50" s="151" t="s">
        <v>359</v>
      </c>
      <c r="D50" s="152">
        <f t="shared" si="2"/>
        <v>145.08000000000001</v>
      </c>
      <c r="E50" s="527"/>
      <c r="F50" s="486"/>
      <c r="G50" s="486"/>
      <c r="H50" s="486"/>
      <c r="I50" s="486"/>
      <c r="J50" s="487">
        <v>145.08000000000001</v>
      </c>
      <c r="K50" s="153"/>
      <c r="L50" s="154"/>
      <c r="M50" s="153"/>
      <c r="N50" s="155">
        <f>TRUNC(PRODUCT(F50:M50),2)</f>
        <v>145.08000000000001</v>
      </c>
    </row>
    <row r="51" spans="1:14" ht="43.2" x14ac:dyDescent="0.3">
      <c r="A51" s="528" t="s">
        <v>401</v>
      </c>
      <c r="B51" s="150" t="str">
        <f>VLOOKUP(A51,SINTÉTICA!$A$18:$J$80,4,0)</f>
        <v>REVESTIMENTO CERÂMICO PARA PAREDES EXTERNAS EM PASTILHAS DE PORCELANA 5 X 5 CM (PLACAS DE 30 X 30 CM), ALINHADAS A PRUMO. AF_02/2023</v>
      </c>
      <c r="C51" s="151" t="s">
        <v>359</v>
      </c>
      <c r="D51" s="152">
        <f t="shared" si="2"/>
        <v>145.08000000000001</v>
      </c>
      <c r="E51" s="527"/>
      <c r="F51" s="486"/>
      <c r="G51" s="486"/>
      <c r="H51" s="486"/>
      <c r="I51" s="486"/>
      <c r="J51" s="487">
        <v>145.08000000000001</v>
      </c>
      <c r="K51" s="153"/>
      <c r="L51" s="154"/>
      <c r="M51" s="153"/>
      <c r="N51" s="155">
        <f>TRUNC(PRODUCT(F51:M51),2)</f>
        <v>145.08000000000001</v>
      </c>
    </row>
    <row r="52" spans="1:14" ht="18" x14ac:dyDescent="0.3">
      <c r="A52" s="492">
        <v>9</v>
      </c>
      <c r="B52" s="506" t="str">
        <f>VLOOKUP(A52,SINTÉTICA!$A$18:$J$80,4,0)</f>
        <v>INSTALAÇÕES ELÉTRICAS</v>
      </c>
      <c r="C52" s="507"/>
      <c r="D52" s="508"/>
      <c r="E52" s="527"/>
      <c r="F52" s="509"/>
      <c r="G52" s="509"/>
      <c r="H52" s="509"/>
      <c r="I52" s="509"/>
      <c r="J52" s="509"/>
      <c r="K52" s="510"/>
      <c r="L52" s="511"/>
      <c r="M52" s="510"/>
      <c r="N52" s="512"/>
    </row>
    <row r="53" spans="1:14" ht="43.2" x14ac:dyDescent="0.3">
      <c r="A53" s="528" t="s">
        <v>404</v>
      </c>
      <c r="B53" s="150" t="str">
        <f>VLOOKUP(A53,SINTÉTICA!$A$18:$J$80,4,0)</f>
        <v>Luminaria em LED p/ iluminação pública LED SMD AUTOVOLT 100 W, 5.000 K, IP-66, IRC 70, FP&gt;0,95, 160lm/w,16.000 lm e 54.000h, com base para Relé 3 PINOS, modelo GL421 G-Light ou similar</v>
      </c>
      <c r="C53" s="151" t="s">
        <v>407</v>
      </c>
      <c r="D53" s="152">
        <f t="shared" si="2"/>
        <v>2</v>
      </c>
      <c r="E53" s="527"/>
      <c r="F53" s="486"/>
      <c r="G53" s="486"/>
      <c r="H53" s="486"/>
      <c r="I53" s="486"/>
      <c r="J53" s="487">
        <v>2</v>
      </c>
      <c r="K53" s="153"/>
      <c r="L53" s="154"/>
      <c r="M53" s="153"/>
      <c r="N53" s="155">
        <f>TRUNC(PRODUCT(F53:M53),2)</f>
        <v>2</v>
      </c>
    </row>
    <row r="54" spans="1:14" ht="43.2" x14ac:dyDescent="0.3">
      <c r="A54" s="528" t="s">
        <v>408</v>
      </c>
      <c r="B54" s="150" t="str">
        <f>VLOOKUP(A54,SINTÉTICA!$A$18:$J$80,4,0)</f>
        <v>BRAÇO PARA ILUMINAÇÃO PÚBLICA, EM TUBO DE AÇO GALVANIZADO, COMPRIMENTO DE 1,20 M, PARA FIXAÇÃO EM POSTE DE CONCRETO - FORNECIMENTO E INSTALAÇÃO. AF_02/2025</v>
      </c>
      <c r="C54" s="151" t="s">
        <v>9</v>
      </c>
      <c r="D54" s="152">
        <f t="shared" si="2"/>
        <v>2</v>
      </c>
      <c r="E54" s="527"/>
      <c r="F54" s="486"/>
      <c r="G54" s="486"/>
      <c r="H54" s="486"/>
      <c r="I54" s="486"/>
      <c r="J54" s="487">
        <v>2</v>
      </c>
      <c r="K54" s="486"/>
      <c r="L54" s="486"/>
      <c r="M54" s="486"/>
      <c r="N54" s="155">
        <f t="shared" ref="N54:N62" si="3">TRUNC(PRODUCT(F54:M54),2)</f>
        <v>2</v>
      </c>
    </row>
    <row r="55" spans="1:14" ht="28.8" x14ac:dyDescent="0.3">
      <c r="A55" s="528" t="s">
        <v>411</v>
      </c>
      <c r="B55" s="150" t="str">
        <f>VLOOKUP(A55,SINTÉTICA!$A$18:$J$80,4,0)</f>
        <v>HASTE DE ATERRAMENTO, DIÂMETRO 5/8", COM 3 METROS - FORNECIMENTO E INSTALAÇÃO. AF_08/2023</v>
      </c>
      <c r="C55" s="151" t="s">
        <v>9</v>
      </c>
      <c r="D55" s="152">
        <f t="shared" ref="D55:D66" si="4">N55</f>
        <v>1</v>
      </c>
      <c r="E55" s="527"/>
      <c r="F55" s="486"/>
      <c r="G55" s="486"/>
      <c r="H55" s="486"/>
      <c r="I55" s="486"/>
      <c r="J55" s="487">
        <v>1</v>
      </c>
      <c r="K55" s="153"/>
      <c r="L55" s="154"/>
      <c r="M55" s="153"/>
      <c r="N55" s="155">
        <f t="shared" si="3"/>
        <v>1</v>
      </c>
    </row>
    <row r="56" spans="1:14" ht="43.2" x14ac:dyDescent="0.3">
      <c r="A56" s="528" t="s">
        <v>414</v>
      </c>
      <c r="B56" s="150" t="str">
        <f>VLOOKUP(A56,SINTÉTICA!$A$18:$J$80,4,0)</f>
        <v>QUADRO DE DISTRIBUIÇÃO DE ENERGIA EM CHAPA DE AÇO GALVANIZADO, DE EMBUTIR, COM BARRAMENTO TRIFÁSICO, PARA 12 DISJUNTORES DIN 100A - FORNECIMENTO E INSTALAÇÃO. AF_10/2020</v>
      </c>
      <c r="C56" s="151" t="s">
        <v>9</v>
      </c>
      <c r="D56" s="152">
        <f t="shared" si="4"/>
        <v>1</v>
      </c>
      <c r="E56" s="527"/>
      <c r="F56" s="486"/>
      <c r="G56" s="486"/>
      <c r="H56" s="486"/>
      <c r="I56" s="486"/>
      <c r="J56" s="487">
        <v>1</v>
      </c>
      <c r="K56" s="153"/>
      <c r="L56" s="154"/>
      <c r="M56" s="153"/>
      <c r="N56" s="155">
        <f t="shared" si="3"/>
        <v>1</v>
      </c>
    </row>
    <row r="57" spans="1:14" ht="28.8" x14ac:dyDescent="0.3">
      <c r="A57" s="528" t="s">
        <v>417</v>
      </c>
      <c r="B57" s="150" t="str">
        <f>VLOOKUP(A57,SINTÉTICA!$A$18:$J$80,4,0)</f>
        <v>CABO DE COBRE FLEXÍVEL ISOLADO, 4 MM², ANTI-CHAMA 0,6/1,0 KV, PARA CIRCUITOS TERMINAIS - FORNECIMENTO E INSTALAÇÃO. AF_03/2023</v>
      </c>
      <c r="C57" s="151" t="s">
        <v>360</v>
      </c>
      <c r="D57" s="152">
        <f t="shared" si="4"/>
        <v>150</v>
      </c>
      <c r="E57" s="527"/>
      <c r="F57" s="486"/>
      <c r="G57" s="486"/>
      <c r="H57" s="486"/>
      <c r="I57" s="486"/>
      <c r="J57" s="487">
        <v>150</v>
      </c>
      <c r="K57" s="153"/>
      <c r="L57" s="154"/>
      <c r="M57" s="153"/>
      <c r="N57" s="155">
        <f t="shared" si="3"/>
        <v>150</v>
      </c>
    </row>
    <row r="58" spans="1:14" ht="28.8" x14ac:dyDescent="0.3">
      <c r="A58" s="528" t="s">
        <v>420</v>
      </c>
      <c r="B58" s="150" t="str">
        <f>VLOOKUP(A58,SINTÉTICA!$A$18:$J$80,4,0)</f>
        <v>CABO DE COBRE FLEXÍVEL ISOLADO, 2,5 MM², ANTI-CHAMA 450/750 V, PARA CIRCUITOS TERMINAIS - FORNECIMENTO E INSTALAÇÃO. AF_03/2023</v>
      </c>
      <c r="C58" s="151" t="s">
        <v>360</v>
      </c>
      <c r="D58" s="152">
        <f t="shared" si="4"/>
        <v>90.02</v>
      </c>
      <c r="E58" s="527"/>
      <c r="F58" s="486"/>
      <c r="G58" s="486"/>
      <c r="H58" s="486"/>
      <c r="I58" s="486"/>
      <c r="J58" s="487">
        <v>90.02</v>
      </c>
      <c r="K58" s="153"/>
      <c r="L58" s="154"/>
      <c r="M58" s="153"/>
      <c r="N58" s="155">
        <f t="shared" si="3"/>
        <v>90.02</v>
      </c>
    </row>
    <row r="59" spans="1:14" ht="28.8" x14ac:dyDescent="0.3">
      <c r="A59" s="528" t="s">
        <v>423</v>
      </c>
      <c r="B59" s="150" t="str">
        <f>VLOOKUP(A59,SINTÉTICA!$A$18:$J$80,4,0)</f>
        <v>Caixa de passagem em alvenaria de tijolos maciços esp. = 0,12m,  dim. int. = 0,30 x 0,30 x 0,40m</v>
      </c>
      <c r="C59" s="151" t="s">
        <v>407</v>
      </c>
      <c r="D59" s="152">
        <f t="shared" si="4"/>
        <v>1</v>
      </c>
      <c r="E59" s="527"/>
      <c r="F59" s="486"/>
      <c r="G59" s="486"/>
      <c r="H59" s="486"/>
      <c r="I59" s="486"/>
      <c r="J59" s="487">
        <v>1</v>
      </c>
      <c r="K59" s="153"/>
      <c r="L59" s="154"/>
      <c r="M59" s="153"/>
      <c r="N59" s="155">
        <f t="shared" si="3"/>
        <v>1</v>
      </c>
    </row>
    <row r="60" spans="1:14" ht="43.2" x14ac:dyDescent="0.3">
      <c r="A60" s="528" t="s">
        <v>426</v>
      </c>
      <c r="B60" s="150" t="str">
        <f>VLOOKUP(A60,SINTÉTICA!$A$18:$J$80,4,0)</f>
        <v>ELETRODUTO RÍGIDO ROSCÁVEL, PVC, DN 25 MM (3/4"), PARA CIRCUITOS TERMINAIS, INSTALADO EM FORRO - FORNECIMENTO E INSTALAÇÃO. AF_03/2023</v>
      </c>
      <c r="C60" s="151" t="s">
        <v>360</v>
      </c>
      <c r="D60" s="152">
        <f t="shared" si="4"/>
        <v>49.09</v>
      </c>
      <c r="E60" s="527"/>
      <c r="F60" s="486"/>
      <c r="G60" s="486"/>
      <c r="H60" s="486"/>
      <c r="I60" s="486"/>
      <c r="J60" s="487">
        <v>49.09</v>
      </c>
      <c r="K60" s="153"/>
      <c r="L60" s="154"/>
      <c r="M60" s="153"/>
      <c r="N60" s="155">
        <f t="shared" si="3"/>
        <v>49.09</v>
      </c>
    </row>
    <row r="61" spans="1:14" ht="28.8" x14ac:dyDescent="0.3">
      <c r="A61" s="528" t="s">
        <v>429</v>
      </c>
      <c r="B61" s="150" t="str">
        <f>VLOOKUP(A61,SINTÉTICA!$A$18:$J$80,4,0)</f>
        <v>DISJUNTOR MONOPOLAR TIPO DIN, CORRENTE NOMINAL DE 10A - FORNECIMENTO E INSTALAÇÃO. AF_10/2020</v>
      </c>
      <c r="C61" s="151" t="s">
        <v>9</v>
      </c>
      <c r="D61" s="152">
        <f t="shared" si="4"/>
        <v>1</v>
      </c>
      <c r="E61" s="527"/>
      <c r="F61" s="486"/>
      <c r="G61" s="486"/>
      <c r="H61" s="486"/>
      <c r="I61" s="486"/>
      <c r="J61" s="487">
        <v>1</v>
      </c>
      <c r="K61" s="153"/>
      <c r="L61" s="154"/>
      <c r="M61" s="153"/>
      <c r="N61" s="155">
        <f t="shared" si="3"/>
        <v>1</v>
      </c>
    </row>
    <row r="62" spans="1:14" ht="28.8" x14ac:dyDescent="0.3">
      <c r="A62" s="528" t="s">
        <v>432</v>
      </c>
      <c r="B62" s="150" t="str">
        <f>VLOOKUP(A62,SINTÉTICA!$A$18:$J$80,4,0)</f>
        <v>DISJUNTOR TRIPOLAR TIPO DIN, CORRENTE NOMINAL DE 20A - FORNECIMENTO E INSTALAÇÃO. AF_10/2020</v>
      </c>
      <c r="C62" s="151" t="s">
        <v>9</v>
      </c>
      <c r="D62" s="152">
        <f t="shared" si="4"/>
        <v>1</v>
      </c>
      <c r="E62" s="527"/>
      <c r="F62" s="486"/>
      <c r="G62" s="486"/>
      <c r="H62" s="486"/>
      <c r="I62" s="486"/>
      <c r="J62" s="487">
        <v>1</v>
      </c>
      <c r="K62" s="153"/>
      <c r="L62" s="154"/>
      <c r="M62" s="153"/>
      <c r="N62" s="155">
        <f t="shared" si="3"/>
        <v>1</v>
      </c>
    </row>
    <row r="63" spans="1:14" ht="18" x14ac:dyDescent="0.3">
      <c r="A63" s="492">
        <v>10</v>
      </c>
      <c r="B63" s="506" t="str">
        <f>VLOOKUP(A63,SINTÉTICA!$A$18:$J$80,4,0)</f>
        <v>DRENAGEM SUPERFICIAL</v>
      </c>
      <c r="C63" s="507"/>
      <c r="D63" s="508"/>
      <c r="E63" s="527"/>
      <c r="F63" s="509"/>
      <c r="G63" s="509"/>
      <c r="H63" s="509"/>
      <c r="I63" s="509"/>
      <c r="J63" s="509"/>
      <c r="K63" s="510"/>
      <c r="L63" s="511"/>
      <c r="M63" s="510"/>
      <c r="N63" s="512"/>
    </row>
    <row r="64" spans="1:14" ht="43.2" x14ac:dyDescent="0.3">
      <c r="A64" s="528" t="s">
        <v>435</v>
      </c>
      <c r="B64" s="150" t="str">
        <f>VLOOKUP(A64,SINTÉTICA!$A$18:$J$80,4,0)</f>
        <v>ASSENTAMENTO DE GUIA (MEIO-FIO) EM TRECHO RETO, CONFECCIONADA EM CONCRETO PRÉ-FABRICADO, DIMENSÕES 100X15X13X30 CM (COMPRIMENTO X BASE INFERIOR X BASE SUPERIOR X ALTURA). AF_01/2024</v>
      </c>
      <c r="C64" s="151" t="s">
        <v>360</v>
      </c>
      <c r="D64" s="152">
        <f t="shared" si="4"/>
        <v>73</v>
      </c>
      <c r="E64" s="527"/>
      <c r="F64" s="486"/>
      <c r="G64" s="486"/>
      <c r="H64" s="486"/>
      <c r="I64" s="486"/>
      <c r="J64" s="487">
        <v>73</v>
      </c>
      <c r="K64" s="153"/>
      <c r="L64" s="154"/>
      <c r="M64" s="153"/>
      <c r="N64" s="155">
        <f>TRUNC(PRODUCT(F64:M64),2)</f>
        <v>73</v>
      </c>
    </row>
    <row r="65" spans="1:14" ht="28.8" x14ac:dyDescent="0.3">
      <c r="A65" s="528" t="s">
        <v>438</v>
      </c>
      <c r="B65" s="150" t="str">
        <f>VLOOKUP(A65,SINTÉTICA!$A$18:$J$80,4,0)</f>
        <v>EXECUÇÃO DE SARJETA DE CONCRETO USINADO, MOLDADA IN LOCO EM TRECHO RETO, 30 CM BASE X 10 CM ALTURA. AF_01/2024</v>
      </c>
      <c r="C65" s="151" t="s">
        <v>360</v>
      </c>
      <c r="D65" s="152">
        <f t="shared" si="4"/>
        <v>73</v>
      </c>
      <c r="E65" s="527"/>
      <c r="F65" s="486"/>
      <c r="G65" s="486"/>
      <c r="H65" s="486"/>
      <c r="I65" s="486"/>
      <c r="J65" s="487">
        <v>73</v>
      </c>
      <c r="K65" s="153"/>
      <c r="L65" s="154"/>
      <c r="M65" s="153"/>
      <c r="N65" s="155">
        <f>TRUNC(PRODUCT(F65:M65),2)</f>
        <v>73</v>
      </c>
    </row>
    <row r="66" spans="1:14" ht="28.8" x14ac:dyDescent="0.3">
      <c r="A66" s="528" t="s">
        <v>441</v>
      </c>
      <c r="B66" s="150" t="str">
        <f>VLOOKUP(A66,SINTÉTICA!$A$18:$J$80,4,0)</f>
        <v>PINTURA DE MEIO-FIO COM TINTA BRANCA A BASE DE CAL (CAIAÇÃO). AF_05/2021</v>
      </c>
      <c r="C66" s="151" t="s">
        <v>360</v>
      </c>
      <c r="D66" s="152">
        <f t="shared" si="4"/>
        <v>73</v>
      </c>
      <c r="E66" s="527"/>
      <c r="F66" s="486"/>
      <c r="G66" s="486"/>
      <c r="H66" s="486"/>
      <c r="I66" s="486"/>
      <c r="J66" s="487">
        <v>73</v>
      </c>
      <c r="K66" s="153"/>
      <c r="L66" s="154"/>
      <c r="M66" s="153"/>
      <c r="N66" s="155">
        <f>TRUNC(PRODUCT(F66:M66),2)</f>
        <v>73</v>
      </c>
    </row>
    <row r="67" spans="1:14" ht="18" x14ac:dyDescent="0.3">
      <c r="A67" s="492">
        <v>11</v>
      </c>
      <c r="B67" s="506" t="str">
        <f>VLOOKUP(A67,SINTÉTICA!$A$18:$J$80,4,0)</f>
        <v>PINTURA</v>
      </c>
      <c r="C67" s="507"/>
      <c r="D67" s="508"/>
      <c r="E67" s="527"/>
      <c r="F67" s="509"/>
      <c r="G67" s="509"/>
      <c r="H67" s="509"/>
      <c r="I67" s="509"/>
      <c r="J67" s="509"/>
      <c r="K67" s="509"/>
      <c r="L67" s="509"/>
      <c r="M67" s="509"/>
      <c r="N67" s="512"/>
    </row>
    <row r="68" spans="1:14" ht="28.8" x14ac:dyDescent="0.3">
      <c r="A68" s="463" t="s">
        <v>444</v>
      </c>
      <c r="B68" s="150" t="str">
        <f>VLOOKUP(A68,SINTÉTICA!$A$18:$J$80,4,0)</f>
        <v>EMASSAMENTO COM MASSA LÁTEX, APLICAÇÃO EM PAREDE, DUAS DEMÃOS, LIXAMENTO MANUAL. AF_04/2023</v>
      </c>
      <c r="C68" s="151" t="s">
        <v>359</v>
      </c>
      <c r="D68" s="152">
        <f t="shared" ref="D68:D76" si="5">N68</f>
        <v>18.600000000000001</v>
      </c>
      <c r="E68" s="527"/>
      <c r="F68" s="486"/>
      <c r="G68" s="486"/>
      <c r="H68" s="486"/>
      <c r="I68" s="486"/>
      <c r="J68" s="487">
        <v>18.600000000000001</v>
      </c>
      <c r="K68" s="153"/>
      <c r="L68" s="154"/>
      <c r="M68" s="153"/>
      <c r="N68" s="155">
        <f>TRUNC(PRODUCT(F68:M68),2)</f>
        <v>18.600000000000001</v>
      </c>
    </row>
    <row r="69" spans="1:14" ht="28.8" x14ac:dyDescent="0.3">
      <c r="A69" s="463" t="s">
        <v>447</v>
      </c>
      <c r="B69" s="150" t="str">
        <f>VLOOKUP(A69,SINTÉTICA!$A$18:$J$80,4,0)</f>
        <v>PINTURA LÁTEX ACRÍLICA STANDARD, APLICAÇÃO MANUAL EM PAREDES, DUAS DEMÃOS. AF_04/2023</v>
      </c>
      <c r="C69" s="151" t="s">
        <v>359</v>
      </c>
      <c r="D69" s="152">
        <f t="shared" si="5"/>
        <v>18.600000000000001</v>
      </c>
      <c r="E69" s="527"/>
      <c r="F69" s="486"/>
      <c r="G69" s="486"/>
      <c r="H69" s="486"/>
      <c r="I69" s="486"/>
      <c r="J69" s="487">
        <v>18.600000000000001</v>
      </c>
      <c r="K69" s="153"/>
      <c r="L69" s="154"/>
      <c r="M69" s="153"/>
      <c r="N69" s="155">
        <f>TRUNC(PRODUCT(F69:M69),2)</f>
        <v>18.600000000000001</v>
      </c>
    </row>
    <row r="70" spans="1:14" ht="18" x14ac:dyDescent="0.3">
      <c r="A70" s="492">
        <v>12</v>
      </c>
      <c r="B70" s="506" t="str">
        <f>VLOOKUP(A70,SINTÉTICA!$A$18:$J$80,4,0)</f>
        <v>DIVERSOS</v>
      </c>
      <c r="C70" s="507"/>
      <c r="D70" s="508"/>
      <c r="E70" s="527"/>
      <c r="F70" s="509"/>
      <c r="G70" s="509"/>
      <c r="H70" s="509"/>
      <c r="I70" s="509"/>
      <c r="J70" s="509"/>
      <c r="K70" s="510"/>
      <c r="L70" s="511"/>
      <c r="M70" s="510"/>
      <c r="N70" s="512"/>
    </row>
    <row r="71" spans="1:14" ht="18" x14ac:dyDescent="0.3">
      <c r="A71" s="463" t="s">
        <v>450</v>
      </c>
      <c r="B71" s="150" t="str">
        <f>VLOOKUP(A71,SINTÉTICA!$A$18:$J$80,4,0)</f>
        <v>Ancoragem de defensa maleável simples - fornecimento e implantação</v>
      </c>
      <c r="C71" s="151" t="s">
        <v>366</v>
      </c>
      <c r="D71" s="152">
        <f t="shared" si="5"/>
        <v>18.2</v>
      </c>
      <c r="E71" s="527"/>
      <c r="F71" s="486"/>
      <c r="G71" s="486"/>
      <c r="H71" s="486"/>
      <c r="I71" s="486"/>
      <c r="J71" s="487">
        <v>18.2</v>
      </c>
      <c r="K71" s="153"/>
      <c r="L71" s="154"/>
      <c r="M71" s="153"/>
      <c r="N71" s="155">
        <f t="shared" ref="N71:N76" si="6">TRUNC(PRODUCT(F71:M71),2)</f>
        <v>18.2</v>
      </c>
    </row>
    <row r="72" spans="1:14" ht="18" x14ac:dyDescent="0.3">
      <c r="A72" s="463" t="s">
        <v>453</v>
      </c>
      <c r="B72" s="150" t="str">
        <f>VLOOKUP(A72,SINTÉTICA!$A$18:$J$80,4,0)</f>
        <v>Limpeza geral</v>
      </c>
      <c r="C72" s="151" t="s">
        <v>359</v>
      </c>
      <c r="D72" s="152">
        <f t="shared" si="5"/>
        <v>61.63</v>
      </c>
      <c r="E72" s="527"/>
      <c r="F72" s="486"/>
      <c r="G72" s="486"/>
      <c r="H72" s="486"/>
      <c r="I72" s="486"/>
      <c r="J72" s="487">
        <v>61.63</v>
      </c>
      <c r="K72" s="153"/>
      <c r="L72" s="154"/>
      <c r="M72" s="153"/>
      <c r="N72" s="155">
        <f t="shared" si="6"/>
        <v>61.63</v>
      </c>
    </row>
    <row r="73" spans="1:14" ht="43.2" x14ac:dyDescent="0.3">
      <c r="A73" s="463" t="s">
        <v>455</v>
      </c>
      <c r="B73" s="150" t="str">
        <f>VLOOKUP(A73,SINTÉTICA!$A$18:$J$80,4,0)</f>
        <v>LOCACAO DE CONTAINER 2,30 X 6,00 M, ALT. 2,50 M, COM 1 SANITARIO, PARA ESCRITORIO, COMPLETO, SEM DIVISORIAS INTERNAS (NAO INCLUI MOBILIZACAO/DESMOBILIZACAO)</v>
      </c>
      <c r="C73" s="151" t="s">
        <v>463</v>
      </c>
      <c r="D73" s="152">
        <f t="shared" si="5"/>
        <v>6</v>
      </c>
      <c r="E73" s="527"/>
      <c r="F73" s="486"/>
      <c r="G73" s="486"/>
      <c r="H73" s="486"/>
      <c r="I73" s="486"/>
      <c r="J73" s="487">
        <v>6</v>
      </c>
      <c r="K73" s="153"/>
      <c r="L73" s="154"/>
      <c r="M73" s="153"/>
      <c r="N73" s="155">
        <f t="shared" si="6"/>
        <v>6</v>
      </c>
    </row>
    <row r="74" spans="1:14" ht="28.8" x14ac:dyDescent="0.3">
      <c r="A74" s="463" t="s">
        <v>457</v>
      </c>
      <c r="B74" s="150" t="str">
        <f>VLOOKUP(A74,SINTÉTICA!$A$18:$J$80,4,0)</f>
        <v>INSTALAÇÃO E DESINSTALAÇÃO MECANIZADA DE CONTÊINER OU MÓDULO HABITÁVEL DE USOS DIVERSOS. AF_03/2024</v>
      </c>
      <c r="C74" s="151" t="s">
        <v>9</v>
      </c>
      <c r="D74" s="152">
        <f t="shared" si="5"/>
        <v>2</v>
      </c>
      <c r="E74" s="527"/>
      <c r="F74" s="486"/>
      <c r="G74" s="486"/>
      <c r="H74" s="486"/>
      <c r="I74" s="486"/>
      <c r="J74" s="487">
        <v>2</v>
      </c>
      <c r="K74" s="153"/>
      <c r="L74" s="154"/>
      <c r="M74" s="153"/>
      <c r="N74" s="155">
        <f t="shared" si="6"/>
        <v>2</v>
      </c>
    </row>
    <row r="75" spans="1:14" ht="18" x14ac:dyDescent="0.3">
      <c r="A75" s="492">
        <v>13</v>
      </c>
      <c r="B75" s="506" t="str">
        <f>VLOOKUP(A75,SINTÉTICA!$A$18:$J$80,4,0)</f>
        <v>ADMINISTRAÇÃO LOCAL</v>
      </c>
      <c r="C75" s="507"/>
      <c r="D75" s="508"/>
      <c r="E75" s="527"/>
      <c r="F75" s="509"/>
      <c r="G75" s="509"/>
      <c r="H75" s="509"/>
      <c r="I75" s="509"/>
      <c r="J75" s="509"/>
      <c r="K75" s="510"/>
      <c r="L75" s="511"/>
      <c r="M75" s="510"/>
      <c r="N75" s="512"/>
    </row>
    <row r="76" spans="1:14" ht="18" x14ac:dyDescent="0.3">
      <c r="A76" s="463" t="s">
        <v>472</v>
      </c>
      <c r="B76" s="150" t="str">
        <f>VLOOKUP(A76,SINTÉTICA!$A$18:$J$80,4,0)</f>
        <v>ADMINISTRAÇÃO LOCAL (PORTAL)</v>
      </c>
      <c r="C76" s="151" t="s">
        <v>9</v>
      </c>
      <c r="D76" s="152">
        <f t="shared" si="5"/>
        <v>1</v>
      </c>
      <c r="E76" s="527"/>
      <c r="F76" s="486"/>
      <c r="G76" s="486"/>
      <c r="H76" s="486"/>
      <c r="I76" s="486"/>
      <c r="J76" s="487">
        <v>1</v>
      </c>
      <c r="K76" s="153"/>
      <c r="L76" s="154"/>
      <c r="M76" s="153"/>
      <c r="N76" s="155">
        <f t="shared" si="6"/>
        <v>1</v>
      </c>
    </row>
    <row r="77" spans="1:14" ht="14.4" x14ac:dyDescent="0.3">
      <c r="A77" s="121"/>
      <c r="B77" s="453"/>
      <c r="C77" s="451"/>
      <c r="D77" s="452"/>
      <c r="F77" s="454"/>
      <c r="G77" s="454"/>
      <c r="H77" s="454"/>
      <c r="I77" s="454"/>
      <c r="J77" s="454"/>
      <c r="K77" s="454"/>
      <c r="L77" s="454"/>
      <c r="M77" s="454"/>
      <c r="N77" s="454"/>
    </row>
    <row r="78" spans="1:14" ht="14.4" x14ac:dyDescent="0.3">
      <c r="A78" s="121"/>
      <c r="B78" s="453"/>
      <c r="C78" s="451"/>
      <c r="D78" s="452"/>
      <c r="F78" s="454"/>
      <c r="G78" s="454"/>
      <c r="H78" s="454"/>
      <c r="I78" s="454"/>
      <c r="J78" s="454"/>
      <c r="K78" s="454"/>
      <c r="L78" s="454"/>
      <c r="M78" s="454"/>
      <c r="N78" s="454"/>
    </row>
    <row r="79" spans="1:14" x14ac:dyDescent="0.3">
      <c r="A79" s="573" t="str">
        <f>DADOS!$C$12</f>
        <v>Paço do Lumiar-MA, 06 de outubro de 2025.</v>
      </c>
      <c r="B79" s="573"/>
      <c r="C79" s="573"/>
      <c r="D79" s="573"/>
      <c r="E79" s="573"/>
      <c r="F79" s="573"/>
      <c r="G79" s="573"/>
      <c r="H79" s="573"/>
      <c r="I79" s="573"/>
      <c r="J79" s="573"/>
      <c r="K79" s="573"/>
      <c r="L79" s="573"/>
      <c r="M79" s="573"/>
      <c r="N79" s="573"/>
    </row>
    <row r="80" spans="1:14" ht="14.4" x14ac:dyDescent="0.3">
      <c r="A80" s="121"/>
      <c r="B80" s="122"/>
      <c r="C80" s="123"/>
      <c r="D80" s="124"/>
      <c r="F80" s="125"/>
      <c r="G80" s="125"/>
      <c r="H80" s="125"/>
      <c r="I80" s="125"/>
      <c r="J80" s="125"/>
      <c r="K80" s="125"/>
      <c r="L80" s="125"/>
      <c r="M80" s="125"/>
      <c r="N80" s="125"/>
    </row>
    <row r="81" spans="1:14" ht="14.4" x14ac:dyDescent="0.3">
      <c r="A81" s="121"/>
      <c r="B81" s="122"/>
      <c r="C81" s="123"/>
      <c r="D81" s="124"/>
      <c r="F81" s="125"/>
      <c r="G81" s="125"/>
      <c r="H81" s="125"/>
      <c r="I81" s="125"/>
      <c r="J81" s="125"/>
      <c r="K81" s="125"/>
      <c r="L81" s="125"/>
      <c r="M81" s="125"/>
      <c r="N81" s="125"/>
    </row>
    <row r="82" spans="1:14" ht="14.4" x14ac:dyDescent="0.3">
      <c r="A82" s="121"/>
      <c r="B82" s="122"/>
      <c r="C82" s="123"/>
      <c r="D82" s="124"/>
      <c r="F82" s="125"/>
      <c r="G82" s="125"/>
      <c r="H82" s="125"/>
      <c r="I82" s="125"/>
      <c r="J82" s="125"/>
      <c r="K82" s="125"/>
      <c r="L82" s="125"/>
      <c r="M82" s="125"/>
      <c r="N82" s="125"/>
    </row>
    <row r="83" spans="1:14" x14ac:dyDescent="0.3">
      <c r="A83" s="166"/>
      <c r="B83" s="72"/>
      <c r="C83" s="72"/>
      <c r="D83" s="47"/>
      <c r="E83" s="47"/>
      <c r="F83" s="72"/>
      <c r="G83" s="72"/>
      <c r="H83" s="72"/>
      <c r="I83" s="72"/>
      <c r="J83" s="72"/>
      <c r="K83" s="166"/>
      <c r="L83" s="72"/>
      <c r="M83" s="72"/>
      <c r="N83" s="72"/>
    </row>
    <row r="84" spans="1:14" x14ac:dyDescent="0.3">
      <c r="A84" s="166"/>
      <c r="B84" s="72"/>
      <c r="C84" s="72"/>
      <c r="D84" s="166"/>
      <c r="E84" s="166"/>
      <c r="F84" s="72"/>
      <c r="G84" s="72"/>
      <c r="H84" s="48" t="s">
        <v>295</v>
      </c>
      <c r="I84" s="72"/>
      <c r="K84" s="166"/>
      <c r="L84" s="72"/>
      <c r="M84" s="72"/>
      <c r="N84" s="72"/>
    </row>
    <row r="85" spans="1:14" x14ac:dyDescent="0.3">
      <c r="A85" s="166"/>
      <c r="B85" s="72"/>
      <c r="C85" s="72"/>
      <c r="D85" s="166"/>
      <c r="E85" s="166"/>
      <c r="F85" s="72"/>
      <c r="G85" s="72"/>
      <c r="H85" s="74" t="str">
        <f>DADOS!$C$14</f>
        <v>Fernando Aragão Costa</v>
      </c>
      <c r="I85" s="72"/>
      <c r="K85" s="166"/>
      <c r="L85" s="72"/>
      <c r="M85" s="72"/>
      <c r="N85" s="72"/>
    </row>
    <row r="86" spans="1:14" x14ac:dyDescent="0.3">
      <c r="A86" s="3"/>
      <c r="B86" s="3"/>
      <c r="C86" s="3"/>
      <c r="D86" s="166"/>
      <c r="E86" s="166"/>
      <c r="F86" s="7"/>
      <c r="G86" s="1"/>
      <c r="H86" s="271" t="str">
        <f>DADOS!$C$15</f>
        <v>Engenheiro</v>
      </c>
      <c r="I86" s="3"/>
      <c r="K86" s="1"/>
      <c r="L86" s="3"/>
      <c r="M86" s="3"/>
      <c r="N86" s="3"/>
    </row>
    <row r="87" spans="1:14" x14ac:dyDescent="0.3">
      <c r="A87" s="3"/>
      <c r="B87" s="13"/>
      <c r="C87" s="3"/>
      <c r="D87" s="3"/>
      <c r="E87" s="3"/>
      <c r="F87" s="3"/>
      <c r="G87" s="1"/>
      <c r="H87" s="271">
        <f>DADOS!$C$16</f>
        <v>1115360060</v>
      </c>
      <c r="I87" s="1"/>
      <c r="K87" s="1"/>
      <c r="L87" s="3"/>
      <c r="M87" s="3"/>
      <c r="N87" s="3"/>
    </row>
    <row r="88" spans="1:14" x14ac:dyDescent="0.3">
      <c r="A88" s="3"/>
      <c r="B88" s="1"/>
      <c r="C88" s="1"/>
      <c r="D88" s="3"/>
      <c r="E88" s="13"/>
      <c r="F88" s="7"/>
      <c r="G88" s="1"/>
      <c r="H88" s="7"/>
      <c r="I88" s="1"/>
      <c r="K88" s="1"/>
      <c r="L88" s="3"/>
      <c r="M88" s="3"/>
      <c r="N88" s="3"/>
    </row>
    <row r="91" spans="1:14" collapsed="1" x14ac:dyDescent="0.3"/>
    <row r="114" collapsed="1" x14ac:dyDescent="0.3"/>
    <row r="137" collapsed="1" x14ac:dyDescent="0.3"/>
    <row r="160" collapsed="1" x14ac:dyDescent="0.3"/>
    <row r="183" collapsed="1" x14ac:dyDescent="0.3"/>
    <row r="210" collapsed="1" x14ac:dyDescent="0.3"/>
    <row r="219" collapsed="1" x14ac:dyDescent="0.3"/>
    <row r="225" collapsed="1" x14ac:dyDescent="0.3"/>
    <row r="231" collapsed="1" x14ac:dyDescent="0.3"/>
    <row r="237" collapsed="1" x14ac:dyDescent="0.3"/>
    <row r="243" collapsed="1" x14ac:dyDescent="0.3"/>
    <row r="246" collapsed="1" x14ac:dyDescent="0.3"/>
    <row r="249" collapsed="1" x14ac:dyDescent="0.3"/>
    <row r="251" collapsed="1" x14ac:dyDescent="0.3"/>
    <row r="254" collapsed="1" x14ac:dyDescent="0.3"/>
    <row r="257" collapsed="1" x14ac:dyDescent="0.3"/>
    <row r="260" collapsed="1" x14ac:dyDescent="0.3"/>
    <row r="266" collapsed="1" x14ac:dyDescent="0.3"/>
    <row r="269" collapsed="1" x14ac:dyDescent="0.3"/>
    <row r="271" collapsed="1" x14ac:dyDescent="0.3"/>
    <row r="273" collapsed="1" x14ac:dyDescent="0.3"/>
    <row r="278" collapsed="1" x14ac:dyDescent="0.3"/>
    <row r="284" collapsed="1" x14ac:dyDescent="0.3"/>
    <row r="290" collapsed="1" x14ac:dyDescent="0.3"/>
    <row r="300" collapsed="1" x14ac:dyDescent="0.3"/>
    <row r="304" collapsed="1" x14ac:dyDescent="0.3"/>
    <row r="311" collapsed="1" x14ac:dyDescent="0.3"/>
    <row r="312" collapsed="1" x14ac:dyDescent="0.3"/>
    <row r="313" collapsed="1" x14ac:dyDescent="0.3"/>
    <row r="316" collapsed="1" x14ac:dyDescent="0.3"/>
    <row r="320" collapsed="1" x14ac:dyDescent="0.3"/>
    <row r="321" collapsed="1" x14ac:dyDescent="0.3"/>
    <row r="326" collapsed="1" x14ac:dyDescent="0.3"/>
    <row r="330" collapsed="1" x14ac:dyDescent="0.3"/>
    <row r="335" collapsed="1" x14ac:dyDescent="0.3"/>
    <row r="340" collapsed="1" x14ac:dyDescent="0.3"/>
    <row r="344" collapsed="1" x14ac:dyDescent="0.3"/>
    <row r="348" collapsed="1" x14ac:dyDescent="0.3"/>
    <row r="352" collapsed="1" x14ac:dyDescent="0.3"/>
    <row r="361" collapsed="1" x14ac:dyDescent="0.3"/>
    <row r="363" collapsed="1" x14ac:dyDescent="0.3"/>
    <row r="380" ht="36" customHeight="1" x14ac:dyDescent="0.3"/>
    <row r="381" ht="17.25" customHeight="1" x14ac:dyDescent="0.3"/>
    <row r="382" ht="15" customHeight="1" x14ac:dyDescent="0.3"/>
    <row r="383" ht="18.75" customHeight="1" x14ac:dyDescent="0.3"/>
    <row r="384" ht="12" customHeight="1" x14ac:dyDescent="0.3"/>
    <row r="1048512" spans="9:9" x14ac:dyDescent="0.3">
      <c r="I1048512" s="486">
        <v>156</v>
      </c>
    </row>
  </sheetData>
  <mergeCells count="6">
    <mergeCell ref="B6:N6"/>
    <mergeCell ref="A2:N2"/>
    <mergeCell ref="A3:N3"/>
    <mergeCell ref="A79:N79"/>
    <mergeCell ref="A13:N13"/>
    <mergeCell ref="B5:N5"/>
  </mergeCells>
  <phoneticPr fontId="45" type="noConversion"/>
  <printOptions horizontalCentered="1"/>
  <pageMargins left="0.59055118110236227" right="0.39370078740157483" top="0.59055118110236227" bottom="0.78740157480314965" header="0.51181102362204722" footer="0.51181102362204722"/>
  <pageSetup paperSize="9" scale="54" fitToHeight="0" orientation="landscape" r:id="rId1"/>
  <headerFooter alignWithMargins="0">
    <oddFooter>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outlinePr summaryBelow="0"/>
    <pageSetUpPr fitToPage="1"/>
  </sheetPr>
  <dimension ref="A1:O189"/>
  <sheetViews>
    <sheetView showGridLines="0" topLeftCell="A63" zoomScale="55" zoomScaleNormal="55" zoomScaleSheetLayoutView="55" workbookViewId="0">
      <selection activeCell="L22" sqref="L22"/>
    </sheetView>
  </sheetViews>
  <sheetFormatPr defaultRowHeight="12" x14ac:dyDescent="0.25"/>
  <cols>
    <col min="1" max="1" width="12.44140625" style="3" customWidth="1"/>
    <col min="2" max="2" width="12" style="1" customWidth="1"/>
    <col min="3" max="3" width="14.21875" style="1" customWidth="1"/>
    <col min="4" max="4" width="92.6640625" style="3" customWidth="1"/>
    <col min="5" max="5" width="15.33203125" style="13" customWidth="1"/>
    <col min="6" max="6" width="18" style="7" customWidth="1"/>
    <col min="7" max="7" width="22.44140625" style="1" customWidth="1"/>
    <col min="8" max="8" width="29.88671875" style="7" customWidth="1"/>
    <col min="9" max="9" width="21.109375" style="1" customWidth="1"/>
    <col min="10" max="10" width="19.6640625" style="1" customWidth="1"/>
    <col min="11" max="11" width="24" style="1" bestFit="1" customWidth="1"/>
    <col min="12" max="12" width="24" style="1" customWidth="1"/>
    <col min="13" max="13" width="23.44140625" style="3" customWidth="1"/>
    <col min="14" max="245" width="9.109375" style="3"/>
    <col min="246" max="246" width="9.88671875" style="3" customWidth="1"/>
    <col min="247" max="247" width="24.5546875" style="3" customWidth="1"/>
    <col min="248" max="248" width="48.33203125" style="3" customWidth="1"/>
    <col min="249" max="249" width="5.6640625" style="3" customWidth="1"/>
    <col min="250" max="250" width="10.5546875" style="3" customWidth="1"/>
    <col min="251" max="251" width="12.33203125" style="3" customWidth="1"/>
    <col min="252" max="252" width="11" style="3" customWidth="1"/>
    <col min="253" max="253" width="12.88671875" style="3" customWidth="1"/>
    <col min="254" max="254" width="11.5546875" style="3" customWidth="1"/>
    <col min="255" max="255" width="14.109375" style="3" customWidth="1"/>
    <col min="256" max="256" width="9.109375" style="3"/>
    <col min="257" max="257" width="12.5546875" style="3" customWidth="1"/>
    <col min="258" max="258" width="13.5546875" style="3" customWidth="1"/>
    <col min="259" max="501" width="9.109375" style="3"/>
    <col min="502" max="502" width="9.88671875" style="3" customWidth="1"/>
    <col min="503" max="503" width="24.5546875" style="3" customWidth="1"/>
    <col min="504" max="504" width="48.33203125" style="3" customWidth="1"/>
    <col min="505" max="505" width="5.6640625" style="3" customWidth="1"/>
    <col min="506" max="506" width="10.5546875" style="3" customWidth="1"/>
    <col min="507" max="507" width="12.33203125" style="3" customWidth="1"/>
    <col min="508" max="508" width="11" style="3" customWidth="1"/>
    <col min="509" max="509" width="12.88671875" style="3" customWidth="1"/>
    <col min="510" max="510" width="11.5546875" style="3" customWidth="1"/>
    <col min="511" max="511" width="14.109375" style="3" customWidth="1"/>
    <col min="512" max="512" width="9.109375" style="3"/>
    <col min="513" max="513" width="12.5546875" style="3" customWidth="1"/>
    <col min="514" max="514" width="13.5546875" style="3" customWidth="1"/>
    <col min="515" max="757" width="9.109375" style="3"/>
    <col min="758" max="758" width="9.88671875" style="3" customWidth="1"/>
    <col min="759" max="759" width="24.5546875" style="3" customWidth="1"/>
    <col min="760" max="760" width="48.33203125" style="3" customWidth="1"/>
    <col min="761" max="761" width="5.6640625" style="3" customWidth="1"/>
    <col min="762" max="762" width="10.5546875" style="3" customWidth="1"/>
    <col min="763" max="763" width="12.33203125" style="3" customWidth="1"/>
    <col min="764" max="764" width="11" style="3" customWidth="1"/>
    <col min="765" max="765" width="12.88671875" style="3" customWidth="1"/>
    <col min="766" max="766" width="11.5546875" style="3" customWidth="1"/>
    <col min="767" max="767" width="14.109375" style="3" customWidth="1"/>
    <col min="768" max="768" width="9.109375" style="3"/>
    <col min="769" max="769" width="12.5546875" style="3" customWidth="1"/>
    <col min="770" max="770" width="13.5546875" style="3" customWidth="1"/>
    <col min="771" max="1013" width="9.109375" style="3"/>
    <col min="1014" max="1014" width="9.88671875" style="3" customWidth="1"/>
    <col min="1015" max="1015" width="24.5546875" style="3" customWidth="1"/>
    <col min="1016" max="1016" width="48.33203125" style="3" customWidth="1"/>
    <col min="1017" max="1017" width="5.6640625" style="3" customWidth="1"/>
    <col min="1018" max="1018" width="10.5546875" style="3" customWidth="1"/>
    <col min="1019" max="1019" width="12.33203125" style="3" customWidth="1"/>
    <col min="1020" max="1020" width="11" style="3" customWidth="1"/>
    <col min="1021" max="1021" width="12.88671875" style="3" customWidth="1"/>
    <col min="1022" max="1022" width="11.5546875" style="3" customWidth="1"/>
    <col min="1023" max="1023" width="14.109375" style="3" customWidth="1"/>
    <col min="1024" max="1024" width="9.109375" style="3"/>
    <col min="1025" max="1025" width="12.5546875" style="3" customWidth="1"/>
    <col min="1026" max="1026" width="13.5546875" style="3" customWidth="1"/>
    <col min="1027" max="1269" width="9.109375" style="3"/>
    <col min="1270" max="1270" width="9.88671875" style="3" customWidth="1"/>
    <col min="1271" max="1271" width="24.5546875" style="3" customWidth="1"/>
    <col min="1272" max="1272" width="48.33203125" style="3" customWidth="1"/>
    <col min="1273" max="1273" width="5.6640625" style="3" customWidth="1"/>
    <col min="1274" max="1274" width="10.5546875" style="3" customWidth="1"/>
    <col min="1275" max="1275" width="12.33203125" style="3" customWidth="1"/>
    <col min="1276" max="1276" width="11" style="3" customWidth="1"/>
    <col min="1277" max="1277" width="12.88671875" style="3" customWidth="1"/>
    <col min="1278" max="1278" width="11.5546875" style="3" customWidth="1"/>
    <col min="1279" max="1279" width="14.109375" style="3" customWidth="1"/>
    <col min="1280" max="1280" width="9.109375" style="3"/>
    <col min="1281" max="1281" width="12.5546875" style="3" customWidth="1"/>
    <col min="1282" max="1282" width="13.5546875" style="3" customWidth="1"/>
    <col min="1283" max="1525" width="9.109375" style="3"/>
    <col min="1526" max="1526" width="9.88671875" style="3" customWidth="1"/>
    <col min="1527" max="1527" width="24.5546875" style="3" customWidth="1"/>
    <col min="1528" max="1528" width="48.33203125" style="3" customWidth="1"/>
    <col min="1529" max="1529" width="5.6640625" style="3" customWidth="1"/>
    <col min="1530" max="1530" width="10.5546875" style="3" customWidth="1"/>
    <col min="1531" max="1531" width="12.33203125" style="3" customWidth="1"/>
    <col min="1532" max="1532" width="11" style="3" customWidth="1"/>
    <col min="1533" max="1533" width="12.88671875" style="3" customWidth="1"/>
    <col min="1534" max="1534" width="11.5546875" style="3" customWidth="1"/>
    <col min="1535" max="1535" width="14.109375" style="3" customWidth="1"/>
    <col min="1536" max="1536" width="9.109375" style="3"/>
    <col min="1537" max="1537" width="12.5546875" style="3" customWidth="1"/>
    <col min="1538" max="1538" width="13.5546875" style="3" customWidth="1"/>
    <col min="1539" max="1781" width="9.109375" style="3"/>
    <col min="1782" max="1782" width="9.88671875" style="3" customWidth="1"/>
    <col min="1783" max="1783" width="24.5546875" style="3" customWidth="1"/>
    <col min="1784" max="1784" width="48.33203125" style="3" customWidth="1"/>
    <col min="1785" max="1785" width="5.6640625" style="3" customWidth="1"/>
    <col min="1786" max="1786" width="10.5546875" style="3" customWidth="1"/>
    <col min="1787" max="1787" width="12.33203125" style="3" customWidth="1"/>
    <col min="1788" max="1788" width="11" style="3" customWidth="1"/>
    <col min="1789" max="1789" width="12.88671875" style="3" customWidth="1"/>
    <col min="1790" max="1790" width="11.5546875" style="3" customWidth="1"/>
    <col min="1791" max="1791" width="14.109375" style="3" customWidth="1"/>
    <col min="1792" max="1792" width="9.109375" style="3"/>
    <col min="1793" max="1793" width="12.5546875" style="3" customWidth="1"/>
    <col min="1794" max="1794" width="13.5546875" style="3" customWidth="1"/>
    <col min="1795" max="2037" width="9.109375" style="3"/>
    <col min="2038" max="2038" width="9.88671875" style="3" customWidth="1"/>
    <col min="2039" max="2039" width="24.5546875" style="3" customWidth="1"/>
    <col min="2040" max="2040" width="48.33203125" style="3" customWidth="1"/>
    <col min="2041" max="2041" width="5.6640625" style="3" customWidth="1"/>
    <col min="2042" max="2042" width="10.5546875" style="3" customWidth="1"/>
    <col min="2043" max="2043" width="12.33203125" style="3" customWidth="1"/>
    <col min="2044" max="2044" width="11" style="3" customWidth="1"/>
    <col min="2045" max="2045" width="12.88671875" style="3" customWidth="1"/>
    <col min="2046" max="2046" width="11.5546875" style="3" customWidth="1"/>
    <col min="2047" max="2047" width="14.109375" style="3" customWidth="1"/>
    <col min="2048" max="2048" width="9.109375" style="3"/>
    <col min="2049" max="2049" width="12.5546875" style="3" customWidth="1"/>
    <col min="2050" max="2050" width="13.5546875" style="3" customWidth="1"/>
    <col min="2051" max="2293" width="9.109375" style="3"/>
    <col min="2294" max="2294" width="9.88671875" style="3" customWidth="1"/>
    <col min="2295" max="2295" width="24.5546875" style="3" customWidth="1"/>
    <col min="2296" max="2296" width="48.33203125" style="3" customWidth="1"/>
    <col min="2297" max="2297" width="5.6640625" style="3" customWidth="1"/>
    <col min="2298" max="2298" width="10.5546875" style="3" customWidth="1"/>
    <col min="2299" max="2299" width="12.33203125" style="3" customWidth="1"/>
    <col min="2300" max="2300" width="11" style="3" customWidth="1"/>
    <col min="2301" max="2301" width="12.88671875" style="3" customWidth="1"/>
    <col min="2302" max="2302" width="11.5546875" style="3" customWidth="1"/>
    <col min="2303" max="2303" width="14.109375" style="3" customWidth="1"/>
    <col min="2304" max="2304" width="9.109375" style="3"/>
    <col min="2305" max="2305" width="12.5546875" style="3" customWidth="1"/>
    <col min="2306" max="2306" width="13.5546875" style="3" customWidth="1"/>
    <col min="2307" max="2549" width="9.109375" style="3"/>
    <col min="2550" max="2550" width="9.88671875" style="3" customWidth="1"/>
    <col min="2551" max="2551" width="24.5546875" style="3" customWidth="1"/>
    <col min="2552" max="2552" width="48.33203125" style="3" customWidth="1"/>
    <col min="2553" max="2553" width="5.6640625" style="3" customWidth="1"/>
    <col min="2554" max="2554" width="10.5546875" style="3" customWidth="1"/>
    <col min="2555" max="2555" width="12.33203125" style="3" customWidth="1"/>
    <col min="2556" max="2556" width="11" style="3" customWidth="1"/>
    <col min="2557" max="2557" width="12.88671875" style="3" customWidth="1"/>
    <col min="2558" max="2558" width="11.5546875" style="3" customWidth="1"/>
    <col min="2559" max="2559" width="14.109375" style="3" customWidth="1"/>
    <col min="2560" max="2560" width="9.109375" style="3"/>
    <col min="2561" max="2561" width="12.5546875" style="3" customWidth="1"/>
    <col min="2562" max="2562" width="13.5546875" style="3" customWidth="1"/>
    <col min="2563" max="2805" width="9.109375" style="3"/>
    <col min="2806" max="2806" width="9.88671875" style="3" customWidth="1"/>
    <col min="2807" max="2807" width="24.5546875" style="3" customWidth="1"/>
    <col min="2808" max="2808" width="48.33203125" style="3" customWidth="1"/>
    <col min="2809" max="2809" width="5.6640625" style="3" customWidth="1"/>
    <col min="2810" max="2810" width="10.5546875" style="3" customWidth="1"/>
    <col min="2811" max="2811" width="12.33203125" style="3" customWidth="1"/>
    <col min="2812" max="2812" width="11" style="3" customWidth="1"/>
    <col min="2813" max="2813" width="12.88671875" style="3" customWidth="1"/>
    <col min="2814" max="2814" width="11.5546875" style="3" customWidth="1"/>
    <col min="2815" max="2815" width="14.109375" style="3" customWidth="1"/>
    <col min="2816" max="2816" width="9.109375" style="3"/>
    <col min="2817" max="2817" width="12.5546875" style="3" customWidth="1"/>
    <col min="2818" max="2818" width="13.5546875" style="3" customWidth="1"/>
    <col min="2819" max="3061" width="9.109375" style="3"/>
    <col min="3062" max="3062" width="9.88671875" style="3" customWidth="1"/>
    <col min="3063" max="3063" width="24.5546875" style="3" customWidth="1"/>
    <col min="3064" max="3064" width="48.33203125" style="3" customWidth="1"/>
    <col min="3065" max="3065" width="5.6640625" style="3" customWidth="1"/>
    <col min="3066" max="3066" width="10.5546875" style="3" customWidth="1"/>
    <col min="3067" max="3067" width="12.33203125" style="3" customWidth="1"/>
    <col min="3068" max="3068" width="11" style="3" customWidth="1"/>
    <col min="3069" max="3069" width="12.88671875" style="3" customWidth="1"/>
    <col min="3070" max="3070" width="11.5546875" style="3" customWidth="1"/>
    <col min="3071" max="3071" width="14.109375" style="3" customWidth="1"/>
    <col min="3072" max="3072" width="9.109375" style="3"/>
    <col min="3073" max="3073" width="12.5546875" style="3" customWidth="1"/>
    <col min="3074" max="3074" width="13.5546875" style="3" customWidth="1"/>
    <col min="3075" max="3317" width="9.109375" style="3"/>
    <col min="3318" max="3318" width="9.88671875" style="3" customWidth="1"/>
    <col min="3319" max="3319" width="24.5546875" style="3" customWidth="1"/>
    <col min="3320" max="3320" width="48.33203125" style="3" customWidth="1"/>
    <col min="3321" max="3321" width="5.6640625" style="3" customWidth="1"/>
    <col min="3322" max="3322" width="10.5546875" style="3" customWidth="1"/>
    <col min="3323" max="3323" width="12.33203125" style="3" customWidth="1"/>
    <col min="3324" max="3324" width="11" style="3" customWidth="1"/>
    <col min="3325" max="3325" width="12.88671875" style="3" customWidth="1"/>
    <col min="3326" max="3326" width="11.5546875" style="3" customWidth="1"/>
    <col min="3327" max="3327" width="14.109375" style="3" customWidth="1"/>
    <col min="3328" max="3328" width="9.109375" style="3"/>
    <col min="3329" max="3329" width="12.5546875" style="3" customWidth="1"/>
    <col min="3330" max="3330" width="13.5546875" style="3" customWidth="1"/>
    <col min="3331" max="3573" width="9.109375" style="3"/>
    <col min="3574" max="3574" width="9.88671875" style="3" customWidth="1"/>
    <col min="3575" max="3575" width="24.5546875" style="3" customWidth="1"/>
    <col min="3576" max="3576" width="48.33203125" style="3" customWidth="1"/>
    <col min="3577" max="3577" width="5.6640625" style="3" customWidth="1"/>
    <col min="3578" max="3578" width="10.5546875" style="3" customWidth="1"/>
    <col min="3579" max="3579" width="12.33203125" style="3" customWidth="1"/>
    <col min="3580" max="3580" width="11" style="3" customWidth="1"/>
    <col min="3581" max="3581" width="12.88671875" style="3" customWidth="1"/>
    <col min="3582" max="3582" width="11.5546875" style="3" customWidth="1"/>
    <col min="3583" max="3583" width="14.109375" style="3" customWidth="1"/>
    <col min="3584" max="3584" width="9.109375" style="3"/>
    <col min="3585" max="3585" width="12.5546875" style="3" customWidth="1"/>
    <col min="3586" max="3586" width="13.5546875" style="3" customWidth="1"/>
    <col min="3587" max="3829" width="9.109375" style="3"/>
    <col min="3830" max="3830" width="9.88671875" style="3" customWidth="1"/>
    <col min="3831" max="3831" width="24.5546875" style="3" customWidth="1"/>
    <col min="3832" max="3832" width="48.33203125" style="3" customWidth="1"/>
    <col min="3833" max="3833" width="5.6640625" style="3" customWidth="1"/>
    <col min="3834" max="3834" width="10.5546875" style="3" customWidth="1"/>
    <col min="3835" max="3835" width="12.33203125" style="3" customWidth="1"/>
    <col min="3836" max="3836" width="11" style="3" customWidth="1"/>
    <col min="3837" max="3837" width="12.88671875" style="3" customWidth="1"/>
    <col min="3838" max="3838" width="11.5546875" style="3" customWidth="1"/>
    <col min="3839" max="3839" width="14.109375" style="3" customWidth="1"/>
    <col min="3840" max="3840" width="9.109375" style="3"/>
    <col min="3841" max="3841" width="12.5546875" style="3" customWidth="1"/>
    <col min="3842" max="3842" width="13.5546875" style="3" customWidth="1"/>
    <col min="3843" max="4085" width="9.109375" style="3"/>
    <col min="4086" max="4086" width="9.88671875" style="3" customWidth="1"/>
    <col min="4087" max="4087" width="24.5546875" style="3" customWidth="1"/>
    <col min="4088" max="4088" width="48.33203125" style="3" customWidth="1"/>
    <col min="4089" max="4089" width="5.6640625" style="3" customWidth="1"/>
    <col min="4090" max="4090" width="10.5546875" style="3" customWidth="1"/>
    <col min="4091" max="4091" width="12.33203125" style="3" customWidth="1"/>
    <col min="4092" max="4092" width="11" style="3" customWidth="1"/>
    <col min="4093" max="4093" width="12.88671875" style="3" customWidth="1"/>
    <col min="4094" max="4094" width="11.5546875" style="3" customWidth="1"/>
    <col min="4095" max="4095" width="14.109375" style="3" customWidth="1"/>
    <col min="4096" max="4096" width="9.109375" style="3"/>
    <col min="4097" max="4097" width="12.5546875" style="3" customWidth="1"/>
    <col min="4098" max="4098" width="13.5546875" style="3" customWidth="1"/>
    <col min="4099" max="4341" width="9.109375" style="3"/>
    <col min="4342" max="4342" width="9.88671875" style="3" customWidth="1"/>
    <col min="4343" max="4343" width="24.5546875" style="3" customWidth="1"/>
    <col min="4344" max="4344" width="48.33203125" style="3" customWidth="1"/>
    <col min="4345" max="4345" width="5.6640625" style="3" customWidth="1"/>
    <col min="4346" max="4346" width="10.5546875" style="3" customWidth="1"/>
    <col min="4347" max="4347" width="12.33203125" style="3" customWidth="1"/>
    <col min="4348" max="4348" width="11" style="3" customWidth="1"/>
    <col min="4349" max="4349" width="12.88671875" style="3" customWidth="1"/>
    <col min="4350" max="4350" width="11.5546875" style="3" customWidth="1"/>
    <col min="4351" max="4351" width="14.109375" style="3" customWidth="1"/>
    <col min="4352" max="4352" width="9.109375" style="3"/>
    <col min="4353" max="4353" width="12.5546875" style="3" customWidth="1"/>
    <col min="4354" max="4354" width="13.5546875" style="3" customWidth="1"/>
    <col min="4355" max="4597" width="9.109375" style="3"/>
    <col min="4598" max="4598" width="9.88671875" style="3" customWidth="1"/>
    <col min="4599" max="4599" width="24.5546875" style="3" customWidth="1"/>
    <col min="4600" max="4600" width="48.33203125" style="3" customWidth="1"/>
    <col min="4601" max="4601" width="5.6640625" style="3" customWidth="1"/>
    <col min="4602" max="4602" width="10.5546875" style="3" customWidth="1"/>
    <col min="4603" max="4603" width="12.33203125" style="3" customWidth="1"/>
    <col min="4604" max="4604" width="11" style="3" customWidth="1"/>
    <col min="4605" max="4605" width="12.88671875" style="3" customWidth="1"/>
    <col min="4606" max="4606" width="11.5546875" style="3" customWidth="1"/>
    <col min="4607" max="4607" width="14.109375" style="3" customWidth="1"/>
    <col min="4608" max="4608" width="9.109375" style="3"/>
    <col min="4609" max="4609" width="12.5546875" style="3" customWidth="1"/>
    <col min="4610" max="4610" width="13.5546875" style="3" customWidth="1"/>
    <col min="4611" max="4853" width="9.109375" style="3"/>
    <col min="4854" max="4854" width="9.88671875" style="3" customWidth="1"/>
    <col min="4855" max="4855" width="24.5546875" style="3" customWidth="1"/>
    <col min="4856" max="4856" width="48.33203125" style="3" customWidth="1"/>
    <col min="4857" max="4857" width="5.6640625" style="3" customWidth="1"/>
    <col min="4858" max="4858" width="10.5546875" style="3" customWidth="1"/>
    <col min="4859" max="4859" width="12.33203125" style="3" customWidth="1"/>
    <col min="4860" max="4860" width="11" style="3" customWidth="1"/>
    <col min="4861" max="4861" width="12.88671875" style="3" customWidth="1"/>
    <col min="4862" max="4862" width="11.5546875" style="3" customWidth="1"/>
    <col min="4863" max="4863" width="14.109375" style="3" customWidth="1"/>
    <col min="4864" max="4864" width="9.109375" style="3"/>
    <col min="4865" max="4865" width="12.5546875" style="3" customWidth="1"/>
    <col min="4866" max="4866" width="13.5546875" style="3" customWidth="1"/>
    <col min="4867" max="5109" width="9.109375" style="3"/>
    <col min="5110" max="5110" width="9.88671875" style="3" customWidth="1"/>
    <col min="5111" max="5111" width="24.5546875" style="3" customWidth="1"/>
    <col min="5112" max="5112" width="48.33203125" style="3" customWidth="1"/>
    <col min="5113" max="5113" width="5.6640625" style="3" customWidth="1"/>
    <col min="5114" max="5114" width="10.5546875" style="3" customWidth="1"/>
    <col min="5115" max="5115" width="12.33203125" style="3" customWidth="1"/>
    <col min="5116" max="5116" width="11" style="3" customWidth="1"/>
    <col min="5117" max="5117" width="12.88671875" style="3" customWidth="1"/>
    <col min="5118" max="5118" width="11.5546875" style="3" customWidth="1"/>
    <col min="5119" max="5119" width="14.109375" style="3" customWidth="1"/>
    <col min="5120" max="5120" width="9.109375" style="3"/>
    <col min="5121" max="5121" width="12.5546875" style="3" customWidth="1"/>
    <col min="5122" max="5122" width="13.5546875" style="3" customWidth="1"/>
    <col min="5123" max="5365" width="9.109375" style="3"/>
    <col min="5366" max="5366" width="9.88671875" style="3" customWidth="1"/>
    <col min="5367" max="5367" width="24.5546875" style="3" customWidth="1"/>
    <col min="5368" max="5368" width="48.33203125" style="3" customWidth="1"/>
    <col min="5369" max="5369" width="5.6640625" style="3" customWidth="1"/>
    <col min="5370" max="5370" width="10.5546875" style="3" customWidth="1"/>
    <col min="5371" max="5371" width="12.33203125" style="3" customWidth="1"/>
    <col min="5372" max="5372" width="11" style="3" customWidth="1"/>
    <col min="5373" max="5373" width="12.88671875" style="3" customWidth="1"/>
    <col min="5374" max="5374" width="11.5546875" style="3" customWidth="1"/>
    <col min="5375" max="5375" width="14.109375" style="3" customWidth="1"/>
    <col min="5376" max="5376" width="9.109375" style="3"/>
    <col min="5377" max="5377" width="12.5546875" style="3" customWidth="1"/>
    <col min="5378" max="5378" width="13.5546875" style="3" customWidth="1"/>
    <col min="5379" max="5621" width="9.109375" style="3"/>
    <col min="5622" max="5622" width="9.88671875" style="3" customWidth="1"/>
    <col min="5623" max="5623" width="24.5546875" style="3" customWidth="1"/>
    <col min="5624" max="5624" width="48.33203125" style="3" customWidth="1"/>
    <col min="5625" max="5625" width="5.6640625" style="3" customWidth="1"/>
    <col min="5626" max="5626" width="10.5546875" style="3" customWidth="1"/>
    <col min="5627" max="5627" width="12.33203125" style="3" customWidth="1"/>
    <col min="5628" max="5628" width="11" style="3" customWidth="1"/>
    <col min="5629" max="5629" width="12.88671875" style="3" customWidth="1"/>
    <col min="5630" max="5630" width="11.5546875" style="3" customWidth="1"/>
    <col min="5631" max="5631" width="14.109375" style="3" customWidth="1"/>
    <col min="5632" max="5632" width="9.109375" style="3"/>
    <col min="5633" max="5633" width="12.5546875" style="3" customWidth="1"/>
    <col min="5634" max="5634" width="13.5546875" style="3" customWidth="1"/>
    <col min="5635" max="5877" width="9.109375" style="3"/>
    <col min="5878" max="5878" width="9.88671875" style="3" customWidth="1"/>
    <col min="5879" max="5879" width="24.5546875" style="3" customWidth="1"/>
    <col min="5880" max="5880" width="48.33203125" style="3" customWidth="1"/>
    <col min="5881" max="5881" width="5.6640625" style="3" customWidth="1"/>
    <col min="5882" max="5882" width="10.5546875" style="3" customWidth="1"/>
    <col min="5883" max="5883" width="12.33203125" style="3" customWidth="1"/>
    <col min="5884" max="5884" width="11" style="3" customWidth="1"/>
    <col min="5885" max="5885" width="12.88671875" style="3" customWidth="1"/>
    <col min="5886" max="5886" width="11.5546875" style="3" customWidth="1"/>
    <col min="5887" max="5887" width="14.109375" style="3" customWidth="1"/>
    <col min="5888" max="5888" width="9.109375" style="3"/>
    <col min="5889" max="5889" width="12.5546875" style="3" customWidth="1"/>
    <col min="5890" max="5890" width="13.5546875" style="3" customWidth="1"/>
    <col min="5891" max="6133" width="9.109375" style="3"/>
    <col min="6134" max="6134" width="9.88671875" style="3" customWidth="1"/>
    <col min="6135" max="6135" width="24.5546875" style="3" customWidth="1"/>
    <col min="6136" max="6136" width="48.33203125" style="3" customWidth="1"/>
    <col min="6137" max="6137" width="5.6640625" style="3" customWidth="1"/>
    <col min="6138" max="6138" width="10.5546875" style="3" customWidth="1"/>
    <col min="6139" max="6139" width="12.33203125" style="3" customWidth="1"/>
    <col min="6140" max="6140" width="11" style="3" customWidth="1"/>
    <col min="6141" max="6141" width="12.88671875" style="3" customWidth="1"/>
    <col min="6142" max="6142" width="11.5546875" style="3" customWidth="1"/>
    <col min="6143" max="6143" width="14.109375" style="3" customWidth="1"/>
    <col min="6144" max="6144" width="9.109375" style="3"/>
    <col min="6145" max="6145" width="12.5546875" style="3" customWidth="1"/>
    <col min="6146" max="6146" width="13.5546875" style="3" customWidth="1"/>
    <col min="6147" max="6389" width="9.109375" style="3"/>
    <col min="6390" max="6390" width="9.88671875" style="3" customWidth="1"/>
    <col min="6391" max="6391" width="24.5546875" style="3" customWidth="1"/>
    <col min="6392" max="6392" width="48.33203125" style="3" customWidth="1"/>
    <col min="6393" max="6393" width="5.6640625" style="3" customWidth="1"/>
    <col min="6394" max="6394" width="10.5546875" style="3" customWidth="1"/>
    <col min="6395" max="6395" width="12.33203125" style="3" customWidth="1"/>
    <col min="6396" max="6396" width="11" style="3" customWidth="1"/>
    <col min="6397" max="6397" width="12.88671875" style="3" customWidth="1"/>
    <col min="6398" max="6398" width="11.5546875" style="3" customWidth="1"/>
    <col min="6399" max="6399" width="14.109375" style="3" customWidth="1"/>
    <col min="6400" max="6400" width="9.109375" style="3"/>
    <col min="6401" max="6401" width="12.5546875" style="3" customWidth="1"/>
    <col min="6402" max="6402" width="13.5546875" style="3" customWidth="1"/>
    <col min="6403" max="6645" width="9.109375" style="3"/>
    <col min="6646" max="6646" width="9.88671875" style="3" customWidth="1"/>
    <col min="6647" max="6647" width="24.5546875" style="3" customWidth="1"/>
    <col min="6648" max="6648" width="48.33203125" style="3" customWidth="1"/>
    <col min="6649" max="6649" width="5.6640625" style="3" customWidth="1"/>
    <col min="6650" max="6650" width="10.5546875" style="3" customWidth="1"/>
    <col min="6651" max="6651" width="12.33203125" style="3" customWidth="1"/>
    <col min="6652" max="6652" width="11" style="3" customWidth="1"/>
    <col min="6653" max="6653" width="12.88671875" style="3" customWidth="1"/>
    <col min="6654" max="6654" width="11.5546875" style="3" customWidth="1"/>
    <col min="6655" max="6655" width="14.109375" style="3" customWidth="1"/>
    <col min="6656" max="6656" width="9.109375" style="3"/>
    <col min="6657" max="6657" width="12.5546875" style="3" customWidth="1"/>
    <col min="6658" max="6658" width="13.5546875" style="3" customWidth="1"/>
    <col min="6659" max="6901" width="9.109375" style="3"/>
    <col min="6902" max="6902" width="9.88671875" style="3" customWidth="1"/>
    <col min="6903" max="6903" width="24.5546875" style="3" customWidth="1"/>
    <col min="6904" max="6904" width="48.33203125" style="3" customWidth="1"/>
    <col min="6905" max="6905" width="5.6640625" style="3" customWidth="1"/>
    <col min="6906" max="6906" width="10.5546875" style="3" customWidth="1"/>
    <col min="6907" max="6907" width="12.33203125" style="3" customWidth="1"/>
    <col min="6908" max="6908" width="11" style="3" customWidth="1"/>
    <col min="6909" max="6909" width="12.88671875" style="3" customWidth="1"/>
    <col min="6910" max="6910" width="11.5546875" style="3" customWidth="1"/>
    <col min="6911" max="6911" width="14.109375" style="3" customWidth="1"/>
    <col min="6912" max="6912" width="9.109375" style="3"/>
    <col min="6913" max="6913" width="12.5546875" style="3" customWidth="1"/>
    <col min="6914" max="6914" width="13.5546875" style="3" customWidth="1"/>
    <col min="6915" max="7157" width="9.109375" style="3"/>
    <col min="7158" max="7158" width="9.88671875" style="3" customWidth="1"/>
    <col min="7159" max="7159" width="24.5546875" style="3" customWidth="1"/>
    <col min="7160" max="7160" width="48.33203125" style="3" customWidth="1"/>
    <col min="7161" max="7161" width="5.6640625" style="3" customWidth="1"/>
    <col min="7162" max="7162" width="10.5546875" style="3" customWidth="1"/>
    <col min="7163" max="7163" width="12.33203125" style="3" customWidth="1"/>
    <col min="7164" max="7164" width="11" style="3" customWidth="1"/>
    <col min="7165" max="7165" width="12.88671875" style="3" customWidth="1"/>
    <col min="7166" max="7166" width="11.5546875" style="3" customWidth="1"/>
    <col min="7167" max="7167" width="14.109375" style="3" customWidth="1"/>
    <col min="7168" max="7168" width="9.109375" style="3"/>
    <col min="7169" max="7169" width="12.5546875" style="3" customWidth="1"/>
    <col min="7170" max="7170" width="13.5546875" style="3" customWidth="1"/>
    <col min="7171" max="7413" width="9.109375" style="3"/>
    <col min="7414" max="7414" width="9.88671875" style="3" customWidth="1"/>
    <col min="7415" max="7415" width="24.5546875" style="3" customWidth="1"/>
    <col min="7416" max="7416" width="48.33203125" style="3" customWidth="1"/>
    <col min="7417" max="7417" width="5.6640625" style="3" customWidth="1"/>
    <col min="7418" max="7418" width="10.5546875" style="3" customWidth="1"/>
    <col min="7419" max="7419" width="12.33203125" style="3" customWidth="1"/>
    <col min="7420" max="7420" width="11" style="3" customWidth="1"/>
    <col min="7421" max="7421" width="12.88671875" style="3" customWidth="1"/>
    <col min="7422" max="7422" width="11.5546875" style="3" customWidth="1"/>
    <col min="7423" max="7423" width="14.109375" style="3" customWidth="1"/>
    <col min="7424" max="7424" width="9.109375" style="3"/>
    <col min="7425" max="7425" width="12.5546875" style="3" customWidth="1"/>
    <col min="7426" max="7426" width="13.5546875" style="3" customWidth="1"/>
    <col min="7427" max="7669" width="9.109375" style="3"/>
    <col min="7670" max="7670" width="9.88671875" style="3" customWidth="1"/>
    <col min="7671" max="7671" width="24.5546875" style="3" customWidth="1"/>
    <col min="7672" max="7672" width="48.33203125" style="3" customWidth="1"/>
    <col min="7673" max="7673" width="5.6640625" style="3" customWidth="1"/>
    <col min="7674" max="7674" width="10.5546875" style="3" customWidth="1"/>
    <col min="7675" max="7675" width="12.33203125" style="3" customWidth="1"/>
    <col min="7676" max="7676" width="11" style="3" customWidth="1"/>
    <col min="7677" max="7677" width="12.88671875" style="3" customWidth="1"/>
    <col min="7678" max="7678" width="11.5546875" style="3" customWidth="1"/>
    <col min="7679" max="7679" width="14.109375" style="3" customWidth="1"/>
    <col min="7680" max="7680" width="9.109375" style="3"/>
    <col min="7681" max="7681" width="12.5546875" style="3" customWidth="1"/>
    <col min="7682" max="7682" width="13.5546875" style="3" customWidth="1"/>
    <col min="7683" max="7925" width="9.109375" style="3"/>
    <col min="7926" max="7926" width="9.88671875" style="3" customWidth="1"/>
    <col min="7927" max="7927" width="24.5546875" style="3" customWidth="1"/>
    <col min="7928" max="7928" width="48.33203125" style="3" customWidth="1"/>
    <col min="7929" max="7929" width="5.6640625" style="3" customWidth="1"/>
    <col min="7930" max="7930" width="10.5546875" style="3" customWidth="1"/>
    <col min="7931" max="7931" width="12.33203125" style="3" customWidth="1"/>
    <col min="7932" max="7932" width="11" style="3" customWidth="1"/>
    <col min="7933" max="7933" width="12.88671875" style="3" customWidth="1"/>
    <col min="7934" max="7934" width="11.5546875" style="3" customWidth="1"/>
    <col min="7935" max="7935" width="14.109375" style="3" customWidth="1"/>
    <col min="7936" max="7936" width="9.109375" style="3"/>
    <col min="7937" max="7937" width="12.5546875" style="3" customWidth="1"/>
    <col min="7938" max="7938" width="13.5546875" style="3" customWidth="1"/>
    <col min="7939" max="8181" width="9.109375" style="3"/>
    <col min="8182" max="8182" width="9.88671875" style="3" customWidth="1"/>
    <col min="8183" max="8183" width="24.5546875" style="3" customWidth="1"/>
    <col min="8184" max="8184" width="48.33203125" style="3" customWidth="1"/>
    <col min="8185" max="8185" width="5.6640625" style="3" customWidth="1"/>
    <col min="8186" max="8186" width="10.5546875" style="3" customWidth="1"/>
    <col min="8187" max="8187" width="12.33203125" style="3" customWidth="1"/>
    <col min="8188" max="8188" width="11" style="3" customWidth="1"/>
    <col min="8189" max="8189" width="12.88671875" style="3" customWidth="1"/>
    <col min="8190" max="8190" width="11.5546875" style="3" customWidth="1"/>
    <col min="8191" max="8191" width="14.109375" style="3" customWidth="1"/>
    <col min="8192" max="8192" width="9.109375" style="3"/>
    <col min="8193" max="8193" width="12.5546875" style="3" customWidth="1"/>
    <col min="8194" max="8194" width="13.5546875" style="3" customWidth="1"/>
    <col min="8195" max="8437" width="9.109375" style="3"/>
    <col min="8438" max="8438" width="9.88671875" style="3" customWidth="1"/>
    <col min="8439" max="8439" width="24.5546875" style="3" customWidth="1"/>
    <col min="8440" max="8440" width="48.33203125" style="3" customWidth="1"/>
    <col min="8441" max="8441" width="5.6640625" style="3" customWidth="1"/>
    <col min="8442" max="8442" width="10.5546875" style="3" customWidth="1"/>
    <col min="8443" max="8443" width="12.33203125" style="3" customWidth="1"/>
    <col min="8444" max="8444" width="11" style="3" customWidth="1"/>
    <col min="8445" max="8445" width="12.88671875" style="3" customWidth="1"/>
    <col min="8446" max="8446" width="11.5546875" style="3" customWidth="1"/>
    <col min="8447" max="8447" width="14.109375" style="3" customWidth="1"/>
    <col min="8448" max="8448" width="9.109375" style="3"/>
    <col min="8449" max="8449" width="12.5546875" style="3" customWidth="1"/>
    <col min="8450" max="8450" width="13.5546875" style="3" customWidth="1"/>
    <col min="8451" max="8693" width="9.109375" style="3"/>
    <col min="8694" max="8694" width="9.88671875" style="3" customWidth="1"/>
    <col min="8695" max="8695" width="24.5546875" style="3" customWidth="1"/>
    <col min="8696" max="8696" width="48.33203125" style="3" customWidth="1"/>
    <col min="8697" max="8697" width="5.6640625" style="3" customWidth="1"/>
    <col min="8698" max="8698" width="10.5546875" style="3" customWidth="1"/>
    <col min="8699" max="8699" width="12.33203125" style="3" customWidth="1"/>
    <col min="8700" max="8700" width="11" style="3" customWidth="1"/>
    <col min="8701" max="8701" width="12.88671875" style="3" customWidth="1"/>
    <col min="8702" max="8702" width="11.5546875" style="3" customWidth="1"/>
    <col min="8703" max="8703" width="14.109375" style="3" customWidth="1"/>
    <col min="8704" max="8704" width="9.109375" style="3"/>
    <col min="8705" max="8705" width="12.5546875" style="3" customWidth="1"/>
    <col min="8706" max="8706" width="13.5546875" style="3" customWidth="1"/>
    <col min="8707" max="8949" width="9.109375" style="3"/>
    <col min="8950" max="8950" width="9.88671875" style="3" customWidth="1"/>
    <col min="8951" max="8951" width="24.5546875" style="3" customWidth="1"/>
    <col min="8952" max="8952" width="48.33203125" style="3" customWidth="1"/>
    <col min="8953" max="8953" width="5.6640625" style="3" customWidth="1"/>
    <col min="8954" max="8954" width="10.5546875" style="3" customWidth="1"/>
    <col min="8955" max="8955" width="12.33203125" style="3" customWidth="1"/>
    <col min="8956" max="8956" width="11" style="3" customWidth="1"/>
    <col min="8957" max="8957" width="12.88671875" style="3" customWidth="1"/>
    <col min="8958" max="8958" width="11.5546875" style="3" customWidth="1"/>
    <col min="8959" max="8959" width="14.109375" style="3" customWidth="1"/>
    <col min="8960" max="8960" width="9.109375" style="3"/>
    <col min="8961" max="8961" width="12.5546875" style="3" customWidth="1"/>
    <col min="8962" max="8962" width="13.5546875" style="3" customWidth="1"/>
    <col min="8963" max="9205" width="9.109375" style="3"/>
    <col min="9206" max="9206" width="9.88671875" style="3" customWidth="1"/>
    <col min="9207" max="9207" width="24.5546875" style="3" customWidth="1"/>
    <col min="9208" max="9208" width="48.33203125" style="3" customWidth="1"/>
    <col min="9209" max="9209" width="5.6640625" style="3" customWidth="1"/>
    <col min="9210" max="9210" width="10.5546875" style="3" customWidth="1"/>
    <col min="9211" max="9211" width="12.33203125" style="3" customWidth="1"/>
    <col min="9212" max="9212" width="11" style="3" customWidth="1"/>
    <col min="9213" max="9213" width="12.88671875" style="3" customWidth="1"/>
    <col min="9214" max="9214" width="11.5546875" style="3" customWidth="1"/>
    <col min="9215" max="9215" width="14.109375" style="3" customWidth="1"/>
    <col min="9216" max="9216" width="9.109375" style="3"/>
    <col min="9217" max="9217" width="12.5546875" style="3" customWidth="1"/>
    <col min="9218" max="9218" width="13.5546875" style="3" customWidth="1"/>
    <col min="9219" max="9461" width="9.109375" style="3"/>
    <col min="9462" max="9462" width="9.88671875" style="3" customWidth="1"/>
    <col min="9463" max="9463" width="24.5546875" style="3" customWidth="1"/>
    <col min="9464" max="9464" width="48.33203125" style="3" customWidth="1"/>
    <col min="9465" max="9465" width="5.6640625" style="3" customWidth="1"/>
    <col min="9466" max="9466" width="10.5546875" style="3" customWidth="1"/>
    <col min="9467" max="9467" width="12.33203125" style="3" customWidth="1"/>
    <col min="9468" max="9468" width="11" style="3" customWidth="1"/>
    <col min="9469" max="9469" width="12.88671875" style="3" customWidth="1"/>
    <col min="9470" max="9470" width="11.5546875" style="3" customWidth="1"/>
    <col min="9471" max="9471" width="14.109375" style="3" customWidth="1"/>
    <col min="9472" max="9472" width="9.109375" style="3"/>
    <col min="9473" max="9473" width="12.5546875" style="3" customWidth="1"/>
    <col min="9474" max="9474" width="13.5546875" style="3" customWidth="1"/>
    <col min="9475" max="9717" width="9.109375" style="3"/>
    <col min="9718" max="9718" width="9.88671875" style="3" customWidth="1"/>
    <col min="9719" max="9719" width="24.5546875" style="3" customWidth="1"/>
    <col min="9720" max="9720" width="48.33203125" style="3" customWidth="1"/>
    <col min="9721" max="9721" width="5.6640625" style="3" customWidth="1"/>
    <col min="9722" max="9722" width="10.5546875" style="3" customWidth="1"/>
    <col min="9723" max="9723" width="12.33203125" style="3" customWidth="1"/>
    <col min="9724" max="9724" width="11" style="3" customWidth="1"/>
    <col min="9725" max="9725" width="12.88671875" style="3" customWidth="1"/>
    <col min="9726" max="9726" width="11.5546875" style="3" customWidth="1"/>
    <col min="9727" max="9727" width="14.109375" style="3" customWidth="1"/>
    <col min="9728" max="9728" width="9.109375" style="3"/>
    <col min="9729" max="9729" width="12.5546875" style="3" customWidth="1"/>
    <col min="9730" max="9730" width="13.5546875" style="3" customWidth="1"/>
    <col min="9731" max="9973" width="9.109375" style="3"/>
    <col min="9974" max="9974" width="9.88671875" style="3" customWidth="1"/>
    <col min="9975" max="9975" width="24.5546875" style="3" customWidth="1"/>
    <col min="9976" max="9976" width="48.33203125" style="3" customWidth="1"/>
    <col min="9977" max="9977" width="5.6640625" style="3" customWidth="1"/>
    <col min="9978" max="9978" width="10.5546875" style="3" customWidth="1"/>
    <col min="9979" max="9979" width="12.33203125" style="3" customWidth="1"/>
    <col min="9980" max="9980" width="11" style="3" customWidth="1"/>
    <col min="9981" max="9981" width="12.88671875" style="3" customWidth="1"/>
    <col min="9982" max="9982" width="11.5546875" style="3" customWidth="1"/>
    <col min="9983" max="9983" width="14.109375" style="3" customWidth="1"/>
    <col min="9984" max="9984" width="9.109375" style="3"/>
    <col min="9985" max="9985" width="12.5546875" style="3" customWidth="1"/>
    <col min="9986" max="9986" width="13.5546875" style="3" customWidth="1"/>
    <col min="9987" max="10229" width="9.109375" style="3"/>
    <col min="10230" max="10230" width="9.88671875" style="3" customWidth="1"/>
    <col min="10231" max="10231" width="24.5546875" style="3" customWidth="1"/>
    <col min="10232" max="10232" width="48.33203125" style="3" customWidth="1"/>
    <col min="10233" max="10233" width="5.6640625" style="3" customWidth="1"/>
    <col min="10234" max="10234" width="10.5546875" style="3" customWidth="1"/>
    <col min="10235" max="10235" width="12.33203125" style="3" customWidth="1"/>
    <col min="10236" max="10236" width="11" style="3" customWidth="1"/>
    <col min="10237" max="10237" width="12.88671875" style="3" customWidth="1"/>
    <col min="10238" max="10238" width="11.5546875" style="3" customWidth="1"/>
    <col min="10239" max="10239" width="14.109375" style="3" customWidth="1"/>
    <col min="10240" max="10240" width="9.109375" style="3"/>
    <col min="10241" max="10241" width="12.5546875" style="3" customWidth="1"/>
    <col min="10242" max="10242" width="13.5546875" style="3" customWidth="1"/>
    <col min="10243" max="10485" width="9.109375" style="3"/>
    <col min="10486" max="10486" width="9.88671875" style="3" customWidth="1"/>
    <col min="10487" max="10487" width="24.5546875" style="3" customWidth="1"/>
    <col min="10488" max="10488" width="48.33203125" style="3" customWidth="1"/>
    <col min="10489" max="10489" width="5.6640625" style="3" customWidth="1"/>
    <col min="10490" max="10490" width="10.5546875" style="3" customWidth="1"/>
    <col min="10491" max="10491" width="12.33203125" style="3" customWidth="1"/>
    <col min="10492" max="10492" width="11" style="3" customWidth="1"/>
    <col min="10493" max="10493" width="12.88671875" style="3" customWidth="1"/>
    <col min="10494" max="10494" width="11.5546875" style="3" customWidth="1"/>
    <col min="10495" max="10495" width="14.109375" style="3" customWidth="1"/>
    <col min="10496" max="10496" width="9.109375" style="3"/>
    <col min="10497" max="10497" width="12.5546875" style="3" customWidth="1"/>
    <col min="10498" max="10498" width="13.5546875" style="3" customWidth="1"/>
    <col min="10499" max="10741" width="9.109375" style="3"/>
    <col min="10742" max="10742" width="9.88671875" style="3" customWidth="1"/>
    <col min="10743" max="10743" width="24.5546875" style="3" customWidth="1"/>
    <col min="10744" max="10744" width="48.33203125" style="3" customWidth="1"/>
    <col min="10745" max="10745" width="5.6640625" style="3" customWidth="1"/>
    <col min="10746" max="10746" width="10.5546875" style="3" customWidth="1"/>
    <col min="10747" max="10747" width="12.33203125" style="3" customWidth="1"/>
    <col min="10748" max="10748" width="11" style="3" customWidth="1"/>
    <col min="10749" max="10749" width="12.88671875" style="3" customWidth="1"/>
    <col min="10750" max="10750" width="11.5546875" style="3" customWidth="1"/>
    <col min="10751" max="10751" width="14.109375" style="3" customWidth="1"/>
    <col min="10752" max="10752" width="9.109375" style="3"/>
    <col min="10753" max="10753" width="12.5546875" style="3" customWidth="1"/>
    <col min="10754" max="10754" width="13.5546875" style="3" customWidth="1"/>
    <col min="10755" max="10997" width="9.109375" style="3"/>
    <col min="10998" max="10998" width="9.88671875" style="3" customWidth="1"/>
    <col min="10999" max="10999" width="24.5546875" style="3" customWidth="1"/>
    <col min="11000" max="11000" width="48.33203125" style="3" customWidth="1"/>
    <col min="11001" max="11001" width="5.6640625" style="3" customWidth="1"/>
    <col min="11002" max="11002" width="10.5546875" style="3" customWidth="1"/>
    <col min="11003" max="11003" width="12.33203125" style="3" customWidth="1"/>
    <col min="11004" max="11004" width="11" style="3" customWidth="1"/>
    <col min="11005" max="11005" width="12.88671875" style="3" customWidth="1"/>
    <col min="11006" max="11006" width="11.5546875" style="3" customWidth="1"/>
    <col min="11007" max="11007" width="14.109375" style="3" customWidth="1"/>
    <col min="11008" max="11008" width="9.109375" style="3"/>
    <col min="11009" max="11009" width="12.5546875" style="3" customWidth="1"/>
    <col min="11010" max="11010" width="13.5546875" style="3" customWidth="1"/>
    <col min="11011" max="11253" width="9.109375" style="3"/>
    <col min="11254" max="11254" width="9.88671875" style="3" customWidth="1"/>
    <col min="11255" max="11255" width="24.5546875" style="3" customWidth="1"/>
    <col min="11256" max="11256" width="48.33203125" style="3" customWidth="1"/>
    <col min="11257" max="11257" width="5.6640625" style="3" customWidth="1"/>
    <col min="11258" max="11258" width="10.5546875" style="3" customWidth="1"/>
    <col min="11259" max="11259" width="12.33203125" style="3" customWidth="1"/>
    <col min="11260" max="11260" width="11" style="3" customWidth="1"/>
    <col min="11261" max="11261" width="12.88671875" style="3" customWidth="1"/>
    <col min="11262" max="11262" width="11.5546875" style="3" customWidth="1"/>
    <col min="11263" max="11263" width="14.109375" style="3" customWidth="1"/>
    <col min="11264" max="11264" width="9.109375" style="3"/>
    <col min="11265" max="11265" width="12.5546875" style="3" customWidth="1"/>
    <col min="11266" max="11266" width="13.5546875" style="3" customWidth="1"/>
    <col min="11267" max="11509" width="9.109375" style="3"/>
    <col min="11510" max="11510" width="9.88671875" style="3" customWidth="1"/>
    <col min="11511" max="11511" width="24.5546875" style="3" customWidth="1"/>
    <col min="11512" max="11512" width="48.33203125" style="3" customWidth="1"/>
    <col min="11513" max="11513" width="5.6640625" style="3" customWidth="1"/>
    <col min="11514" max="11514" width="10.5546875" style="3" customWidth="1"/>
    <col min="11515" max="11515" width="12.33203125" style="3" customWidth="1"/>
    <col min="11516" max="11516" width="11" style="3" customWidth="1"/>
    <col min="11517" max="11517" width="12.88671875" style="3" customWidth="1"/>
    <col min="11518" max="11518" width="11.5546875" style="3" customWidth="1"/>
    <col min="11519" max="11519" width="14.109375" style="3" customWidth="1"/>
    <col min="11520" max="11520" width="9.109375" style="3"/>
    <col min="11521" max="11521" width="12.5546875" style="3" customWidth="1"/>
    <col min="11522" max="11522" width="13.5546875" style="3" customWidth="1"/>
    <col min="11523" max="11765" width="9.109375" style="3"/>
    <col min="11766" max="11766" width="9.88671875" style="3" customWidth="1"/>
    <col min="11767" max="11767" width="24.5546875" style="3" customWidth="1"/>
    <col min="11768" max="11768" width="48.33203125" style="3" customWidth="1"/>
    <col min="11769" max="11769" width="5.6640625" style="3" customWidth="1"/>
    <col min="11770" max="11770" width="10.5546875" style="3" customWidth="1"/>
    <col min="11771" max="11771" width="12.33203125" style="3" customWidth="1"/>
    <col min="11772" max="11772" width="11" style="3" customWidth="1"/>
    <col min="11773" max="11773" width="12.88671875" style="3" customWidth="1"/>
    <col min="11774" max="11774" width="11.5546875" style="3" customWidth="1"/>
    <col min="11775" max="11775" width="14.109375" style="3" customWidth="1"/>
    <col min="11776" max="11776" width="9.109375" style="3"/>
    <col min="11777" max="11777" width="12.5546875" style="3" customWidth="1"/>
    <col min="11778" max="11778" width="13.5546875" style="3" customWidth="1"/>
    <col min="11779" max="12021" width="9.109375" style="3"/>
    <col min="12022" max="12022" width="9.88671875" style="3" customWidth="1"/>
    <col min="12023" max="12023" width="24.5546875" style="3" customWidth="1"/>
    <col min="12024" max="12024" width="48.33203125" style="3" customWidth="1"/>
    <col min="12025" max="12025" width="5.6640625" style="3" customWidth="1"/>
    <col min="12026" max="12026" width="10.5546875" style="3" customWidth="1"/>
    <col min="12027" max="12027" width="12.33203125" style="3" customWidth="1"/>
    <col min="12028" max="12028" width="11" style="3" customWidth="1"/>
    <col min="12029" max="12029" width="12.88671875" style="3" customWidth="1"/>
    <col min="12030" max="12030" width="11.5546875" style="3" customWidth="1"/>
    <col min="12031" max="12031" width="14.109375" style="3" customWidth="1"/>
    <col min="12032" max="12032" width="9.109375" style="3"/>
    <col min="12033" max="12033" width="12.5546875" style="3" customWidth="1"/>
    <col min="12034" max="12034" width="13.5546875" style="3" customWidth="1"/>
    <col min="12035" max="12277" width="9.109375" style="3"/>
    <col min="12278" max="12278" width="9.88671875" style="3" customWidth="1"/>
    <col min="12279" max="12279" width="24.5546875" style="3" customWidth="1"/>
    <col min="12280" max="12280" width="48.33203125" style="3" customWidth="1"/>
    <col min="12281" max="12281" width="5.6640625" style="3" customWidth="1"/>
    <col min="12282" max="12282" width="10.5546875" style="3" customWidth="1"/>
    <col min="12283" max="12283" width="12.33203125" style="3" customWidth="1"/>
    <col min="12284" max="12284" width="11" style="3" customWidth="1"/>
    <col min="12285" max="12285" width="12.88671875" style="3" customWidth="1"/>
    <col min="12286" max="12286" width="11.5546875" style="3" customWidth="1"/>
    <col min="12287" max="12287" width="14.109375" style="3" customWidth="1"/>
    <col min="12288" max="12288" width="9.109375" style="3"/>
    <col min="12289" max="12289" width="12.5546875" style="3" customWidth="1"/>
    <col min="12290" max="12290" width="13.5546875" style="3" customWidth="1"/>
    <col min="12291" max="12533" width="9.109375" style="3"/>
    <col min="12534" max="12534" width="9.88671875" style="3" customWidth="1"/>
    <col min="12535" max="12535" width="24.5546875" style="3" customWidth="1"/>
    <col min="12536" max="12536" width="48.33203125" style="3" customWidth="1"/>
    <col min="12537" max="12537" width="5.6640625" style="3" customWidth="1"/>
    <col min="12538" max="12538" width="10.5546875" style="3" customWidth="1"/>
    <col min="12539" max="12539" width="12.33203125" style="3" customWidth="1"/>
    <col min="12540" max="12540" width="11" style="3" customWidth="1"/>
    <col min="12541" max="12541" width="12.88671875" style="3" customWidth="1"/>
    <col min="12542" max="12542" width="11.5546875" style="3" customWidth="1"/>
    <col min="12543" max="12543" width="14.109375" style="3" customWidth="1"/>
    <col min="12544" max="12544" width="9.109375" style="3"/>
    <col min="12545" max="12545" width="12.5546875" style="3" customWidth="1"/>
    <col min="12546" max="12546" width="13.5546875" style="3" customWidth="1"/>
    <col min="12547" max="12789" width="9.109375" style="3"/>
    <col min="12790" max="12790" width="9.88671875" style="3" customWidth="1"/>
    <col min="12791" max="12791" width="24.5546875" style="3" customWidth="1"/>
    <col min="12792" max="12792" width="48.33203125" style="3" customWidth="1"/>
    <col min="12793" max="12793" width="5.6640625" style="3" customWidth="1"/>
    <col min="12794" max="12794" width="10.5546875" style="3" customWidth="1"/>
    <col min="12795" max="12795" width="12.33203125" style="3" customWidth="1"/>
    <col min="12796" max="12796" width="11" style="3" customWidth="1"/>
    <col min="12797" max="12797" width="12.88671875" style="3" customWidth="1"/>
    <col min="12798" max="12798" width="11.5546875" style="3" customWidth="1"/>
    <col min="12799" max="12799" width="14.109375" style="3" customWidth="1"/>
    <col min="12800" max="12800" width="9.109375" style="3"/>
    <col min="12801" max="12801" width="12.5546875" style="3" customWidth="1"/>
    <col min="12802" max="12802" width="13.5546875" style="3" customWidth="1"/>
    <col min="12803" max="13045" width="9.109375" style="3"/>
    <col min="13046" max="13046" width="9.88671875" style="3" customWidth="1"/>
    <col min="13047" max="13047" width="24.5546875" style="3" customWidth="1"/>
    <col min="13048" max="13048" width="48.33203125" style="3" customWidth="1"/>
    <col min="13049" max="13049" width="5.6640625" style="3" customWidth="1"/>
    <col min="13050" max="13050" width="10.5546875" style="3" customWidth="1"/>
    <col min="13051" max="13051" width="12.33203125" style="3" customWidth="1"/>
    <col min="13052" max="13052" width="11" style="3" customWidth="1"/>
    <col min="13053" max="13053" width="12.88671875" style="3" customWidth="1"/>
    <col min="13054" max="13054" width="11.5546875" style="3" customWidth="1"/>
    <col min="13055" max="13055" width="14.109375" style="3" customWidth="1"/>
    <col min="13056" max="13056" width="9.109375" style="3"/>
    <col min="13057" max="13057" width="12.5546875" style="3" customWidth="1"/>
    <col min="13058" max="13058" width="13.5546875" style="3" customWidth="1"/>
    <col min="13059" max="13301" width="9.109375" style="3"/>
    <col min="13302" max="13302" width="9.88671875" style="3" customWidth="1"/>
    <col min="13303" max="13303" width="24.5546875" style="3" customWidth="1"/>
    <col min="13304" max="13304" width="48.33203125" style="3" customWidth="1"/>
    <col min="13305" max="13305" width="5.6640625" style="3" customWidth="1"/>
    <col min="13306" max="13306" width="10.5546875" style="3" customWidth="1"/>
    <col min="13307" max="13307" width="12.33203125" style="3" customWidth="1"/>
    <col min="13308" max="13308" width="11" style="3" customWidth="1"/>
    <col min="13309" max="13309" width="12.88671875" style="3" customWidth="1"/>
    <col min="13310" max="13310" width="11.5546875" style="3" customWidth="1"/>
    <col min="13311" max="13311" width="14.109375" style="3" customWidth="1"/>
    <col min="13312" max="13312" width="9.109375" style="3"/>
    <col min="13313" max="13313" width="12.5546875" style="3" customWidth="1"/>
    <col min="13314" max="13314" width="13.5546875" style="3" customWidth="1"/>
    <col min="13315" max="13557" width="9.109375" style="3"/>
    <col min="13558" max="13558" width="9.88671875" style="3" customWidth="1"/>
    <col min="13559" max="13559" width="24.5546875" style="3" customWidth="1"/>
    <col min="13560" max="13560" width="48.33203125" style="3" customWidth="1"/>
    <col min="13561" max="13561" width="5.6640625" style="3" customWidth="1"/>
    <col min="13562" max="13562" width="10.5546875" style="3" customWidth="1"/>
    <col min="13563" max="13563" width="12.33203125" style="3" customWidth="1"/>
    <col min="13564" max="13564" width="11" style="3" customWidth="1"/>
    <col min="13565" max="13565" width="12.88671875" style="3" customWidth="1"/>
    <col min="13566" max="13566" width="11.5546875" style="3" customWidth="1"/>
    <col min="13567" max="13567" width="14.109375" style="3" customWidth="1"/>
    <col min="13568" max="13568" width="9.109375" style="3"/>
    <col min="13569" max="13569" width="12.5546875" style="3" customWidth="1"/>
    <col min="13570" max="13570" width="13.5546875" style="3" customWidth="1"/>
    <col min="13571" max="13813" width="9.109375" style="3"/>
    <col min="13814" max="13814" width="9.88671875" style="3" customWidth="1"/>
    <col min="13815" max="13815" width="24.5546875" style="3" customWidth="1"/>
    <col min="13816" max="13816" width="48.33203125" style="3" customWidth="1"/>
    <col min="13817" max="13817" width="5.6640625" style="3" customWidth="1"/>
    <col min="13818" max="13818" width="10.5546875" style="3" customWidth="1"/>
    <col min="13819" max="13819" width="12.33203125" style="3" customWidth="1"/>
    <col min="13820" max="13820" width="11" style="3" customWidth="1"/>
    <col min="13821" max="13821" width="12.88671875" style="3" customWidth="1"/>
    <col min="13822" max="13822" width="11.5546875" style="3" customWidth="1"/>
    <col min="13823" max="13823" width="14.109375" style="3" customWidth="1"/>
    <col min="13824" max="13824" width="9.109375" style="3"/>
    <col min="13825" max="13825" width="12.5546875" style="3" customWidth="1"/>
    <col min="13826" max="13826" width="13.5546875" style="3" customWidth="1"/>
    <col min="13827" max="14069" width="9.109375" style="3"/>
    <col min="14070" max="14070" width="9.88671875" style="3" customWidth="1"/>
    <col min="14071" max="14071" width="24.5546875" style="3" customWidth="1"/>
    <col min="14072" max="14072" width="48.33203125" style="3" customWidth="1"/>
    <col min="14073" max="14073" width="5.6640625" style="3" customWidth="1"/>
    <col min="14074" max="14074" width="10.5546875" style="3" customWidth="1"/>
    <col min="14075" max="14075" width="12.33203125" style="3" customWidth="1"/>
    <col min="14076" max="14076" width="11" style="3" customWidth="1"/>
    <col min="14077" max="14077" width="12.88671875" style="3" customWidth="1"/>
    <col min="14078" max="14078" width="11.5546875" style="3" customWidth="1"/>
    <col min="14079" max="14079" width="14.109375" style="3" customWidth="1"/>
    <col min="14080" max="14080" width="9.109375" style="3"/>
    <col min="14081" max="14081" width="12.5546875" style="3" customWidth="1"/>
    <col min="14082" max="14082" width="13.5546875" style="3" customWidth="1"/>
    <col min="14083" max="14325" width="9.109375" style="3"/>
    <col min="14326" max="14326" width="9.88671875" style="3" customWidth="1"/>
    <col min="14327" max="14327" width="24.5546875" style="3" customWidth="1"/>
    <col min="14328" max="14328" width="48.33203125" style="3" customWidth="1"/>
    <col min="14329" max="14329" width="5.6640625" style="3" customWidth="1"/>
    <col min="14330" max="14330" width="10.5546875" style="3" customWidth="1"/>
    <col min="14331" max="14331" width="12.33203125" style="3" customWidth="1"/>
    <col min="14332" max="14332" width="11" style="3" customWidth="1"/>
    <col min="14333" max="14333" width="12.88671875" style="3" customWidth="1"/>
    <col min="14334" max="14334" width="11.5546875" style="3" customWidth="1"/>
    <col min="14335" max="14335" width="14.109375" style="3" customWidth="1"/>
    <col min="14336" max="14336" width="9.109375" style="3"/>
    <col min="14337" max="14337" width="12.5546875" style="3" customWidth="1"/>
    <col min="14338" max="14338" width="13.5546875" style="3" customWidth="1"/>
    <col min="14339" max="14581" width="9.109375" style="3"/>
    <col min="14582" max="14582" width="9.88671875" style="3" customWidth="1"/>
    <col min="14583" max="14583" width="24.5546875" style="3" customWidth="1"/>
    <col min="14584" max="14584" width="48.33203125" style="3" customWidth="1"/>
    <col min="14585" max="14585" width="5.6640625" style="3" customWidth="1"/>
    <col min="14586" max="14586" width="10.5546875" style="3" customWidth="1"/>
    <col min="14587" max="14587" width="12.33203125" style="3" customWidth="1"/>
    <col min="14588" max="14588" width="11" style="3" customWidth="1"/>
    <col min="14589" max="14589" width="12.88671875" style="3" customWidth="1"/>
    <col min="14590" max="14590" width="11.5546875" style="3" customWidth="1"/>
    <col min="14591" max="14591" width="14.109375" style="3" customWidth="1"/>
    <col min="14592" max="14592" width="9.109375" style="3"/>
    <col min="14593" max="14593" width="12.5546875" style="3" customWidth="1"/>
    <col min="14594" max="14594" width="13.5546875" style="3" customWidth="1"/>
    <col min="14595" max="14837" width="9.109375" style="3"/>
    <col min="14838" max="14838" width="9.88671875" style="3" customWidth="1"/>
    <col min="14839" max="14839" width="24.5546875" style="3" customWidth="1"/>
    <col min="14840" max="14840" width="48.33203125" style="3" customWidth="1"/>
    <col min="14841" max="14841" width="5.6640625" style="3" customWidth="1"/>
    <col min="14842" max="14842" width="10.5546875" style="3" customWidth="1"/>
    <col min="14843" max="14843" width="12.33203125" style="3" customWidth="1"/>
    <col min="14844" max="14844" width="11" style="3" customWidth="1"/>
    <col min="14845" max="14845" width="12.88671875" style="3" customWidth="1"/>
    <col min="14846" max="14846" width="11.5546875" style="3" customWidth="1"/>
    <col min="14847" max="14847" width="14.109375" style="3" customWidth="1"/>
    <col min="14848" max="14848" width="9.109375" style="3"/>
    <col min="14849" max="14849" width="12.5546875" style="3" customWidth="1"/>
    <col min="14850" max="14850" width="13.5546875" style="3" customWidth="1"/>
    <col min="14851" max="15093" width="9.109375" style="3"/>
    <col min="15094" max="15094" width="9.88671875" style="3" customWidth="1"/>
    <col min="15095" max="15095" width="24.5546875" style="3" customWidth="1"/>
    <col min="15096" max="15096" width="48.33203125" style="3" customWidth="1"/>
    <col min="15097" max="15097" width="5.6640625" style="3" customWidth="1"/>
    <col min="15098" max="15098" width="10.5546875" style="3" customWidth="1"/>
    <col min="15099" max="15099" width="12.33203125" style="3" customWidth="1"/>
    <col min="15100" max="15100" width="11" style="3" customWidth="1"/>
    <col min="15101" max="15101" width="12.88671875" style="3" customWidth="1"/>
    <col min="15102" max="15102" width="11.5546875" style="3" customWidth="1"/>
    <col min="15103" max="15103" width="14.109375" style="3" customWidth="1"/>
    <col min="15104" max="15104" width="9.109375" style="3"/>
    <col min="15105" max="15105" width="12.5546875" style="3" customWidth="1"/>
    <col min="15106" max="15106" width="13.5546875" style="3" customWidth="1"/>
    <col min="15107" max="15349" width="9.109375" style="3"/>
    <col min="15350" max="15350" width="9.88671875" style="3" customWidth="1"/>
    <col min="15351" max="15351" width="24.5546875" style="3" customWidth="1"/>
    <col min="15352" max="15352" width="48.33203125" style="3" customWidth="1"/>
    <col min="15353" max="15353" width="5.6640625" style="3" customWidth="1"/>
    <col min="15354" max="15354" width="10.5546875" style="3" customWidth="1"/>
    <col min="15355" max="15355" width="12.33203125" style="3" customWidth="1"/>
    <col min="15356" max="15356" width="11" style="3" customWidth="1"/>
    <col min="15357" max="15357" width="12.88671875" style="3" customWidth="1"/>
    <col min="15358" max="15358" width="11.5546875" style="3" customWidth="1"/>
    <col min="15359" max="15359" width="14.109375" style="3" customWidth="1"/>
    <col min="15360" max="15360" width="9.109375" style="3"/>
    <col min="15361" max="15361" width="12.5546875" style="3" customWidth="1"/>
    <col min="15362" max="15362" width="13.5546875" style="3" customWidth="1"/>
    <col min="15363" max="15605" width="9.109375" style="3"/>
    <col min="15606" max="15606" width="9.88671875" style="3" customWidth="1"/>
    <col min="15607" max="15607" width="24.5546875" style="3" customWidth="1"/>
    <col min="15608" max="15608" width="48.33203125" style="3" customWidth="1"/>
    <col min="15609" max="15609" width="5.6640625" style="3" customWidth="1"/>
    <col min="15610" max="15610" width="10.5546875" style="3" customWidth="1"/>
    <col min="15611" max="15611" width="12.33203125" style="3" customWidth="1"/>
    <col min="15612" max="15612" width="11" style="3" customWidth="1"/>
    <col min="15613" max="15613" width="12.88671875" style="3" customWidth="1"/>
    <col min="15614" max="15614" width="11.5546875" style="3" customWidth="1"/>
    <col min="15615" max="15615" width="14.109375" style="3" customWidth="1"/>
    <col min="15616" max="15616" width="9.109375" style="3"/>
    <col min="15617" max="15617" width="12.5546875" style="3" customWidth="1"/>
    <col min="15618" max="15618" width="13.5546875" style="3" customWidth="1"/>
    <col min="15619" max="15861" width="9.109375" style="3"/>
    <col min="15862" max="15862" width="9.88671875" style="3" customWidth="1"/>
    <col min="15863" max="15863" width="24.5546875" style="3" customWidth="1"/>
    <col min="15864" max="15864" width="48.33203125" style="3" customWidth="1"/>
    <col min="15865" max="15865" width="5.6640625" style="3" customWidth="1"/>
    <col min="15866" max="15866" width="10.5546875" style="3" customWidth="1"/>
    <col min="15867" max="15867" width="12.33203125" style="3" customWidth="1"/>
    <col min="15868" max="15868" width="11" style="3" customWidth="1"/>
    <col min="15869" max="15869" width="12.88671875" style="3" customWidth="1"/>
    <col min="15870" max="15870" width="11.5546875" style="3" customWidth="1"/>
    <col min="15871" max="15871" width="14.109375" style="3" customWidth="1"/>
    <col min="15872" max="15872" width="9.109375" style="3"/>
    <col min="15873" max="15873" width="12.5546875" style="3" customWidth="1"/>
    <col min="15874" max="15874" width="13.5546875" style="3" customWidth="1"/>
    <col min="15875" max="16117" width="9.109375" style="3"/>
    <col min="16118" max="16118" width="9.88671875" style="3" customWidth="1"/>
    <col min="16119" max="16119" width="24.5546875" style="3" customWidth="1"/>
    <col min="16120" max="16120" width="48.33203125" style="3" customWidth="1"/>
    <col min="16121" max="16121" width="5.6640625" style="3" customWidth="1"/>
    <col min="16122" max="16122" width="10.5546875" style="3" customWidth="1"/>
    <col min="16123" max="16123" width="12.33203125" style="3" customWidth="1"/>
    <col min="16124" max="16124" width="11" style="3" customWidth="1"/>
    <col min="16125" max="16125" width="12.88671875" style="3" customWidth="1"/>
    <col min="16126" max="16126" width="11.5546875" style="3" customWidth="1"/>
    <col min="16127" max="16127" width="14.109375" style="3" customWidth="1"/>
    <col min="16128" max="16128" width="9.109375" style="3"/>
    <col min="16129" max="16129" width="12.5546875" style="3" customWidth="1"/>
    <col min="16130" max="16130" width="13.5546875" style="3" customWidth="1"/>
    <col min="16131" max="16384" width="9.109375" style="3"/>
  </cols>
  <sheetData>
    <row r="1" spans="1:15" ht="15.6" hidden="1" x14ac:dyDescent="0.3">
      <c r="A1" s="13">
        <v>11.67</v>
      </c>
      <c r="B1" s="232">
        <v>11.22</v>
      </c>
      <c r="C1" s="232">
        <v>11.22</v>
      </c>
      <c r="D1" s="13">
        <v>80.89</v>
      </c>
      <c r="E1" s="13">
        <v>7.44</v>
      </c>
      <c r="F1" s="19">
        <v>12.67</v>
      </c>
      <c r="G1" s="232">
        <v>10.78</v>
      </c>
      <c r="H1" s="19">
        <v>19.670000000000002</v>
      </c>
      <c r="I1" s="232">
        <v>9.67</v>
      </c>
      <c r="J1" s="232">
        <v>9.67</v>
      </c>
      <c r="K1" s="232">
        <v>8.33</v>
      </c>
      <c r="L1" s="232"/>
      <c r="M1" s="235">
        <f>SUM(A1:K1)</f>
        <v>193.23</v>
      </c>
    </row>
    <row r="2" spans="1:15" s="236" customFormat="1" ht="67.2" customHeight="1" x14ac:dyDescent="0.3">
      <c r="A2" s="565"/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40"/>
    </row>
    <row r="3" spans="1:15" s="238" customFormat="1" ht="129" customHeight="1" x14ac:dyDescent="0.3">
      <c r="A3" s="566"/>
      <c r="B3" s="566"/>
      <c r="C3" s="566"/>
      <c r="D3" s="566"/>
      <c r="E3" s="566"/>
      <c r="F3" s="566"/>
      <c r="G3" s="566"/>
      <c r="H3" s="566"/>
      <c r="I3" s="566"/>
      <c r="J3" s="566"/>
      <c r="K3" s="566"/>
      <c r="L3" s="541"/>
    </row>
    <row r="4" spans="1:15" s="8" customFormat="1" ht="12.6" customHeight="1" x14ac:dyDescent="0.3">
      <c r="A4" s="9"/>
      <c r="B4" s="9"/>
      <c r="C4" s="96"/>
    </row>
    <row r="5" spans="1:15" s="52" customFormat="1" ht="30" customHeight="1" x14ac:dyDescent="0.3">
      <c r="A5" s="54" t="s">
        <v>122</v>
      </c>
      <c r="B5" s="569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5" s="569"/>
      <c r="D5" s="569"/>
      <c r="E5" s="569"/>
      <c r="F5" s="569"/>
      <c r="G5" s="569"/>
      <c r="H5" s="569"/>
      <c r="I5" s="569"/>
      <c r="J5" s="569"/>
      <c r="K5" s="569"/>
      <c r="L5" s="542"/>
    </row>
    <row r="6" spans="1:15" s="51" customFormat="1" ht="15.6" x14ac:dyDescent="0.3">
      <c r="A6" s="181" t="s">
        <v>21</v>
      </c>
      <c r="B6" s="51" t="str">
        <f>DADOS!$C$3</f>
        <v>PAÇO DO LUMIAR -MA.</v>
      </c>
      <c r="D6" s="182"/>
    </row>
    <row r="7" spans="1:15" s="49" customFormat="1" ht="5.0999999999999996" customHeight="1" x14ac:dyDescent="0.3">
      <c r="A7" s="55"/>
      <c r="B7" s="52"/>
      <c r="D7" s="53"/>
      <c r="E7" s="54"/>
      <c r="F7" s="66"/>
      <c r="G7" s="56"/>
      <c r="H7" s="66"/>
      <c r="I7" s="66"/>
      <c r="J7" s="66"/>
    </row>
    <row r="8" spans="1:15" s="52" customFormat="1" ht="15.6" x14ac:dyDescent="0.3">
      <c r="A8" s="54" t="s">
        <v>155</v>
      </c>
      <c r="B8" s="94" t="str">
        <f>DADOS!C$4</f>
        <v>SINAPI 04/2025 - Maranhão; SICRO3 01/2025 - Maranhão; ORSE 02/2025 - Sergipe; SEINFRA 028 - Ceará</v>
      </c>
      <c r="E8" s="90"/>
      <c r="F8" s="95"/>
      <c r="G8" s="184"/>
    </row>
    <row r="9" spans="1:15" s="52" customFormat="1" ht="15.6" x14ac:dyDescent="0.3">
      <c r="A9" s="54" t="s">
        <v>22</v>
      </c>
      <c r="B9" s="91">
        <f>DADOS!$C$5</f>
        <v>0.22470000000000001</v>
      </c>
      <c r="E9" s="92"/>
      <c r="H9" s="54" t="s">
        <v>23</v>
      </c>
      <c r="I9" s="168" t="str">
        <f>DADOS!$C$7</f>
        <v>SEM DESONERAÇÃO</v>
      </c>
    </row>
    <row r="10" spans="1:15" s="52" customFormat="1" ht="15.6" x14ac:dyDescent="0.3">
      <c r="A10" s="54" t="s">
        <v>120</v>
      </c>
      <c r="B10" s="93">
        <f>DADOS!$C$10</f>
        <v>0</v>
      </c>
      <c r="E10" s="92"/>
      <c r="H10" s="54" t="s">
        <v>124</v>
      </c>
      <c r="I10" s="91">
        <f>DADOS!$C$8</f>
        <v>1.1273</v>
      </c>
    </row>
    <row r="11" spans="1:15" s="52" customFormat="1" ht="15.6" x14ac:dyDescent="0.3">
      <c r="E11" s="92"/>
      <c r="H11" s="54" t="s">
        <v>125</v>
      </c>
      <c r="I11" s="91">
        <f>DADOS!$C$9</f>
        <v>0.70190000000000019</v>
      </c>
    </row>
    <row r="12" spans="1:15" ht="5.0999999999999996" customHeight="1" thickBot="1" x14ac:dyDescent="0.3">
      <c r="A12" s="67"/>
      <c r="B12" s="68"/>
      <c r="C12" s="68"/>
      <c r="D12" s="67"/>
      <c r="E12" s="69"/>
      <c r="F12" s="69"/>
      <c r="G12" s="68"/>
      <c r="H12" s="70"/>
      <c r="I12" s="68"/>
      <c r="J12" s="68"/>
      <c r="K12" s="68"/>
      <c r="L12" s="543"/>
    </row>
    <row r="13" spans="1:15" s="64" customFormat="1" ht="31.5" customHeight="1" thickBot="1" x14ac:dyDescent="0.65">
      <c r="A13" s="584" t="s">
        <v>152</v>
      </c>
      <c r="B13" s="585"/>
      <c r="C13" s="585"/>
      <c r="D13" s="586"/>
      <c r="E13" s="586"/>
      <c r="F13" s="586"/>
      <c r="G13" s="586"/>
      <c r="H13" s="586"/>
      <c r="I13" s="599"/>
      <c r="J13" s="599"/>
      <c r="K13" s="587"/>
      <c r="L13" s="544"/>
    </row>
    <row r="14" spans="1:15" ht="6" customHeight="1" x14ac:dyDescent="0.25">
      <c r="A14" s="36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"/>
    </row>
    <row r="15" spans="1:15" s="7" customFormat="1" ht="18" x14ac:dyDescent="0.3">
      <c r="A15" s="164" t="s">
        <v>2</v>
      </c>
      <c r="B15" s="162" t="s">
        <v>127</v>
      </c>
      <c r="C15" s="162" t="s">
        <v>12</v>
      </c>
      <c r="D15" s="118" t="s">
        <v>25</v>
      </c>
      <c r="E15" s="162" t="s">
        <v>29</v>
      </c>
      <c r="F15" s="163" t="s">
        <v>10</v>
      </c>
      <c r="G15" s="117" t="s">
        <v>157</v>
      </c>
      <c r="H15" s="161" t="s">
        <v>26</v>
      </c>
      <c r="I15" s="161" t="s">
        <v>20</v>
      </c>
      <c r="J15" s="161" t="s">
        <v>150</v>
      </c>
      <c r="K15" s="161" t="s">
        <v>151</v>
      </c>
      <c r="L15"/>
    </row>
    <row r="16" spans="1:15" s="73" customFormat="1" ht="49.2" customHeight="1" x14ac:dyDescent="0.3">
      <c r="A16" s="244" t="s">
        <v>401</v>
      </c>
      <c r="B16" s="459" t="str">
        <f>VLOOKUP(A16,SINTÉTICA!$A$18:$H$169,2,0)</f>
        <v>SINAPI</v>
      </c>
      <c r="C16" s="459" t="str">
        <f>VLOOKUP(A16,SINTÉTICA!$A$18:$H$169,3,0)</f>
        <v xml:space="preserve"> 87244 </v>
      </c>
      <c r="D16" s="458" t="str">
        <f>VLOOKUP(A16,SINTÉTICA!$A$18:$H$169,4,0)</f>
        <v>REVESTIMENTO CERÂMICO PARA PAREDES EXTERNAS EM PASTILHAS DE PORCELANA 5 X 5 CM (PLACAS DE 30 X 30 CM), ALINHADAS A PRUMO. AF_02/2023</v>
      </c>
      <c r="E16" s="244" t="str">
        <f>VLOOKUP(A16,SINTÉTICA!$A$18:$H$169,5,0)</f>
        <v>m²</v>
      </c>
      <c r="F16" s="245">
        <f>VLOOKUP(A16,SINTÉTICA!$A$18:$J$165,6,0)</f>
        <v>145.08000000000001</v>
      </c>
      <c r="G16" s="245">
        <f>VLOOKUP(A16,SINTÉTICA!$A$18:$J$156,8,0)</f>
        <v>419.33727999999996</v>
      </c>
      <c r="H16" s="246">
        <f>TRUNC(F16*G16,2)</f>
        <v>60837.45</v>
      </c>
      <c r="I16" s="514">
        <f>H16/$H$65</f>
        <v>0.28787847385079429</v>
      </c>
      <c r="J16" s="514">
        <f>I16</f>
        <v>0.28787847385079429</v>
      </c>
      <c r="K16" s="247" t="str">
        <f>IF(J16&lt;=$H$71,"A",IF(J16&lt;=$H$72+$H$71,"B","C"))</f>
        <v>A</v>
      </c>
      <c r="L16" s="545">
        <f>ROUNDUP(F16*0.45,2)</f>
        <v>65.290000000000006</v>
      </c>
      <c r="M16" s="73">
        <f>F16/2</f>
        <v>72.540000000000006</v>
      </c>
      <c r="O16" s="73">
        <f>F16/2</f>
        <v>72.540000000000006</v>
      </c>
    </row>
    <row r="17" spans="1:15" s="73" customFormat="1" ht="57" customHeight="1" x14ac:dyDescent="0.3">
      <c r="A17" s="244" t="s">
        <v>400</v>
      </c>
      <c r="B17" s="459" t="str">
        <f>VLOOKUP(A17,SINTÉTICA!$A$18:$H$169,2,0)</f>
        <v>SINAPI</v>
      </c>
      <c r="C17" s="459" t="str">
        <f>VLOOKUP(A17,SINTÉTICA!$A$18:$H$169,3,0)</f>
        <v xml:space="preserve"> 104227 </v>
      </c>
      <c r="D17" s="458" t="str">
        <f>VLOOKUP(A17,SINTÉTICA!$A$18:$H$169,4,0)</f>
        <v>EMBOÇO OU MASSA ÚNICA EM ARGAMASSA INDUSTRIALIZADA, PREPARO MECÂNICA E APLICAÇÃO COM EQUIPAMENTO DE MISTURA E PROJEÇÃO DE 1,5 M3/H DE ARGAMASSA EM PANOS DE FACHADA COM PRESENÇA DE VÃOS, ESPESSURA DE 45 MM, ACESSO POR ANDAIME. AF_08/2022</v>
      </c>
      <c r="E17" s="244" t="str">
        <f>VLOOKUP(A17,SINTÉTICA!$A$18:$H$169,5,0)</f>
        <v>m²</v>
      </c>
      <c r="F17" s="245">
        <f>VLOOKUP(A17,SINTÉTICA!$A$18:$J$165,6,0)</f>
        <v>145.08000000000001</v>
      </c>
      <c r="G17" s="245">
        <f>VLOOKUP(A17,SINTÉTICA!$A$18:$J$156,8,0)</f>
        <v>191.81251399999999</v>
      </c>
      <c r="H17" s="246">
        <f>TRUNC(F17*G17,2)</f>
        <v>27828.15</v>
      </c>
      <c r="I17" s="514">
        <f>H17/$H$65</f>
        <v>0.13168082081170368</v>
      </c>
      <c r="J17" s="514">
        <f>J16+I17</f>
        <v>0.41955929466249797</v>
      </c>
      <c r="K17" s="247" t="str">
        <f>IF(J17&lt;=$H$71,"A",IF(J17&lt;=$H$72+$H$71,"B","C"))</f>
        <v>A</v>
      </c>
      <c r="L17" s="545">
        <f t="shared" ref="L17:L19" si="0">ROUNDUP(F17*0.45,2)</f>
        <v>65.290000000000006</v>
      </c>
      <c r="M17" s="73">
        <f>F17/2</f>
        <v>72.540000000000006</v>
      </c>
      <c r="O17" s="73">
        <f t="shared" ref="O17:O22" si="1">F17/2</f>
        <v>72.540000000000006</v>
      </c>
    </row>
    <row r="18" spans="1:15" s="73" customFormat="1" ht="49.2" customHeight="1" x14ac:dyDescent="0.3">
      <c r="A18" s="244" t="s">
        <v>367</v>
      </c>
      <c r="B18" s="459" t="str">
        <f>VLOOKUP(A18,SINTÉTICA!$A$18:$H$169,2,0)</f>
        <v>ORSE</v>
      </c>
      <c r="C18" s="459" t="str">
        <f>VLOOKUP(A18,SINTÉTICA!$A$18:$H$169,3,0)</f>
        <v xml:space="preserve"> 11099 </v>
      </c>
      <c r="D18" s="458" t="str">
        <f>VLOOKUP(A18,SINTÉTICA!$A$18:$H$169,4,0)</f>
        <v>Revestimento metálico em alumínio composto (Alucobond ou similar) dobrado, e=0,3mm, na cor cobre, 1,00 nx 1,00m,  exclusive estrutura metálica - fornecimento e montagem - Obra do Centro de Convenções de Sergipe</v>
      </c>
      <c r="E18" s="244" t="str">
        <f>VLOOKUP(A18,SINTÉTICA!$A$18:$H$169,5,0)</f>
        <v>m²</v>
      </c>
      <c r="F18" s="245">
        <f>VLOOKUP(A18,SINTÉTICA!$A$18:$J$165,6,0)</f>
        <v>81</v>
      </c>
      <c r="G18" s="245">
        <f>VLOOKUP(A18,SINTÉTICA!$A$18:$J$156,8,0)</f>
        <v>318.55671699999999</v>
      </c>
      <c r="H18" s="246">
        <f>TRUNC(F18*G18,2)</f>
        <v>25803.09</v>
      </c>
      <c r="I18" s="514">
        <f>H18/$H$65</f>
        <v>0.12209838133969605</v>
      </c>
      <c r="J18" s="514">
        <f>J17+I18</f>
        <v>0.54165767600219406</v>
      </c>
      <c r="K18" s="247" t="str">
        <f>IF(J18&lt;=$H$71,"A",IF(J18&lt;=$H$72+$H$71,"B","C"))</f>
        <v>A</v>
      </c>
      <c r="L18" s="545">
        <f t="shared" si="0"/>
        <v>36.450000000000003</v>
      </c>
      <c r="O18" s="73">
        <f t="shared" si="1"/>
        <v>40.5</v>
      </c>
    </row>
    <row r="19" spans="1:15" s="73" customFormat="1" ht="49.2" customHeight="1" x14ac:dyDescent="0.3">
      <c r="A19" s="244" t="s">
        <v>450</v>
      </c>
      <c r="B19" s="459" t="str">
        <f>VLOOKUP(A19,SINTÉTICA!$A$18:$H$169,2,0)</f>
        <v>SICRO3</v>
      </c>
      <c r="C19" s="459" t="str">
        <f>VLOOKUP(A19,SINTÉTICA!$A$18:$H$169,3,0)</f>
        <v xml:space="preserve"> 3713601 </v>
      </c>
      <c r="D19" s="458" t="str">
        <f>VLOOKUP(A19,SINTÉTICA!$A$18:$H$169,4,0)</f>
        <v>Ancoragem de defensa maleável simples - fornecimento e implantação</v>
      </c>
      <c r="E19" s="244" t="str">
        <f>VLOOKUP(A19,SINTÉTICA!$A$18:$H$169,5,0)</f>
        <v>m</v>
      </c>
      <c r="F19" s="245">
        <f>VLOOKUP(A19,SINTÉTICA!$A$18:$J$165,6,0)</f>
        <v>18.2</v>
      </c>
      <c r="G19" s="245">
        <f>VLOOKUP(A19,SINTÉTICA!$A$18:$J$156,8,0)</f>
        <v>979.94370499999991</v>
      </c>
      <c r="H19" s="246">
        <f>TRUNC(F19*G19,2)</f>
        <v>17834.97</v>
      </c>
      <c r="I19" s="514">
        <f>H19/$H$65</f>
        <v>8.4393805867515825E-2</v>
      </c>
      <c r="J19" s="514">
        <f>J18+I19</f>
        <v>0.62605148186970982</v>
      </c>
      <c r="K19" s="247" t="str">
        <f>IF(J19&lt;=$H$71,"A",IF(J19&lt;=$H$72+$H$71,"B","C"))</f>
        <v>A</v>
      </c>
      <c r="L19" s="545">
        <f t="shared" si="0"/>
        <v>8.19</v>
      </c>
      <c r="O19" s="73">
        <f t="shared" si="1"/>
        <v>9.1</v>
      </c>
    </row>
    <row r="20" spans="1:15" s="73" customFormat="1" ht="46.2" hidden="1" customHeight="1" x14ac:dyDescent="0.3">
      <c r="A20" s="244" t="s">
        <v>472</v>
      </c>
      <c r="B20" s="459" t="str">
        <f>VLOOKUP(A20,SINTÉTICA!$A$18:$H$169,2,0)</f>
        <v>Próprio</v>
      </c>
      <c r="C20" s="459" t="str">
        <f>VLOOKUP(A20,SINTÉTICA!$A$18:$H$169,3,0)</f>
        <v xml:space="preserve"> CPU.201 </v>
      </c>
      <c r="D20" s="458" t="str">
        <f>VLOOKUP(A20,SINTÉTICA!$A$18:$H$169,4,0)</f>
        <v>ADMINISTRAÇÃO LOCAL (PORTAL)</v>
      </c>
      <c r="E20" s="244" t="str">
        <f>VLOOKUP(A20,SINTÉTICA!$A$18:$H$169,5,0)</f>
        <v>UN</v>
      </c>
      <c r="F20" s="245">
        <f>VLOOKUP(A20,SINTÉTICA!$A$18:$J$165,6,0)</f>
        <v>1</v>
      </c>
      <c r="G20" s="245">
        <f>VLOOKUP(A20,SINTÉTICA!$A$18:$J$156,8,0)</f>
        <v>18897.292457999996</v>
      </c>
      <c r="H20" s="246">
        <f>TRUNC(F20*G20,2)</f>
        <v>18897.29</v>
      </c>
      <c r="I20" s="514">
        <f>H20/$H$65</f>
        <v>8.9420628331987564E-2</v>
      </c>
      <c r="J20" s="514">
        <f>J19+I20</f>
        <v>0.71547211020169743</v>
      </c>
      <c r="K20" s="247" t="str">
        <f>IF(J20&lt;=$H$71,"A",IF(J20&lt;=$H$72+$H$71,"B","C"))</f>
        <v>B</v>
      </c>
      <c r="L20" s="546"/>
      <c r="O20" s="73">
        <f t="shared" si="1"/>
        <v>0.5</v>
      </c>
    </row>
    <row r="21" spans="1:15" s="73" customFormat="1" ht="49.2" customHeight="1" x14ac:dyDescent="0.3">
      <c r="A21" s="244" t="s">
        <v>370</v>
      </c>
      <c r="B21" s="459" t="str">
        <f>VLOOKUP(A21,SINTÉTICA!$A$18:$H$169,2,0)</f>
        <v>SINAPI</v>
      </c>
      <c r="C21" s="459" t="str">
        <f>VLOOKUP(A21,SINTÉTICA!$A$18:$H$169,3,0)</f>
        <v xml:space="preserve"> 92542 </v>
      </c>
      <c r="D21" s="458" t="str">
        <f>VLOOKUP(A21,SINTÉTICA!$A$18:$H$169,4,0)</f>
        <v>TRAMA DE MADEIRA COMPOSTA POR RIPAS, CAIBROS E TERÇAS PARA TELHADOS DE MAIS QUE 2 ÁGUAS PARA TELHA CERÂMICA CAPA-CANAL, INCLUSO TRANSPORTE VERTICAL. AF_07/2019</v>
      </c>
      <c r="E21" s="244" t="str">
        <f>VLOOKUP(A21,SINTÉTICA!$A$18:$H$169,5,0)</f>
        <v>m²</v>
      </c>
      <c r="F21" s="245">
        <f>VLOOKUP(A21,SINTÉTICA!$A$18:$J$165,6,0)</f>
        <v>57.76</v>
      </c>
      <c r="G21" s="245">
        <f>VLOOKUP(A21,SINTÉTICA!$A$18:$J$156,8,0)</f>
        <v>124.50300199999998</v>
      </c>
      <c r="H21" s="246">
        <f>TRUNC(F21*G21,2)</f>
        <v>7191.29</v>
      </c>
      <c r="I21" s="514">
        <f>H21/$H$65</f>
        <v>3.4028671323641582E-2</v>
      </c>
      <c r="J21" s="514">
        <f>J20+I21</f>
        <v>0.74950078152533905</v>
      </c>
      <c r="K21" s="247" t="str">
        <f>IF(J21&lt;=$H$71,"A",IF(J21&lt;=$H$72+$H$71,"B","C"))</f>
        <v>B</v>
      </c>
      <c r="L21" s="546"/>
      <c r="O21" s="73">
        <f t="shared" si="1"/>
        <v>28.88</v>
      </c>
    </row>
    <row r="22" spans="1:15" s="73" customFormat="1" ht="61.2" customHeight="1" x14ac:dyDescent="0.3">
      <c r="A22" s="244" t="s">
        <v>455</v>
      </c>
      <c r="B22" s="459" t="str">
        <f>VLOOKUP(A22,SINTÉTICA!$A$18:$H$169,2,0)</f>
        <v>SINAPI</v>
      </c>
      <c r="C22" s="459" t="str">
        <f>VLOOKUP(A22,SINTÉTICA!$A$18:$H$169,3,0)</f>
        <v xml:space="preserve"> 00010775 </v>
      </c>
      <c r="D22" s="458" t="str">
        <f>VLOOKUP(A22,SINTÉTICA!$A$18:$H$169,4,0)</f>
        <v>LOCACAO DE CONTAINER 2,30 X 6,00 M, ALT. 2,50 M, COM 1 SANITARIO, PARA ESCRITORIO, COMPLETO, SEM DIVISORIAS INTERNAS (NAO INCLUI MOBILIZACAO/DESMOBILIZACAO)</v>
      </c>
      <c r="E22" s="244" t="str">
        <f>VLOOKUP(A22,SINTÉTICA!$A$18:$H$169,5,0)</f>
        <v>MES</v>
      </c>
      <c r="F22" s="245">
        <f>VLOOKUP(A22,SINTÉTICA!$A$18:$J$165,6,0)</f>
        <v>6</v>
      </c>
      <c r="G22" s="245">
        <f>VLOOKUP(A22,SINTÉTICA!$A$18:$J$156,8,0)</f>
        <v>1037.9332499999998</v>
      </c>
      <c r="H22" s="246">
        <f>TRUNC(F22*G22,2)</f>
        <v>6227.59</v>
      </c>
      <c r="I22" s="514">
        <f>H22/$H$65</f>
        <v>2.9468511664582722E-2</v>
      </c>
      <c r="J22" s="514">
        <f>J21+I22</f>
        <v>0.77896929318992181</v>
      </c>
      <c r="K22" s="247" t="str">
        <f>IF(J22&lt;=$H$71,"A",IF(J22&lt;=$H$72+$H$71,"B","C"))</f>
        <v>B</v>
      </c>
      <c r="L22" s="546"/>
      <c r="O22" s="73">
        <f t="shared" si="1"/>
        <v>3</v>
      </c>
    </row>
    <row r="23" spans="1:15" s="73" customFormat="1" ht="49.2" customHeight="1" x14ac:dyDescent="0.3">
      <c r="A23" s="244" t="s">
        <v>385</v>
      </c>
      <c r="B23" s="459" t="str">
        <f>VLOOKUP(A23,SINTÉTICA!$A$18:$H$169,2,0)</f>
        <v>SINAPI</v>
      </c>
      <c r="C23" s="459" t="str">
        <f>VLOOKUP(A23,SINTÉTICA!$A$18:$H$169,3,0)</f>
        <v xml:space="preserve"> 94994 </v>
      </c>
      <c r="D23" s="458" t="str">
        <f>VLOOKUP(A23,SINTÉTICA!$A$18:$H$169,4,0)</f>
        <v>EXECUÇÃO DE PASSEIO (CALÇADA) OU PISO DE CONCRETO COM CONCRETO MOLDADO IN LOCO, FEITO EM OBRA, ACABAMENTO CONVENCIONAL, ESPESSURA 8 CM, ARMADO. AF_08/2022</v>
      </c>
      <c r="E23" s="244" t="str">
        <f>VLOOKUP(A23,SINTÉTICA!$A$18:$H$169,5,0)</f>
        <v>m²</v>
      </c>
      <c r="F23" s="245">
        <f>VLOOKUP(A23,SINTÉTICA!$A$18:$J$165,6,0)</f>
        <v>48.67</v>
      </c>
      <c r="G23" s="245">
        <f>VLOOKUP(A23,SINTÉTICA!$A$18:$J$156,8,0)</f>
        <v>122.56797599999999</v>
      </c>
      <c r="H23" s="246">
        <f>TRUNC(F23*G23,2)</f>
        <v>5965.38</v>
      </c>
      <c r="I23" s="514">
        <f>H23/$H$65</f>
        <v>2.8227752648081916E-2</v>
      </c>
      <c r="J23" s="514">
        <f>J22+I23</f>
        <v>0.80719704583800378</v>
      </c>
      <c r="K23" s="247" t="str">
        <f>IF(J23&lt;=$H$71,"A",IF(J23&lt;=$H$72+$H$71,"B","C"))</f>
        <v>B</v>
      </c>
      <c r="L23" s="546"/>
    </row>
    <row r="24" spans="1:15" s="73" customFormat="1" ht="49.2" customHeight="1" x14ac:dyDescent="0.3">
      <c r="A24" s="244" t="s">
        <v>435</v>
      </c>
      <c r="B24" s="459" t="str">
        <f>VLOOKUP(A24,SINTÉTICA!$A$18:$H$169,2,0)</f>
        <v>SINAPI</v>
      </c>
      <c r="C24" s="459" t="str">
        <f>VLOOKUP(A24,SINTÉTICA!$A$18:$H$169,3,0)</f>
        <v xml:space="preserve"> 94273 </v>
      </c>
      <c r="D24" s="458" t="str">
        <f>VLOOKUP(A24,SINTÉTICA!$A$18:$H$169,4,0)</f>
        <v>ASSENTAMENTO DE GUIA (MEIO-FIO) EM TRECHO RETO, CONFECCIONADA EM CONCRETO PRÉ-FABRICADO, DIMENSÕES 100X15X13X30 CM (COMPRIMENTO X BASE INFERIOR X BASE SUPERIOR X ALTURA). AF_01/2024</v>
      </c>
      <c r="E24" s="244" t="str">
        <f>VLOOKUP(A24,SINTÉTICA!$A$18:$H$169,5,0)</f>
        <v>M</v>
      </c>
      <c r="F24" s="245">
        <f>VLOOKUP(A24,SINTÉTICA!$A$18:$J$165,6,0)</f>
        <v>73</v>
      </c>
      <c r="G24" s="245">
        <f>VLOOKUP(A24,SINTÉTICA!$A$18:$J$156,8,0)</f>
        <v>63.476200999999996</v>
      </c>
      <c r="H24" s="246">
        <f>TRUNC(F24*G24,2)</f>
        <v>4633.76</v>
      </c>
      <c r="I24" s="514">
        <f>H24/$H$65</f>
        <v>2.1926621792840703E-2</v>
      </c>
      <c r="J24" s="514">
        <f>J23+I24</f>
        <v>0.82912366763084444</v>
      </c>
      <c r="K24" s="247" t="str">
        <f>IF(J24&lt;=$H$71,"A",IF(J24&lt;=$H$72+$H$71,"B","C"))</f>
        <v>B</v>
      </c>
      <c r="L24" s="546"/>
    </row>
    <row r="25" spans="1:15" s="73" customFormat="1" ht="49.2" customHeight="1" x14ac:dyDescent="0.3">
      <c r="A25" s="244" t="s">
        <v>363</v>
      </c>
      <c r="B25" s="459" t="str">
        <f>VLOOKUP(A25,SINTÉTICA!$A$18:$H$169,2,0)</f>
        <v>ORSE</v>
      </c>
      <c r="C25" s="459" t="str">
        <f>VLOOKUP(A25,SINTÉTICA!$A$18:$H$169,3,0)</f>
        <v xml:space="preserve"> 12415 </v>
      </c>
      <c r="D25" s="458" t="str">
        <f>VLOOKUP(A25,SINTÉTICA!$A$18:$H$169,4,0)</f>
        <v>Viga metálica, em perfil Perfil Aço Laminado, H - W200 x 22,5 kg/m ASTM A 572 Grau 50,  pintura 01 demão epoxi fundo óxido ferro + 02 demãos esmalte epoxi branco</v>
      </c>
      <c r="E25" s="244" t="str">
        <f>VLOOKUP(A25,SINTÉTICA!$A$18:$H$169,5,0)</f>
        <v>m</v>
      </c>
      <c r="F25" s="245">
        <f>VLOOKUP(A25,SINTÉTICA!$A$18:$J$165,6,0)</f>
        <v>30.4</v>
      </c>
      <c r="G25" s="245">
        <f>VLOOKUP(A25,SINTÉTICA!$A$18:$J$156,8,0)</f>
        <v>130.41830299999998</v>
      </c>
      <c r="H25" s="246">
        <f>TRUNC(F25*G25,2)</f>
        <v>3964.71</v>
      </c>
      <c r="I25" s="514">
        <f>H25/$H$65</f>
        <v>1.8760724916330036E-2</v>
      </c>
      <c r="J25" s="514">
        <f>J24+I25</f>
        <v>0.84788439254717451</v>
      </c>
      <c r="K25" s="247" t="str">
        <f>IF(J25&lt;=$H$71,"A",IF(J25&lt;=$H$72+$H$71,"B","C"))</f>
        <v>B</v>
      </c>
      <c r="L25" s="546"/>
    </row>
    <row r="26" spans="1:15" s="73" customFormat="1" ht="49.2" customHeight="1" x14ac:dyDescent="0.3">
      <c r="A26" s="244" t="s">
        <v>382</v>
      </c>
      <c r="B26" s="459" t="str">
        <f>VLOOKUP(A26,SINTÉTICA!$A$18:$H$169,2,0)</f>
        <v>SINAPI</v>
      </c>
      <c r="C26" s="459" t="str">
        <f>VLOOKUP(A26,SINTÉTICA!$A$18:$H$169,3,0)</f>
        <v xml:space="preserve"> 87692 </v>
      </c>
      <c r="D26" s="458" t="str">
        <f>VLOOKUP(A26,SINTÉTICA!$A$18:$H$169,4,0)</f>
        <v>CONTRAPISO EM ARGAMASSA TRAÇO 1:4 (CIMENTO E AREIA), PREPARO MANUAL, APLICADO EM ÁREAS SECAS SOBRE LAJE, NÃO ADERIDO, ACABAMENTO NÃO REFORÇADO, ESPESSURA 5CM. AF_07/2021</v>
      </c>
      <c r="E26" s="244" t="str">
        <f>VLOOKUP(A26,SINTÉTICA!$A$18:$H$169,5,0)</f>
        <v>m²</v>
      </c>
      <c r="F26" s="245">
        <f>VLOOKUP(A26,SINTÉTICA!$A$18:$J$165,6,0)</f>
        <v>48.67</v>
      </c>
      <c r="G26" s="245">
        <f>VLOOKUP(A26,SINTÉTICA!$A$18:$J$156,8,0)</f>
        <v>78.699222000000006</v>
      </c>
      <c r="H26" s="246">
        <f>TRUNC(F26*G26,2)</f>
        <v>3830.29</v>
      </c>
      <c r="I26" s="514">
        <f>H26/$H$65</f>
        <v>1.812465906453934E-2</v>
      </c>
      <c r="J26" s="514">
        <f>J25+I26</f>
        <v>0.86600905161171382</v>
      </c>
      <c r="K26" s="247" t="str">
        <f>IF(J26&lt;=$H$71,"A",IF(J26&lt;=$H$72+$H$71,"B","C"))</f>
        <v>B</v>
      </c>
      <c r="L26" s="546"/>
    </row>
    <row r="27" spans="1:15" s="73" customFormat="1" ht="49.2" customHeight="1" x14ac:dyDescent="0.3">
      <c r="A27" s="244" t="s">
        <v>391</v>
      </c>
      <c r="B27" s="459" t="str">
        <f>VLOOKUP(A27,SINTÉTICA!$A$18:$H$169,2,0)</f>
        <v>SINAPI</v>
      </c>
      <c r="C27" s="459" t="str">
        <f>VLOOKUP(A27,SINTÉTICA!$A$18:$H$169,3,0)</f>
        <v xml:space="preserve"> 103361 </v>
      </c>
      <c r="D27" s="458" t="str">
        <f>VLOOKUP(A27,SINTÉTICA!$A$18:$H$169,4,0)</f>
        <v>ALVENARIA DE VEDAÇÃO DE BLOCOS CERÂMICOS FURADOS NA HORIZONTAL DE 14X19X29 CM (ESPESSURA 14 CM) E ARGAMASSA DE ASSENTAMENTO COM PREPARO MANUAL. AF_12/2021</v>
      </c>
      <c r="E27" s="244" t="str">
        <f>VLOOKUP(A27,SINTÉTICA!$A$18:$H$169,5,0)</f>
        <v>m²</v>
      </c>
      <c r="F27" s="245">
        <f>VLOOKUP(A27,SINTÉTICA!$A$18:$J$165,6,0)</f>
        <v>36.270000000000003</v>
      </c>
      <c r="G27" s="245">
        <f>VLOOKUP(A27,SINTÉTICA!$A$18:$J$156,8,0)</f>
        <v>103.71984299999998</v>
      </c>
      <c r="H27" s="246">
        <f>TRUNC(F27*G27,2)</f>
        <v>3761.91</v>
      </c>
      <c r="I27" s="514">
        <f>H27/$H$65</f>
        <v>1.7801089782100359E-2</v>
      </c>
      <c r="J27" s="514">
        <f>J26+I27</f>
        <v>0.8838101413938142</v>
      </c>
      <c r="K27" s="247" t="str">
        <f>IF(J27&lt;=$H$71,"A",IF(J27&lt;=$H$72+$H$71,"B","C"))</f>
        <v>B</v>
      </c>
      <c r="L27" s="546"/>
    </row>
    <row r="28" spans="1:15" s="73" customFormat="1" ht="49.2" customHeight="1" x14ac:dyDescent="0.3">
      <c r="A28" s="244" t="s">
        <v>397</v>
      </c>
      <c r="B28" s="459" t="str">
        <f>VLOOKUP(A28,SINTÉTICA!$A$18:$H$169,2,0)</f>
        <v>SINAPI</v>
      </c>
      <c r="C28" s="459" t="str">
        <f>VLOOKUP(A28,SINTÉTICA!$A$18:$H$169,3,0)</f>
        <v xml:space="preserve"> 104227 </v>
      </c>
      <c r="D28" s="458" t="str">
        <f>VLOOKUP(A28,SINTÉTICA!$A$18:$H$169,4,0)</f>
        <v>EMBOÇO OU MASSA ÚNICA EM ARGAMASSA INDUSTRIALIZADA, PREPARO MECÂNICA E APLICAÇÃO COM EQUIPAMENTO DE MISTURA E PROJEÇÃO DE 1,5 M3/H DE ARGAMASSA EM PANOS DE FACHADA COM PRESENÇA DE VÃOS, ESPESSURA DE 45 MM, ACESSO POR ANDAIME. AF_08/2022</v>
      </c>
      <c r="E28" s="244" t="str">
        <f>VLOOKUP(A28,SINTÉTICA!$A$18:$H$169,5,0)</f>
        <v>m²</v>
      </c>
      <c r="F28" s="245">
        <f>VLOOKUP(A28,SINTÉTICA!$A$18:$J$165,6,0)</f>
        <v>18.600000000000001</v>
      </c>
      <c r="G28" s="245">
        <f>VLOOKUP(A28,SINTÉTICA!$A$18:$J$156,8,0)</f>
        <v>191.81251399999999</v>
      </c>
      <c r="H28" s="246">
        <f>TRUNC(F28*G28,2)</f>
        <v>3567.71</v>
      </c>
      <c r="I28" s="514">
        <f>H28/$H$65</f>
        <v>1.688214923443072E-2</v>
      </c>
      <c r="J28" s="514">
        <f>J27+I28</f>
        <v>0.90069229062824496</v>
      </c>
      <c r="K28" s="247" t="str">
        <f>IF(J28&lt;=$H$71,"A",IF(J28&lt;=$H$72+$H$71,"B","C"))</f>
        <v>B</v>
      </c>
      <c r="L28" s="546"/>
    </row>
    <row r="29" spans="1:15" s="73" customFormat="1" ht="49.2" customHeight="1" x14ac:dyDescent="0.3">
      <c r="A29" s="244" t="s">
        <v>438</v>
      </c>
      <c r="B29" s="459" t="str">
        <f>VLOOKUP(A29,SINTÉTICA!$A$18:$H$169,2,0)</f>
        <v>SINAPI</v>
      </c>
      <c r="C29" s="459" t="str">
        <f>VLOOKUP(A29,SINTÉTICA!$A$18:$H$169,3,0)</f>
        <v xml:space="preserve"> 94287 </v>
      </c>
      <c r="D29" s="458" t="str">
        <f>VLOOKUP(A29,SINTÉTICA!$A$18:$H$169,4,0)</f>
        <v>EXECUÇÃO DE SARJETA DE CONCRETO USINADO, MOLDADA IN LOCO EM TRECHO RETO, 30 CM BASE X 10 CM ALTURA. AF_01/2024</v>
      </c>
      <c r="E29" s="244" t="str">
        <f>VLOOKUP(A29,SINTÉTICA!$A$18:$H$169,5,0)</f>
        <v>M</v>
      </c>
      <c r="F29" s="245">
        <f>VLOOKUP(A29,SINTÉTICA!$A$18:$J$165,6,0)</f>
        <v>73</v>
      </c>
      <c r="G29" s="245">
        <f>VLOOKUP(A29,SINTÉTICA!$A$18:$J$156,8,0)</f>
        <v>46.281412999999993</v>
      </c>
      <c r="H29" s="246">
        <f>TRUNC(F29*G29,2)</f>
        <v>3378.54</v>
      </c>
      <c r="I29" s="514">
        <f>H29/$H$65</f>
        <v>1.5987010287970033E-2</v>
      </c>
      <c r="J29" s="514">
        <f>J28+I29</f>
        <v>0.91667930091621497</v>
      </c>
      <c r="K29" s="247" t="str">
        <f>IF(J29&lt;=$H$71,"A",IF(J29&lt;=$H$72+$H$71,"B","C"))</f>
        <v>B</v>
      </c>
      <c r="L29" s="546"/>
      <c r="M29" s="73">
        <f>F29/2</f>
        <v>36.5</v>
      </c>
    </row>
    <row r="30" spans="1:15" s="73" customFormat="1" ht="49.2" customHeight="1" x14ac:dyDescent="0.3">
      <c r="A30" s="244" t="s">
        <v>356</v>
      </c>
      <c r="B30" s="459" t="str">
        <f>VLOOKUP(A30,SINTÉTICA!$A$18:$H$169,2,0)</f>
        <v>ORSE</v>
      </c>
      <c r="C30" s="459" t="str">
        <f>VLOOKUP(A30,SINTÉTICA!$A$18:$H$169,3,0)</f>
        <v xml:space="preserve"> 9904 </v>
      </c>
      <c r="D30" s="458" t="str">
        <f>VLOOKUP(A30,SINTÉTICA!$A$18:$H$169,4,0)</f>
        <v>Laje pré-fabricada treliçada com vigota dupla para piso, intereixo 38cm, h=12cm, enchimento em bloco cerâmico h=8cm, inclusive escoramento em madeira e capeamento 4cm.</v>
      </c>
      <c r="E30" s="244" t="str">
        <f>VLOOKUP(A30,SINTÉTICA!$A$18:$H$169,5,0)</f>
        <v>m²</v>
      </c>
      <c r="F30" s="245">
        <f>VLOOKUP(A30,SINTÉTICA!$A$18:$J$165,6,0)</f>
        <v>12.96</v>
      </c>
      <c r="G30" s="245">
        <f>VLOOKUP(A30,SINTÉTICA!$A$18:$J$156,8,0)</f>
        <v>237.35910699999999</v>
      </c>
      <c r="H30" s="246">
        <f>TRUNC(F30*G30,2)</f>
        <v>3076.17</v>
      </c>
      <c r="I30" s="514">
        <f>H30/$H$65</f>
        <v>1.4556217016091205E-2</v>
      </c>
      <c r="J30" s="514">
        <f>J29+I30</f>
        <v>0.93123551793230619</v>
      </c>
      <c r="K30" s="247" t="str">
        <f>IF(J30&lt;=$H$71,"A",IF(J30&lt;=$H$72+$H$71,"B","C"))</f>
        <v>B</v>
      </c>
      <c r="L30" s="546"/>
    </row>
    <row r="31" spans="1:15" s="73" customFormat="1" ht="49.2" customHeight="1" x14ac:dyDescent="0.3">
      <c r="A31" s="244" t="s">
        <v>373</v>
      </c>
      <c r="B31" s="459" t="str">
        <f>VLOOKUP(A31,SINTÉTICA!$A$18:$H$169,2,0)</f>
        <v>SINAPI</v>
      </c>
      <c r="C31" s="459" t="str">
        <f>VLOOKUP(A31,SINTÉTICA!$A$18:$H$169,3,0)</f>
        <v xml:space="preserve"> 94441 </v>
      </c>
      <c r="D31" s="458" t="str">
        <f>VLOOKUP(A31,SINTÉTICA!$A$18:$H$169,4,0)</f>
        <v>TELHAMENTO COM TELHA CERÂMICA DE ENCAIXE, TIPO FRANCESA, COM MAIS DE 2 ÁGUAS, INCLUSO TRANSPORTE VERTICAL. AF_07/2019</v>
      </c>
      <c r="E31" s="244" t="str">
        <f>VLOOKUP(A31,SINTÉTICA!$A$18:$H$169,5,0)</f>
        <v>m²</v>
      </c>
      <c r="F31" s="245">
        <f>VLOOKUP(A31,SINTÉTICA!$A$18:$J$165,6,0)</f>
        <v>57.76</v>
      </c>
      <c r="G31" s="245">
        <f>VLOOKUP(A31,SINTÉTICA!$A$18:$J$156,8,0)</f>
        <v>46.881515999999998</v>
      </c>
      <c r="H31" s="246">
        <f>TRUNC(F31*G31,2)</f>
        <v>2707.87</v>
      </c>
      <c r="I31" s="514">
        <f>H31/$H$65</f>
        <v>1.2813447687014336E-2</v>
      </c>
      <c r="J31" s="514">
        <f>J30+I31</f>
        <v>0.9440489656193205</v>
      </c>
      <c r="K31" s="247" t="str">
        <f>IF(J31&lt;=$H$71,"A",IF(J31&lt;=$H$72+$H$71,"B","C"))</f>
        <v>B</v>
      </c>
      <c r="L31" s="546"/>
    </row>
    <row r="32" spans="1:15" s="73" customFormat="1" ht="49.2" customHeight="1" x14ac:dyDescent="0.3">
      <c r="A32" s="244" t="s">
        <v>404</v>
      </c>
      <c r="B32" s="459" t="str">
        <f>VLOOKUP(A32,SINTÉTICA!$A$18:$H$169,2,0)</f>
        <v>ORSE</v>
      </c>
      <c r="C32" s="459" t="str">
        <f>VLOOKUP(A32,SINTÉTICA!$A$18:$H$169,3,0)</f>
        <v xml:space="preserve"> 13388 </v>
      </c>
      <c r="D32" s="458" t="str">
        <f>VLOOKUP(A32,SINTÉTICA!$A$18:$H$169,4,0)</f>
        <v>Luminaria em LED p/ iluminação pública LED SMD AUTOVOLT 100 W, 5.000 K, IP-66, IRC 70, FP&gt;0,95, 160lm/w,16.000 lm e 54.000h, com base para Relé 3 PINOS, modelo GL421 G-Light ou similar</v>
      </c>
      <c r="E32" s="244" t="str">
        <f>VLOOKUP(A32,SINTÉTICA!$A$18:$H$169,5,0)</f>
        <v>un</v>
      </c>
      <c r="F32" s="245">
        <f>VLOOKUP(A32,SINTÉTICA!$A$18:$J$165,6,0)</f>
        <v>2</v>
      </c>
      <c r="G32" s="245">
        <f>VLOOKUP(A32,SINTÉTICA!$A$18:$J$156,8,0)</f>
        <v>1239.506623</v>
      </c>
      <c r="H32" s="246">
        <f>TRUNC(F32*G32,2)</f>
        <v>2479.0100000000002</v>
      </c>
      <c r="I32" s="514">
        <f>H32/$H$65</f>
        <v>1.1730498491650415E-2</v>
      </c>
      <c r="J32" s="514">
        <f>J31+I32</f>
        <v>0.95577946411097092</v>
      </c>
      <c r="K32" s="247" t="str">
        <f>IF(J32&lt;=$H$71,"A",IF(J32&lt;=$H$72+$H$71,"B","C"))</f>
        <v>C</v>
      </c>
      <c r="L32" s="546"/>
    </row>
    <row r="33" spans="1:13" s="73" customFormat="1" ht="49.2" customHeight="1" x14ac:dyDescent="0.3">
      <c r="A33" s="244" t="s">
        <v>388</v>
      </c>
      <c r="B33" s="459" t="str">
        <f>VLOOKUP(A33,SINTÉTICA!$A$18:$H$169,2,0)</f>
        <v>SINAPI</v>
      </c>
      <c r="C33" s="459" t="str">
        <f>VLOOKUP(A33,SINTÉTICA!$A$18:$H$169,3,0)</f>
        <v xml:space="preserve"> 104658 </v>
      </c>
      <c r="D33" s="458" t="str">
        <f>VLOOKUP(A33,SINTÉTICA!$A$18:$H$169,4,0)</f>
        <v>PISO PODOTÁTIL DE ALERTA OU DIRECIONAL, DE CONCRETO, ASSENTADO SOBRE ARGAMASSA. AF_03/2024</v>
      </c>
      <c r="E33" s="244" t="str">
        <f>VLOOKUP(A33,SINTÉTICA!$A$18:$H$169,5,0)</f>
        <v>m²</v>
      </c>
      <c r="F33" s="245">
        <f>VLOOKUP(A33,SINTÉTICA!$A$18:$J$165,6,0)</f>
        <v>10.95</v>
      </c>
      <c r="G33" s="245">
        <f>VLOOKUP(A33,SINTÉTICA!$A$18:$J$156,8,0)</f>
        <v>188.64054099999998</v>
      </c>
      <c r="H33" s="246">
        <f>TRUNC(F33*G33,2)</f>
        <v>2065.61</v>
      </c>
      <c r="I33" s="514">
        <f>H33/$H$65</f>
        <v>9.7743191795668493E-3</v>
      </c>
      <c r="J33" s="514">
        <f>J32+I33</f>
        <v>0.96555378329053776</v>
      </c>
      <c r="K33" s="247" t="str">
        <f>IF(J33&lt;=$H$71,"A",IF(J33&lt;=$H$72+$H$71,"B","C"))</f>
        <v>C</v>
      </c>
      <c r="L33" s="546"/>
    </row>
    <row r="34" spans="1:13" s="73" customFormat="1" ht="49.2" customHeight="1" x14ac:dyDescent="0.3">
      <c r="A34" s="244" t="s">
        <v>417</v>
      </c>
      <c r="B34" s="459" t="str">
        <f>VLOOKUP(A34,SINTÉTICA!$A$18:$H$169,2,0)</f>
        <v>SINAPI</v>
      </c>
      <c r="C34" s="459" t="str">
        <f>VLOOKUP(A34,SINTÉTICA!$A$18:$H$169,3,0)</f>
        <v xml:space="preserve"> 91929 </v>
      </c>
      <c r="D34" s="458" t="str">
        <f>VLOOKUP(A34,SINTÉTICA!$A$18:$H$169,4,0)</f>
        <v>CABO DE COBRE FLEXÍVEL ISOLADO, 4 MM², ANTI-CHAMA 0,6/1,0 KV, PARA CIRCUITOS TERMINAIS - FORNECIMENTO E INSTALAÇÃO. AF_03/2023</v>
      </c>
      <c r="E34" s="244" t="str">
        <f>VLOOKUP(A34,SINTÉTICA!$A$18:$H$169,5,0)</f>
        <v>M</v>
      </c>
      <c r="F34" s="245">
        <f>VLOOKUP(A34,SINTÉTICA!$A$18:$J$165,6,0)</f>
        <v>150</v>
      </c>
      <c r="G34" s="245">
        <f>VLOOKUP(A34,SINTÉTICA!$A$18:$J$156,8,0)</f>
        <v>9.9200699999999991</v>
      </c>
      <c r="H34" s="246">
        <f>TRUNC(F34*G34,2)</f>
        <v>1488.01</v>
      </c>
      <c r="I34" s="514">
        <f>H34/$H$65</f>
        <v>7.041157179906791E-3</v>
      </c>
      <c r="J34" s="514">
        <f>J33+I34</f>
        <v>0.97259494047044459</v>
      </c>
      <c r="K34" s="247" t="str">
        <f>IF(J34&lt;=$H$71,"A",IF(J34&lt;=$H$72+$H$71,"B","C"))</f>
        <v>C</v>
      </c>
      <c r="L34" s="546"/>
    </row>
    <row r="35" spans="1:13" s="73" customFormat="1" ht="49.2" customHeight="1" x14ac:dyDescent="0.3">
      <c r="A35" s="244" t="s">
        <v>376</v>
      </c>
      <c r="B35" s="459" t="str">
        <f>VLOOKUP(A35,SINTÉTICA!$A$18:$H$169,2,0)</f>
        <v>SINAPI</v>
      </c>
      <c r="C35" s="459" t="str">
        <f>VLOOKUP(A35,SINTÉTICA!$A$18:$H$169,3,0)</f>
        <v xml:space="preserve"> 94224 </v>
      </c>
      <c r="D35" s="458" t="str">
        <f>VLOOKUP(A35,SINTÉTICA!$A$18:$H$169,4,0)</f>
        <v>EMBOÇAMENTO COM ARGAMASSA TRAÇO 1:2:9 (CIMENTO, CAL E AREIA). AF_07/2019</v>
      </c>
      <c r="E35" s="244" t="str">
        <f>VLOOKUP(A35,SINTÉTICA!$A$18:$H$169,5,0)</f>
        <v>M</v>
      </c>
      <c r="F35" s="245">
        <f>VLOOKUP(A35,SINTÉTICA!$A$18:$J$165,6,0)</f>
        <v>30.4</v>
      </c>
      <c r="G35" s="245">
        <f>VLOOKUP(A35,SINTÉTICA!$A$18:$J$156,8,0)</f>
        <v>34.805973999999999</v>
      </c>
      <c r="H35" s="246">
        <f>TRUNC(F35*G35,2)</f>
        <v>1058.0999999999999</v>
      </c>
      <c r="I35" s="514">
        <f>H35/$H$65</f>
        <v>5.0068537254852954E-3</v>
      </c>
      <c r="J35" s="514">
        <f>J34+I35</f>
        <v>0.97760179419592985</v>
      </c>
      <c r="K35" s="247" t="str">
        <f>IF(J35&lt;=$H$71,"A",IF(J35&lt;=$H$72+$H$71,"B","C"))</f>
        <v>C</v>
      </c>
      <c r="L35" s="546"/>
    </row>
    <row r="36" spans="1:13" s="73" customFormat="1" ht="49.2" customHeight="1" x14ac:dyDescent="0.3">
      <c r="A36" s="244" t="s">
        <v>394</v>
      </c>
      <c r="B36" s="459" t="str">
        <f>VLOOKUP(A36,SINTÉTICA!$A$18:$H$169,2,0)</f>
        <v>SINAPI</v>
      </c>
      <c r="C36" s="459" t="str">
        <f>VLOOKUP(A36,SINTÉTICA!$A$18:$H$169,3,0)</f>
        <v xml:space="preserve"> 87878 </v>
      </c>
      <c r="D36" s="458" t="str">
        <f>VLOOKUP(A36,SINTÉTICA!$A$18:$H$169,4,0)</f>
        <v>CHAPISCO APLICADO EM ALVENARIAS E ESTRUTURAS DE CONCRETO INTERNAS, COM COLHER DE PEDREIRO. ARGAMASSA TRAÇO 1:3 COM PREPARO MANUAL. AF_10/2022</v>
      </c>
      <c r="E36" s="244" t="str">
        <f>VLOOKUP(A36,SINTÉTICA!$A$18:$H$169,5,0)</f>
        <v>m²</v>
      </c>
      <c r="F36" s="245">
        <f>VLOOKUP(A36,SINTÉTICA!$A$18:$J$165,6,0)</f>
        <v>145.08000000000001</v>
      </c>
      <c r="G36" s="245">
        <f>VLOOKUP(A36,SINTÉTICA!$A$18:$J$156,8,0)</f>
        <v>6.6501209999999995</v>
      </c>
      <c r="H36" s="246">
        <f>TRUNC(F36*G36,2)</f>
        <v>964.79</v>
      </c>
      <c r="I36" s="514">
        <f>H36/$H$65</f>
        <v>4.5653174613089114E-3</v>
      </c>
      <c r="J36" s="514">
        <f>J35+I36</f>
        <v>0.9821671116572388</v>
      </c>
      <c r="K36" s="247" t="str">
        <f>IF(J36&lt;=$H$71,"A",IF(J36&lt;=$H$72+$H$71,"B","C"))</f>
        <v>C</v>
      </c>
      <c r="L36" s="546"/>
    </row>
    <row r="37" spans="1:13" s="73" customFormat="1" ht="49.2" customHeight="1" x14ac:dyDescent="0.3">
      <c r="A37" s="244" t="s">
        <v>426</v>
      </c>
      <c r="B37" s="459" t="str">
        <f>VLOOKUP(A37,SINTÉTICA!$A$18:$H$169,2,0)</f>
        <v>SINAPI</v>
      </c>
      <c r="C37" s="459" t="str">
        <f>VLOOKUP(A37,SINTÉTICA!$A$18:$H$169,3,0)</f>
        <v xml:space="preserve"> 91863 </v>
      </c>
      <c r="D37" s="458" t="str">
        <f>VLOOKUP(A37,SINTÉTICA!$A$18:$H$169,4,0)</f>
        <v>ELETRODUTO RÍGIDO ROSCÁVEL, PVC, DN 25 MM (3/4"), PARA CIRCUITOS TERMINAIS, INSTALADO EM FORRO - FORNECIMENTO E INSTALAÇÃO. AF_03/2023</v>
      </c>
      <c r="E37" s="244" t="str">
        <f>VLOOKUP(A37,SINTÉTICA!$A$18:$H$169,5,0)</f>
        <v>M</v>
      </c>
      <c r="F37" s="245">
        <f>VLOOKUP(A37,SINTÉTICA!$A$18:$J$165,6,0)</f>
        <v>49.09</v>
      </c>
      <c r="G37" s="245">
        <f>VLOOKUP(A37,SINTÉTICA!$A$18:$J$156,8,0)</f>
        <v>14.782128999999999</v>
      </c>
      <c r="H37" s="246">
        <f>TRUNC(F37*G37,2)</f>
        <v>725.65</v>
      </c>
      <c r="I37" s="514">
        <f>H37/$H$65</f>
        <v>3.4337240392197385E-3</v>
      </c>
      <c r="J37" s="514">
        <f>J36+I37</f>
        <v>0.98560083569645851</v>
      </c>
      <c r="K37" s="247" t="str">
        <f>IF(J37&lt;=$H$71,"A",IF(J37&lt;=$H$72+$H$71,"B","C"))</f>
        <v>C</v>
      </c>
      <c r="L37" s="546"/>
    </row>
    <row r="38" spans="1:13" s="73" customFormat="1" ht="49.2" customHeight="1" x14ac:dyDescent="0.3">
      <c r="A38" s="244" t="s">
        <v>420</v>
      </c>
      <c r="B38" s="459" t="str">
        <f>VLOOKUP(A38,SINTÉTICA!$A$18:$H$169,2,0)</f>
        <v>SINAPI</v>
      </c>
      <c r="C38" s="459" t="str">
        <f>VLOOKUP(A38,SINTÉTICA!$A$18:$H$169,3,0)</f>
        <v xml:space="preserve"> 91926 </v>
      </c>
      <c r="D38" s="458" t="str">
        <f>VLOOKUP(A38,SINTÉTICA!$A$18:$H$169,4,0)</f>
        <v>CABO DE COBRE FLEXÍVEL ISOLADO, 2,5 MM², ANTI-CHAMA 450/750 V, PARA CIRCUITOS TERMINAIS - FORNECIMENTO E INSTALAÇÃO. AF_03/2023</v>
      </c>
      <c r="E38" s="244" t="str">
        <f>VLOOKUP(A38,SINTÉTICA!$A$18:$H$169,5,0)</f>
        <v>M</v>
      </c>
      <c r="F38" s="245">
        <f>VLOOKUP(A38,SINTÉTICA!$A$18:$J$165,6,0)</f>
        <v>90.02</v>
      </c>
      <c r="G38" s="245">
        <f>VLOOKUP(A38,SINTÉTICA!$A$18:$J$156,8,0)</f>
        <v>5.964289</v>
      </c>
      <c r="H38" s="246">
        <f>TRUNC(F38*G38,2)</f>
        <v>536.9</v>
      </c>
      <c r="I38" s="514">
        <f>H38/$H$65</f>
        <v>2.5405725028003548E-3</v>
      </c>
      <c r="J38" s="514">
        <f>J37+I38</f>
        <v>0.98814140819925889</v>
      </c>
      <c r="K38" s="247" t="str">
        <f>IF(J38&lt;=$H$71,"A",IF(J38&lt;=$H$72+$H$71,"B","C"))</f>
        <v>C</v>
      </c>
      <c r="L38" s="546"/>
    </row>
    <row r="39" spans="1:13" s="73" customFormat="1" ht="49.2" customHeight="1" x14ac:dyDescent="0.3">
      <c r="A39" s="244" t="s">
        <v>414</v>
      </c>
      <c r="B39" s="459" t="str">
        <f>VLOOKUP(A39,SINTÉTICA!$A$18:$H$169,2,0)</f>
        <v>SINAPI</v>
      </c>
      <c r="C39" s="459" t="str">
        <f>VLOOKUP(A39,SINTÉTICA!$A$18:$H$169,3,0)</f>
        <v xml:space="preserve"> 101875 </v>
      </c>
      <c r="D39" s="458" t="str">
        <f>VLOOKUP(A39,SINTÉTICA!$A$18:$H$169,4,0)</f>
        <v>QUADRO DE DISTRIBUIÇÃO DE ENERGIA EM CHAPA DE AÇO GALVANIZADO, DE EMBUTIR, COM BARRAMENTO TRIFÁSICO, PARA 12 DISJUNTORES DIN 100A - FORNECIMENTO E INSTALAÇÃO. AF_10/2020</v>
      </c>
      <c r="E39" s="244" t="str">
        <f>VLOOKUP(A39,SINTÉTICA!$A$18:$H$169,5,0)</f>
        <v>UN</v>
      </c>
      <c r="F39" s="245">
        <f>VLOOKUP(A39,SINTÉTICA!$A$18:$J$165,6,0)</f>
        <v>1</v>
      </c>
      <c r="G39" s="245">
        <f>VLOOKUP(A39,SINTÉTICA!$A$18:$J$156,8,0)</f>
        <v>427.95916799999998</v>
      </c>
      <c r="H39" s="246">
        <f>TRUNC(F39*G39,2)</f>
        <v>427.95</v>
      </c>
      <c r="I39" s="514">
        <f>H39/$H$65</f>
        <v>2.0250288742287427E-3</v>
      </c>
      <c r="J39" s="514">
        <f>J38+I39</f>
        <v>0.99016643707348762</v>
      </c>
      <c r="K39" s="247" t="str">
        <f>IF(J39&lt;=$H$71,"A",IF(J39&lt;=$H$72+$H$71,"B","C"))</f>
        <v>C</v>
      </c>
      <c r="L39" s="546"/>
    </row>
    <row r="40" spans="1:13" s="73" customFormat="1" ht="49.2" customHeight="1" x14ac:dyDescent="0.3">
      <c r="A40" s="244" t="s">
        <v>444</v>
      </c>
      <c r="B40" s="459" t="str">
        <f>VLOOKUP(A40,SINTÉTICA!$A$18:$H$169,2,0)</f>
        <v>SINAPI</v>
      </c>
      <c r="C40" s="459" t="str">
        <f>VLOOKUP(A40,SINTÉTICA!$A$18:$H$169,3,0)</f>
        <v xml:space="preserve"> 88497 </v>
      </c>
      <c r="D40" s="458" t="str">
        <f>VLOOKUP(A40,SINTÉTICA!$A$18:$H$169,4,0)</f>
        <v>EMASSAMENTO COM MASSA LÁTEX, APLICAÇÃO EM PAREDE, DUAS DEMÃOS, LIXAMENTO MANUAL. AF_04/2023</v>
      </c>
      <c r="E40" s="244" t="str">
        <f>VLOOKUP(A40,SINTÉTICA!$A$18:$H$169,5,0)</f>
        <v>m²</v>
      </c>
      <c r="F40" s="245">
        <f>VLOOKUP(A40,SINTÉTICA!$A$18:$J$165,6,0)</f>
        <v>18.600000000000001</v>
      </c>
      <c r="G40" s="245">
        <f>VLOOKUP(A40,SINTÉTICA!$A$18:$J$156,8,0)</f>
        <v>22.656949999999998</v>
      </c>
      <c r="H40" s="246">
        <f>TRUNC(F40*G40,2)</f>
        <v>421.41</v>
      </c>
      <c r="I40" s="514">
        <f>H40/$H$65</f>
        <v>1.9940820607284365E-3</v>
      </c>
      <c r="J40" s="514">
        <f>J39+I40</f>
        <v>0.9921605191342161</v>
      </c>
      <c r="K40" s="247" t="str">
        <f>IF(J40&lt;=$H$71,"A",IF(J40&lt;=$H$72+$H$71,"B","C"))</f>
        <v>C</v>
      </c>
      <c r="L40" s="546"/>
    </row>
    <row r="41" spans="1:13" s="73" customFormat="1" ht="49.2" customHeight="1" x14ac:dyDescent="0.3">
      <c r="A41" s="244" t="s">
        <v>457</v>
      </c>
      <c r="B41" s="459" t="str">
        <f>VLOOKUP(A41,SINTÉTICA!$A$18:$H$169,2,0)</f>
        <v>SINAPI</v>
      </c>
      <c r="C41" s="459" t="str">
        <f>VLOOKUP(A41,SINTÉTICA!$A$18:$H$169,3,0)</f>
        <v xml:space="preserve"> 105115 </v>
      </c>
      <c r="D41" s="458" t="str">
        <f>VLOOKUP(A41,SINTÉTICA!$A$18:$H$169,4,0)</f>
        <v>INSTALAÇÃO E DESINSTALAÇÃO MECANIZADA DE CONTÊINER OU MÓDULO HABITÁVEL DE USOS DIVERSOS. AF_03/2024</v>
      </c>
      <c r="E41" s="244" t="str">
        <f>VLOOKUP(A41,SINTÉTICA!$A$18:$H$169,5,0)</f>
        <v>UN</v>
      </c>
      <c r="F41" s="245">
        <f>VLOOKUP(A41,SINTÉTICA!$A$18:$J$165,6,0)</f>
        <v>2</v>
      </c>
      <c r="G41" s="245">
        <f>VLOOKUP(A41,SINTÉTICA!$A$18:$J$156,8,0)</f>
        <v>162.54218399999999</v>
      </c>
      <c r="H41" s="246">
        <f>TRUNC(F41*G41,2)</f>
        <v>325.08</v>
      </c>
      <c r="I41" s="514">
        <f>H41/$H$65</f>
        <v>1.5382553719693413E-3</v>
      </c>
      <c r="J41" s="514">
        <f>J40+I41</f>
        <v>0.99369877450618549</v>
      </c>
      <c r="K41" s="247" t="str">
        <f>IF(J41&lt;=$H$71,"A",IF(J41&lt;=$H$72+$H$71,"B","C"))</f>
        <v>C</v>
      </c>
      <c r="L41" s="546"/>
      <c r="M41" s="73">
        <f>F41/2</f>
        <v>1</v>
      </c>
    </row>
    <row r="42" spans="1:13" s="73" customFormat="1" ht="49.2" customHeight="1" x14ac:dyDescent="0.3">
      <c r="A42" s="244" t="s">
        <v>408</v>
      </c>
      <c r="B42" s="459" t="str">
        <f>VLOOKUP(A42,SINTÉTICA!$A$18:$H$169,2,0)</f>
        <v>SINAPI</v>
      </c>
      <c r="C42" s="459" t="str">
        <f>VLOOKUP(A42,SINTÉTICA!$A$18:$H$169,3,0)</f>
        <v xml:space="preserve"> 101634 </v>
      </c>
      <c r="D42" s="458" t="str">
        <f>VLOOKUP(A42,SINTÉTICA!$A$18:$H$169,4,0)</f>
        <v>BRAÇO PARA ILUMINAÇÃO PÚBLICA, EM TUBO DE AÇO GALVANIZADO, COMPRIMENTO DE 1,20 M, PARA FIXAÇÃO EM POSTE DE CONCRETO - FORNECIMENTO E INSTALAÇÃO. AF_02/2025</v>
      </c>
      <c r="E42" s="244" t="str">
        <f>VLOOKUP(A42,SINTÉTICA!$A$18:$H$169,5,0)</f>
        <v>UN</v>
      </c>
      <c r="F42" s="245">
        <f>VLOOKUP(A42,SINTÉTICA!$A$18:$J$165,6,0)</f>
        <v>2</v>
      </c>
      <c r="G42" s="245">
        <f>VLOOKUP(A42,SINTÉTICA!$A$18:$J$156,8,0)</f>
        <v>159.651892</v>
      </c>
      <c r="H42" s="246">
        <f>TRUNC(F42*G42,2)</f>
        <v>319.3</v>
      </c>
      <c r="I42" s="514">
        <f>H42/$H$65</f>
        <v>1.5109048242580617E-3</v>
      </c>
      <c r="J42" s="514">
        <f>J41+I42</f>
        <v>0.99520967933044358</v>
      </c>
      <c r="K42" s="247" t="str">
        <f>IF(J42&lt;=$H$71,"A",IF(J42&lt;=$H$72+$H$71,"B","C"))</f>
        <v>C</v>
      </c>
      <c r="L42" s="546"/>
      <c r="M42" s="73">
        <f>F42/2</f>
        <v>1</v>
      </c>
    </row>
    <row r="43" spans="1:13" s="73" customFormat="1" ht="49.2" customHeight="1" x14ac:dyDescent="0.3">
      <c r="A43" s="244" t="s">
        <v>447</v>
      </c>
      <c r="B43" s="459" t="str">
        <f>VLOOKUP(A43,SINTÉTICA!$A$18:$H$169,2,0)</f>
        <v>SINAPI</v>
      </c>
      <c r="C43" s="459" t="str">
        <f>VLOOKUP(A43,SINTÉTICA!$A$18:$H$169,3,0)</f>
        <v xml:space="preserve"> 104642 </v>
      </c>
      <c r="D43" s="458" t="str">
        <f>VLOOKUP(A43,SINTÉTICA!$A$18:$H$169,4,0)</f>
        <v>PINTURA LÁTEX ACRÍLICA STANDARD, APLICAÇÃO MANUAL EM PAREDES, DUAS DEMÃOS. AF_04/2023</v>
      </c>
      <c r="E43" s="244" t="str">
        <f>VLOOKUP(A43,SINTÉTICA!$A$18:$H$169,5,0)</f>
        <v>m²</v>
      </c>
      <c r="F43" s="245">
        <f>VLOOKUP(A43,SINTÉTICA!$A$18:$J$165,6,0)</f>
        <v>18.600000000000001</v>
      </c>
      <c r="G43" s="245">
        <f>VLOOKUP(A43,SINTÉTICA!$A$18:$J$156,8,0)</f>
        <v>14.806622999999998</v>
      </c>
      <c r="H43" s="246">
        <f>TRUNC(F43*G43,2)</f>
        <v>275.39999999999998</v>
      </c>
      <c r="I43" s="514">
        <f>H43/$H$65</f>
        <v>1.3031731556550899E-3</v>
      </c>
      <c r="J43" s="514">
        <f>J42+I43</f>
        <v>0.99651285248609867</v>
      </c>
      <c r="K43" s="247" t="str">
        <f>IF(J43&lt;=$H$71,"A",IF(J43&lt;=$H$72+$H$71,"B","C"))</f>
        <v>C</v>
      </c>
      <c r="L43" s="546"/>
    </row>
    <row r="44" spans="1:13" s="73" customFormat="1" ht="49.2" customHeight="1" x14ac:dyDescent="0.3">
      <c r="A44" s="244" t="s">
        <v>423</v>
      </c>
      <c r="B44" s="459" t="str">
        <f>VLOOKUP(A44,SINTÉTICA!$A$18:$H$169,2,0)</f>
        <v>ORSE</v>
      </c>
      <c r="C44" s="459" t="str">
        <f>VLOOKUP(A44,SINTÉTICA!$A$18:$H$169,3,0)</f>
        <v xml:space="preserve"> 2815 </v>
      </c>
      <c r="D44" s="458" t="str">
        <f>VLOOKUP(A44,SINTÉTICA!$A$18:$H$169,4,0)</f>
        <v>Caixa de passagem em alvenaria de tijolos maciços esp. = 0,12m,  dim. int. = 0,30 x 0,30 x 0,40m</v>
      </c>
      <c r="E44" s="244" t="str">
        <f>VLOOKUP(A44,SINTÉTICA!$A$18:$H$169,5,0)</f>
        <v>un</v>
      </c>
      <c r="F44" s="245">
        <f>VLOOKUP(A44,SINTÉTICA!$A$18:$J$165,6,0)</f>
        <v>1</v>
      </c>
      <c r="G44" s="245">
        <f>VLOOKUP(A44,SINTÉTICA!$A$18:$J$156,8,0)</f>
        <v>195.07021599999999</v>
      </c>
      <c r="H44" s="246">
        <f>TRUNC(F44*G44,2)</f>
        <v>195.07</v>
      </c>
      <c r="I44" s="514">
        <f>H44/$H$65</f>
        <v>9.2305732561233974E-4</v>
      </c>
      <c r="J44" s="514">
        <f>J43+I44</f>
        <v>0.99743590981171104</v>
      </c>
      <c r="K44" s="247" t="str">
        <f>IF(J44&lt;=$H$71,"A",IF(J44&lt;=$H$72+$H$71,"B","C"))</f>
        <v>C</v>
      </c>
      <c r="L44" s="546"/>
    </row>
    <row r="45" spans="1:13" s="73" customFormat="1" ht="49.2" customHeight="1" x14ac:dyDescent="0.3">
      <c r="A45" s="244" t="s">
        <v>453</v>
      </c>
      <c r="B45" s="459" t="str">
        <f>VLOOKUP(A45,SINTÉTICA!$A$18:$H$169,2,0)</f>
        <v>ORSE</v>
      </c>
      <c r="C45" s="459" t="str">
        <f>VLOOKUP(A45,SINTÉTICA!$A$18:$H$169,3,0)</f>
        <v xml:space="preserve"> 2450 </v>
      </c>
      <c r="D45" s="458" t="str">
        <f>VLOOKUP(A45,SINTÉTICA!$A$18:$H$169,4,0)</f>
        <v>Limpeza geral</v>
      </c>
      <c r="E45" s="244" t="str">
        <f>VLOOKUP(A45,SINTÉTICA!$A$18:$H$169,5,0)</f>
        <v>m²</v>
      </c>
      <c r="F45" s="245">
        <f>VLOOKUP(A45,SINTÉTICA!$A$18:$J$165,6,0)</f>
        <v>61.63</v>
      </c>
      <c r="G45" s="245">
        <f>VLOOKUP(A45,SINTÉTICA!$A$18:$J$156,8,0)</f>
        <v>2.9760209999999998</v>
      </c>
      <c r="H45" s="246">
        <f>TRUNC(F45*G45,2)</f>
        <v>183.41</v>
      </c>
      <c r="I45" s="514">
        <f>H45/$H$65</f>
        <v>8.6788303732280333E-4</v>
      </c>
      <c r="J45" s="514">
        <f>J44+I45</f>
        <v>0.99830379284903381</v>
      </c>
      <c r="K45" s="247" t="str">
        <f>IF(J45&lt;=$H$71,"A",IF(J45&lt;=$H$72+$H$71,"B","C"))</f>
        <v>C</v>
      </c>
      <c r="L45" s="546"/>
    </row>
    <row r="46" spans="1:13" s="73" customFormat="1" ht="49.2" customHeight="1" x14ac:dyDescent="0.3">
      <c r="A46" s="244" t="s">
        <v>441</v>
      </c>
      <c r="B46" s="459" t="str">
        <f>VLOOKUP(A46,SINTÉTICA!$A$18:$H$169,2,0)</f>
        <v>SINAPI</v>
      </c>
      <c r="C46" s="459" t="str">
        <f>VLOOKUP(A46,SINTÉTICA!$A$18:$H$169,3,0)</f>
        <v xml:space="preserve"> 102498 </v>
      </c>
      <c r="D46" s="458" t="str">
        <f>VLOOKUP(A46,SINTÉTICA!$A$18:$H$169,4,0)</f>
        <v>PINTURA DE MEIO-FIO COM TINTA BRANCA A BASE DE CAL (CAIAÇÃO). AF_05/2021</v>
      </c>
      <c r="E46" s="244" t="str">
        <f>VLOOKUP(A46,SINTÉTICA!$A$18:$H$169,5,0)</f>
        <v>M</v>
      </c>
      <c r="F46" s="245">
        <f>VLOOKUP(A46,SINTÉTICA!$A$18:$J$165,6,0)</f>
        <v>73</v>
      </c>
      <c r="G46" s="245">
        <f>VLOOKUP(A46,SINTÉTICA!$A$18:$J$156,8,0)</f>
        <v>2.167719</v>
      </c>
      <c r="H46" s="246">
        <f>TRUNC(F46*G46,2)</f>
        <v>158.24</v>
      </c>
      <c r="I46" s="514">
        <f>H46/$H$65</f>
        <v>7.4878039270465297E-4</v>
      </c>
      <c r="J46" s="514">
        <f>J45+I46</f>
        <v>0.99905257324173846</v>
      </c>
      <c r="K46" s="247" t="str">
        <f>IF(J46&lt;=$H$71,"A",IF(J46&lt;=$H$72+$H$71,"B","C"))</f>
        <v>C</v>
      </c>
      <c r="L46" s="546"/>
    </row>
    <row r="47" spans="1:13" s="73" customFormat="1" ht="49.2" customHeight="1" x14ac:dyDescent="0.3">
      <c r="A47" s="244" t="s">
        <v>411</v>
      </c>
      <c r="B47" s="459" t="str">
        <f>VLOOKUP(A47,SINTÉTICA!$A$18:$H$169,2,0)</f>
        <v>SINAPI</v>
      </c>
      <c r="C47" s="459" t="str">
        <f>VLOOKUP(A47,SINTÉTICA!$A$18:$H$169,3,0)</f>
        <v xml:space="preserve"> 96985 </v>
      </c>
      <c r="D47" s="458" t="str">
        <f>VLOOKUP(A47,SINTÉTICA!$A$18:$H$169,4,0)</f>
        <v>HASTE DE ATERRAMENTO, DIÂMETRO 5/8", COM 3 METROS - FORNECIMENTO E INSTALAÇÃO. AF_08/2023</v>
      </c>
      <c r="E47" s="244" t="str">
        <f>VLOOKUP(A47,SINTÉTICA!$A$18:$H$169,5,0)</f>
        <v>UN</v>
      </c>
      <c r="F47" s="245">
        <f>VLOOKUP(A47,SINTÉTICA!$A$18:$J$165,6,0)</f>
        <v>1</v>
      </c>
      <c r="G47" s="245">
        <f>VLOOKUP(A47,SINTÉTICA!$A$18:$J$156,8,0)</f>
        <v>99.849790999999996</v>
      </c>
      <c r="H47" s="246">
        <f>TRUNC(F47*G47,2)</f>
        <v>99.84</v>
      </c>
      <c r="I47" s="514">
        <f>H47/$H$65</f>
        <v>4.7243575838999338E-4</v>
      </c>
      <c r="J47" s="514">
        <f>J46+I47</f>
        <v>0.99952500900012842</v>
      </c>
      <c r="K47" s="247" t="str">
        <f>IF(J47&lt;=$H$71,"A",IF(J47&lt;=$H$72+$H$71,"B","C"))</f>
        <v>C</v>
      </c>
      <c r="L47" s="546"/>
    </row>
    <row r="48" spans="1:13" s="73" customFormat="1" ht="49.2" customHeight="1" x14ac:dyDescent="0.3">
      <c r="A48" s="244" t="s">
        <v>432</v>
      </c>
      <c r="B48" s="459" t="str">
        <f>VLOOKUP(A48,SINTÉTICA!$A$18:$H$169,2,0)</f>
        <v>SINAPI</v>
      </c>
      <c r="C48" s="459" t="str">
        <f>VLOOKUP(A48,SINTÉTICA!$A$18:$H$169,3,0)</f>
        <v xml:space="preserve"> 93669 </v>
      </c>
      <c r="D48" s="458" t="str">
        <f>VLOOKUP(A48,SINTÉTICA!$A$18:$H$169,4,0)</f>
        <v>DISJUNTOR TRIPOLAR TIPO DIN, CORRENTE NOMINAL DE 20A - FORNECIMENTO E INSTALAÇÃO. AF_10/2020</v>
      </c>
      <c r="E48" s="244" t="str">
        <f>VLOOKUP(A48,SINTÉTICA!$A$18:$H$169,5,0)</f>
        <v>UN</v>
      </c>
      <c r="F48" s="245">
        <f>VLOOKUP(A48,SINTÉTICA!$A$18:$J$165,6,0)</f>
        <v>1</v>
      </c>
      <c r="G48" s="245">
        <f>VLOOKUP(A48,SINTÉTICA!$A$18:$J$156,8,0)</f>
        <v>87.002688000000006</v>
      </c>
      <c r="H48" s="246">
        <f>TRUNC(F48*G48,2)</f>
        <v>87</v>
      </c>
      <c r="I48" s="514">
        <f>H48/$H$65</f>
        <v>4.1167779427012644E-4</v>
      </c>
      <c r="J48" s="514">
        <f>J47+I48</f>
        <v>0.99993668679439851</v>
      </c>
      <c r="K48" s="247" t="str">
        <f>IF(J48&lt;=$H$71,"A",IF(J48&lt;=$H$72+$H$71,"B","C"))</f>
        <v>C</v>
      </c>
      <c r="L48" s="546"/>
    </row>
    <row r="49" spans="1:13" s="73" customFormat="1" ht="49.2" customHeight="1" x14ac:dyDescent="0.3">
      <c r="A49" s="244" t="s">
        <v>429</v>
      </c>
      <c r="B49" s="459" t="str">
        <f>VLOOKUP(A49,SINTÉTICA!$A$18:$H$169,2,0)</f>
        <v>SINAPI</v>
      </c>
      <c r="C49" s="459" t="str">
        <f>VLOOKUP(A49,SINTÉTICA!$A$18:$H$169,3,0)</f>
        <v xml:space="preserve"> 93653 </v>
      </c>
      <c r="D49" s="458" t="str">
        <f>VLOOKUP(A49,SINTÉTICA!$A$18:$H$169,4,0)</f>
        <v>DISJUNTOR MONOPOLAR TIPO DIN, CORRENTE NOMINAL DE 10A - FORNECIMENTO E INSTALAÇÃO. AF_10/2020</v>
      </c>
      <c r="E49" s="244" t="str">
        <f>VLOOKUP(A49,SINTÉTICA!$A$18:$H$169,5,0)</f>
        <v>UN</v>
      </c>
      <c r="F49" s="245">
        <f>VLOOKUP(A49,SINTÉTICA!$A$18:$J$165,6,0)</f>
        <v>1</v>
      </c>
      <c r="G49" s="245">
        <f>VLOOKUP(A49,SINTÉTICA!$A$18:$J$156,8,0)</f>
        <v>13.385970999999998</v>
      </c>
      <c r="H49" s="246">
        <f>TRUNC(F49*G49,2)</f>
        <v>13.38</v>
      </c>
      <c r="I49" s="514">
        <f>H49/$H$65</f>
        <v>6.3313205601543584E-5</v>
      </c>
      <c r="J49" s="514">
        <f>J48+I49</f>
        <v>1</v>
      </c>
      <c r="K49" s="247" t="str">
        <f>IF(J49&lt;=$H$71,"A",IF(J49&lt;=$H$72+$H$71,"B","C"))</f>
        <v>C</v>
      </c>
      <c r="L49" s="546"/>
    </row>
    <row r="50" spans="1:13" s="73" customFormat="1" ht="49.2" customHeight="1" x14ac:dyDescent="0.3">
      <c r="A50" s="244" t="s">
        <v>343</v>
      </c>
      <c r="B50" s="459" t="str">
        <f>VLOOKUP(A50,SINTÉTICA!$A$18:$H$169,2,0)</f>
        <v>ORSE</v>
      </c>
      <c r="C50" s="459" t="str">
        <f>VLOOKUP(A50,SINTÉTICA!$A$18:$H$169,3,0)</f>
        <v xml:space="preserve"> 7369 </v>
      </c>
      <c r="D50" s="458" t="str">
        <f>VLOOKUP(A50,SINTÉTICA!$A$18:$H$169,4,0)</f>
        <v>Concreto Armado fck=30,0MPa, usinado, bombeado, adensado e lançado, para uso Geral, com formas planas em compensado resinado 12mm (05 usos)</v>
      </c>
      <c r="E50" s="244" t="str">
        <f>VLOOKUP(A50,SINTÉTICA!$A$18:$H$169,5,0)</f>
        <v>m³</v>
      </c>
      <c r="F50" s="245">
        <f>VLOOKUP(A50,SINTÉTICA!$A$18:$J$165,6,0)</f>
        <v>0</v>
      </c>
      <c r="G50" s="245">
        <f>VLOOKUP(A50,SINTÉTICA!$A$18:$J$156,8,0)</f>
        <v>2995.4202479999999</v>
      </c>
      <c r="H50" s="246">
        <f>TRUNC(F50*G50,2)</f>
        <v>0</v>
      </c>
      <c r="I50" s="514">
        <f>H50/$H$65</f>
        <v>0</v>
      </c>
      <c r="J50" s="514">
        <f>J49+I50</f>
        <v>1</v>
      </c>
      <c r="K50" s="247" t="str">
        <f>IF(J50&lt;=$H$71,"A",IF(J50&lt;=$H$72+$H$71,"B","C"))</f>
        <v>C</v>
      </c>
      <c r="L50" s="546"/>
    </row>
    <row r="51" spans="1:13" s="73" customFormat="1" ht="49.2" customHeight="1" x14ac:dyDescent="0.3">
      <c r="A51" s="244" t="s">
        <v>350</v>
      </c>
      <c r="B51" s="459" t="str">
        <f>VLOOKUP(A51,SINTÉTICA!$A$18:$H$169,2,0)</f>
        <v>Próprio</v>
      </c>
      <c r="C51" s="459" t="str">
        <f>VLOOKUP(A51,SINTÉTICA!$A$18:$H$169,3,0)</f>
        <v xml:space="preserve"> CPU.FE.01 </v>
      </c>
      <c r="D51" s="458" t="str">
        <f>VLOOKUP(A51,SINTÉTICA!$A$18:$H$169,4,0)</f>
        <v>Pilar Concreto Armado</v>
      </c>
      <c r="E51" s="244" t="str">
        <f>VLOOKUP(A51,SINTÉTICA!$A$18:$H$169,5,0)</f>
        <v>m³</v>
      </c>
      <c r="F51" s="245">
        <f>VLOOKUP(A51,SINTÉTICA!$A$18:$J$165,6,0)</f>
        <v>0</v>
      </c>
      <c r="G51" s="245">
        <f>VLOOKUP(A51,SINTÉTICA!$A$18:$J$156,8,0)</f>
        <v>2664.0654159999999</v>
      </c>
      <c r="H51" s="246">
        <f>TRUNC(F51*G51,2)</f>
        <v>0</v>
      </c>
      <c r="I51" s="514">
        <f>H51/$H$65</f>
        <v>0</v>
      </c>
      <c r="J51" s="514">
        <f>J50+I51</f>
        <v>1</v>
      </c>
      <c r="K51" s="247" t="str">
        <f>IF(J51&lt;=$H$71,"A",IF(J51&lt;=$H$72+$H$71,"B","C"))</f>
        <v>C</v>
      </c>
      <c r="L51" s="546"/>
    </row>
    <row r="52" spans="1:13" s="73" customFormat="1" ht="49.2" customHeight="1" x14ac:dyDescent="0.3">
      <c r="A52" s="244" t="s">
        <v>354</v>
      </c>
      <c r="B52" s="459" t="str">
        <f>VLOOKUP(A52,SINTÉTICA!$A$18:$H$169,2,0)</f>
        <v>Próprio</v>
      </c>
      <c r="C52" s="459" t="str">
        <f>VLOOKUP(A52,SINTÉTICA!$A$18:$H$169,3,0)</f>
        <v xml:space="preserve"> CPU.FE.01 </v>
      </c>
      <c r="D52" s="458" t="str">
        <f>VLOOKUP(A52,SINTÉTICA!$A$18:$H$169,4,0)</f>
        <v>Viga Concreto Armado</v>
      </c>
      <c r="E52" s="244" t="str">
        <f>VLOOKUP(A52,SINTÉTICA!$A$18:$H$169,5,0)</f>
        <v>m³</v>
      </c>
      <c r="F52" s="245">
        <f>VLOOKUP(A52,SINTÉTICA!$A$18:$J$165,6,0)</f>
        <v>0</v>
      </c>
      <c r="G52" s="245">
        <f>VLOOKUP(A52,SINTÉTICA!$A$18:$J$156,8,0)</f>
        <v>2664.0654159999999</v>
      </c>
      <c r="H52" s="246">
        <f>TRUNC(F52*G52,2)</f>
        <v>0</v>
      </c>
      <c r="I52" s="514">
        <f>H52/$H$65</f>
        <v>0</v>
      </c>
      <c r="J52" s="514">
        <f>J51+I52</f>
        <v>1</v>
      </c>
      <c r="K52" s="247" t="str">
        <f>IF(J52&lt;=$H$71,"A",IF(J52&lt;=$H$72+$H$71,"B","C"))</f>
        <v>C</v>
      </c>
      <c r="L52" s="546"/>
    </row>
    <row r="53" spans="1:13" s="73" customFormat="1" ht="49.2" customHeight="1" x14ac:dyDescent="0.3">
      <c r="A53" s="244" t="s">
        <v>342</v>
      </c>
      <c r="B53" s="459" t="str">
        <f>VLOOKUP(A53,SINTÉTICA!$A$18:$H$169,2,0)</f>
        <v>SINAPI</v>
      </c>
      <c r="C53" s="459" t="str">
        <f>VLOOKUP(A53,SINTÉTICA!$A$18:$H$169,3,0)</f>
        <v xml:space="preserve"> 101166 </v>
      </c>
      <c r="D53" s="458" t="str">
        <f>VLOOKUP(A53,SINTÉTICA!$A$18:$H$169,4,0)</f>
        <v>ALVENARIA DE EMBASAMENTO COM BLOCO ESTRUTURAL DE CERÂMICA, DE 14X19X29CM E ARGAMASSA DE ASSENTAMENTO COM PREPARO EM BETONEIRA. AF_05/2020</v>
      </c>
      <c r="E53" s="244" t="str">
        <f>VLOOKUP(A53,SINTÉTICA!$A$18:$H$169,5,0)</f>
        <v>m³</v>
      </c>
      <c r="F53" s="245">
        <f>VLOOKUP(A53,SINTÉTICA!$A$18:$J$165,6,0)</f>
        <v>0</v>
      </c>
      <c r="G53" s="245">
        <f>VLOOKUP(A53,SINTÉTICA!$A$18:$J$156,8,0)</f>
        <v>835.83325600000001</v>
      </c>
      <c r="H53" s="246">
        <f>TRUNC(F53*G53,2)</f>
        <v>0</v>
      </c>
      <c r="I53" s="514">
        <f>H53/$H$65</f>
        <v>0</v>
      </c>
      <c r="J53" s="514">
        <f>J52+I53</f>
        <v>1</v>
      </c>
      <c r="K53" s="247" t="str">
        <f>IF(J53&lt;=$H$71,"A",IF(J53&lt;=$H$72+$H$71,"B","C"))</f>
        <v>C</v>
      </c>
      <c r="L53" s="546"/>
      <c r="M53" s="73">
        <f>F53/2</f>
        <v>0</v>
      </c>
    </row>
    <row r="54" spans="1:13" s="73" customFormat="1" ht="49.2" customHeight="1" x14ac:dyDescent="0.3">
      <c r="A54" s="244" t="s">
        <v>323</v>
      </c>
      <c r="B54" s="459" t="str">
        <f>VLOOKUP(A54,SINTÉTICA!$A$18:$H$169,2,0)</f>
        <v>SINAPI</v>
      </c>
      <c r="C54" s="459" t="str">
        <f>VLOOKUP(A54,SINTÉTICA!$A$18:$H$169,3,0)</f>
        <v xml:space="preserve"> 102346 </v>
      </c>
      <c r="D54" s="458" t="str">
        <f>VLOOKUP(A54,SINTÉTICA!$A$18:$H$169,4,0)</f>
        <v>ESCAVAÇÃO DE VALA EM MATERIAL DE 3ª CATEGORIA, RESISTÊNCIA À COMPRESSÃO MENOR QUE 50 MPA, COM ROMPEDOR ACOPLADO EM ESCAVADEIRA HIDRÁULICA - EXCLUSIVE RETIRADA, CARGA E TRANSPORTE. AF_03/2021</v>
      </c>
      <c r="E54" s="244" t="str">
        <f>VLOOKUP(A54,SINTÉTICA!$A$18:$H$169,5,0)</f>
        <v>m³</v>
      </c>
      <c r="F54" s="245">
        <f>VLOOKUP(A54,SINTÉTICA!$A$18:$J$165,6,0)</f>
        <v>0</v>
      </c>
      <c r="G54" s="245">
        <f>VLOOKUP(A54,SINTÉTICA!$A$18:$J$156,8,0)</f>
        <v>33.667002999999994</v>
      </c>
      <c r="H54" s="246">
        <f>TRUNC(F54*G54,2)</f>
        <v>0</v>
      </c>
      <c r="I54" s="514">
        <f>H54/$H$65</f>
        <v>0</v>
      </c>
      <c r="J54" s="514">
        <f>J53+I54</f>
        <v>1</v>
      </c>
      <c r="K54" s="247" t="str">
        <f>IF(J54&lt;=$H$71,"A",IF(J54&lt;=$H$72+$H$71,"B","C"))</f>
        <v>C</v>
      </c>
      <c r="L54" s="546"/>
    </row>
    <row r="55" spans="1:13" s="73" customFormat="1" ht="49.2" customHeight="1" x14ac:dyDescent="0.3">
      <c r="A55" s="244" t="s">
        <v>339</v>
      </c>
      <c r="B55" s="459" t="str">
        <f>VLOOKUP(A55,SINTÉTICA!$A$18:$H$169,2,0)</f>
        <v>SINAPI</v>
      </c>
      <c r="C55" s="459" t="str">
        <f>VLOOKUP(A55,SINTÉTICA!$A$18:$H$169,3,0)</f>
        <v xml:space="preserve"> 101166 </v>
      </c>
      <c r="D55" s="458" t="str">
        <f>VLOOKUP(A55,SINTÉTICA!$A$18:$H$169,4,0)</f>
        <v>ALVENARIA DE EMBASAMENTO COM BLOCO ESTRUTURAL DE CERÂMICA, DE 14X19X29CM E ARGAMASSA DE ASSENTAMENTO COM PREPARO EM BETONEIRA. AF_05/2020</v>
      </c>
      <c r="E55" s="244" t="str">
        <f>VLOOKUP(A55,SINTÉTICA!$A$18:$H$169,5,0)</f>
        <v>m³</v>
      </c>
      <c r="F55" s="245">
        <f>VLOOKUP(A55,SINTÉTICA!$A$18:$J$165,6,0)</f>
        <v>0</v>
      </c>
      <c r="G55" s="245">
        <f>VLOOKUP(A55,SINTÉTICA!$A$18:$J$156,8,0)</f>
        <v>835.83325600000001</v>
      </c>
      <c r="H55" s="246">
        <f>TRUNC(F55*G55,2)</f>
        <v>0</v>
      </c>
      <c r="I55" s="514">
        <f>H55/$H$65</f>
        <v>0</v>
      </c>
      <c r="J55" s="514">
        <f>J54+I55</f>
        <v>1</v>
      </c>
      <c r="K55" s="247" t="str">
        <f>IF(J55&lt;=$H$71,"A",IF(J55&lt;=$H$72+$H$71,"B","C"))</f>
        <v>C</v>
      </c>
      <c r="L55" s="546"/>
    </row>
    <row r="56" spans="1:13" s="73" customFormat="1" ht="49.2" customHeight="1" x14ac:dyDescent="0.3">
      <c r="A56" s="244" t="s">
        <v>473</v>
      </c>
      <c r="B56" s="459" t="str">
        <f>VLOOKUP(A56,SINTÉTICA!$A$18:$H$169,2,0)</f>
        <v>SINAPI</v>
      </c>
      <c r="C56" s="459" t="str">
        <f>VLOOKUP(A56,SINTÉTICA!$A$18:$H$169,3,0)</f>
        <v xml:space="preserve"> 105009 </v>
      </c>
      <c r="D56" s="458" t="str">
        <f>VLOOKUP(A56,SINTÉTICA!$A$18:$H$169,4,0)</f>
        <v>LOCAÇÃO CONVENCIONAL DE OBRA, UTILIZANDO GABARITO DE TÁBUAS CORRIDAS PONTALETADAS A CADA 1,50M - 2 UTILIZAÇÕES. AF_03/2024</v>
      </c>
      <c r="E56" s="244" t="str">
        <f>VLOOKUP(A56,SINTÉTICA!$A$18:$H$169,5,0)</f>
        <v>M</v>
      </c>
      <c r="F56" s="245">
        <f>VLOOKUP(A56,SINTÉTICA!$A$18:$J$165,6,0)</f>
        <v>0</v>
      </c>
      <c r="G56" s="245">
        <f>VLOOKUP(A56,SINTÉTICA!$A$18:$J$156,8,0)</f>
        <v>99.923272999999995</v>
      </c>
      <c r="H56" s="246">
        <f>TRUNC(F56*G56,2)</f>
        <v>0</v>
      </c>
      <c r="I56" s="514">
        <f>H56/$H$65</f>
        <v>0</v>
      </c>
      <c r="J56" s="514">
        <f>J55+I56</f>
        <v>1</v>
      </c>
      <c r="K56" s="247" t="str">
        <f>IF(J56&lt;=$H$71,"A",IF(J56&lt;=$H$72+$H$71,"B","C"))</f>
        <v>C</v>
      </c>
      <c r="L56" s="546"/>
    </row>
    <row r="57" spans="1:13" s="73" customFormat="1" ht="49.2" customHeight="1" x14ac:dyDescent="0.3">
      <c r="A57" s="244" t="s">
        <v>333</v>
      </c>
      <c r="B57" s="459" t="str">
        <f>VLOOKUP(A57,SINTÉTICA!$A$18:$H$169,2,0)</f>
        <v>SINAPI</v>
      </c>
      <c r="C57" s="459" t="str">
        <f>VLOOKUP(A57,SINTÉTICA!$A$18:$H$169,3,0)</f>
        <v xml:space="preserve"> 93358 </v>
      </c>
      <c r="D57" s="458" t="str">
        <f>VLOOKUP(A57,SINTÉTICA!$A$18:$H$169,4,0)</f>
        <v>ESCAVAÇÃO MANUAL DE VALA. AF_09/2024</v>
      </c>
      <c r="E57" s="244" t="str">
        <f>VLOOKUP(A57,SINTÉTICA!$A$18:$H$169,5,0)</f>
        <v>m³</v>
      </c>
      <c r="F57" s="245">
        <f>VLOOKUP(A57,SINTÉTICA!$A$18:$J$165,6,0)</f>
        <v>0</v>
      </c>
      <c r="G57" s="245">
        <f>VLOOKUP(A57,SINTÉTICA!$A$18:$J$156,8,0)</f>
        <v>112.96632799999999</v>
      </c>
      <c r="H57" s="246">
        <f>TRUNC(F57*G57,2)</f>
        <v>0</v>
      </c>
      <c r="I57" s="514">
        <f>H57/$H$65</f>
        <v>0</v>
      </c>
      <c r="J57" s="514">
        <f>J56+I57</f>
        <v>1</v>
      </c>
      <c r="K57" s="247" t="str">
        <f>IF(J57&lt;=$H$71,"A",IF(J57&lt;=$H$72+$H$71,"B","C"))</f>
        <v>C</v>
      </c>
      <c r="L57" s="546"/>
    </row>
    <row r="58" spans="1:13" s="73" customFormat="1" ht="49.2" customHeight="1" x14ac:dyDescent="0.3">
      <c r="A58" s="244" t="s">
        <v>325</v>
      </c>
      <c r="B58" s="459" t="str">
        <f>VLOOKUP(A58,SINTÉTICA!$A$18:$H$169,2,0)</f>
        <v>SINAPI</v>
      </c>
      <c r="C58" s="459" t="str">
        <f>VLOOKUP(A58,SINTÉTICA!$A$18:$H$169,3,0)</f>
        <v xml:space="preserve"> 100937 </v>
      </c>
      <c r="D58" s="458" t="str">
        <f>VLOOKUP(A58,SINTÉTICA!$A$18:$H$169,4,0)</f>
        <v>TRANSPORTE COM CAMINHÃO BASCULANTE DE 6 M³, EM VIA INTERNA (DENTRO DO CANTEIRO - UNIDADE: M3XKM). AF_07/2020</v>
      </c>
      <c r="E58" s="244" t="str">
        <f>VLOOKUP(A58,SINTÉTICA!$A$18:$H$169,5,0)</f>
        <v>M3XKM</v>
      </c>
      <c r="F58" s="245">
        <f>VLOOKUP(A58,SINTÉTICA!$A$18:$J$165,6,0)</f>
        <v>0</v>
      </c>
      <c r="G58" s="245">
        <f>VLOOKUP(A58,SINTÉTICA!$A$18:$J$156,8,0)</f>
        <v>11.524426999999999</v>
      </c>
      <c r="H58" s="246">
        <f>TRUNC(F58*G58,2)</f>
        <v>0</v>
      </c>
      <c r="I58" s="514">
        <f>H58/$H$65</f>
        <v>0</v>
      </c>
      <c r="J58" s="514">
        <f>J57+I58</f>
        <v>1</v>
      </c>
      <c r="K58" s="247" t="str">
        <f>IF(J58&lt;=$H$71,"A",IF(J58&lt;=$H$72+$H$71,"B","C"))</f>
        <v>C</v>
      </c>
      <c r="L58" s="546"/>
    </row>
    <row r="59" spans="1:13" s="73" customFormat="1" ht="49.2" customHeight="1" x14ac:dyDescent="0.3">
      <c r="A59" s="244" t="s">
        <v>321</v>
      </c>
      <c r="B59" s="459" t="str">
        <f>VLOOKUP(A59,SINTÉTICA!$A$18:$H$169,2,0)</f>
        <v>SINAPI</v>
      </c>
      <c r="C59" s="459" t="str">
        <f>VLOOKUP(A59,SINTÉTICA!$A$18:$H$169,3,0)</f>
        <v xml:space="preserve"> 98524 </v>
      </c>
      <c r="D59" s="458" t="str">
        <f>VLOOKUP(A59,SINTÉTICA!$A$18:$H$169,4,0)</f>
        <v>LIMPEZA MANUAL DE VEGETAÇÃO EM TERRENO COM ENXADA. AF_03/2024</v>
      </c>
      <c r="E59" s="244" t="str">
        <f>VLOOKUP(A59,SINTÉTICA!$A$18:$H$169,5,0)</f>
        <v>m²</v>
      </c>
      <c r="F59" s="245">
        <f>VLOOKUP(A59,SINTÉTICA!$A$18:$J$165,6,0)</f>
        <v>0</v>
      </c>
      <c r="G59" s="245">
        <f>VLOOKUP(A59,SINTÉTICA!$A$18:$J$156,8,0)</f>
        <v>6.0867589999999989</v>
      </c>
      <c r="H59" s="246">
        <f>TRUNC(F59*G59,2)</f>
        <v>0</v>
      </c>
      <c r="I59" s="514">
        <f>H59/$H$65</f>
        <v>0</v>
      </c>
      <c r="J59" s="514">
        <f>J58+I59</f>
        <v>1</v>
      </c>
      <c r="K59" s="247" t="str">
        <f>IF(J59&lt;=$H$71,"A",IF(J59&lt;=$H$72+$H$71,"B","C"))</f>
        <v>C</v>
      </c>
      <c r="L59" s="546"/>
    </row>
    <row r="60" spans="1:13" s="73" customFormat="1" ht="49.2" customHeight="1" x14ac:dyDescent="0.3">
      <c r="A60" s="244" t="s">
        <v>347</v>
      </c>
      <c r="B60" s="459" t="str">
        <f>VLOOKUP(A60,SINTÉTICA!$A$18:$H$169,2,0)</f>
        <v>SINAPI</v>
      </c>
      <c r="C60" s="459" t="str">
        <f>VLOOKUP(A60,SINTÉTICA!$A$18:$H$169,3,0)</f>
        <v xml:space="preserve"> 105033 </v>
      </c>
      <c r="D60" s="458" t="str">
        <f>VLOOKUP(A60,SINTÉTICA!$A$18:$H$169,4,0)</f>
        <v>CINTA DE AMARRAÇÃO DE ALVENARIA MOLDADA IN LOCO COM UTILIZAÇÃO DE BLOCOS CANALETA, ESPESSURA DE *15* CM. AF_03/2024</v>
      </c>
      <c r="E60" s="244" t="str">
        <f>VLOOKUP(A60,SINTÉTICA!$A$18:$H$169,5,0)</f>
        <v>M</v>
      </c>
      <c r="F60" s="245">
        <f>VLOOKUP(A60,SINTÉTICA!$A$18:$J$165,6,0)</f>
        <v>0</v>
      </c>
      <c r="G60" s="245">
        <f>VLOOKUP(A60,SINTÉTICA!$A$18:$J$156,8,0)</f>
        <v>77.413286999999997</v>
      </c>
      <c r="H60" s="246">
        <f>TRUNC(F60*G60,2)</f>
        <v>0</v>
      </c>
      <c r="I60" s="514">
        <f>H60/$H$65</f>
        <v>0</v>
      </c>
      <c r="J60" s="514">
        <f>J59+I60</f>
        <v>1</v>
      </c>
      <c r="K60" s="247" t="str">
        <f>IF(J60&lt;=$H$71,"A",IF(J60&lt;=$H$72+$H$71,"B","C"))</f>
        <v>C</v>
      </c>
      <c r="L60" s="546"/>
    </row>
    <row r="61" spans="1:13" s="73" customFormat="1" ht="49.2" customHeight="1" x14ac:dyDescent="0.3">
      <c r="A61" s="244" t="s">
        <v>379</v>
      </c>
      <c r="B61" s="459" t="str">
        <f>VLOOKUP(A61,SINTÉTICA!$A$18:$H$169,2,0)</f>
        <v>SINAPI</v>
      </c>
      <c r="C61" s="459" t="str">
        <f>VLOOKUP(A61,SINTÉTICA!$A$18:$H$169,3,0)</f>
        <v xml:space="preserve"> 100575 </v>
      </c>
      <c r="D61" s="458" t="str">
        <f>VLOOKUP(A61,SINTÉTICA!$A$18:$H$169,4,0)</f>
        <v>REGULARIZAÇÃO DE SUPERFÍCIES COM MOTONIVELADORA. AF_09/2024</v>
      </c>
      <c r="E61" s="244" t="str">
        <f>VLOOKUP(A61,SINTÉTICA!$A$18:$H$169,5,0)</f>
        <v>m²</v>
      </c>
      <c r="F61" s="245">
        <f>VLOOKUP(A61,SINTÉTICA!$A$18:$J$165,6,0)</f>
        <v>0</v>
      </c>
      <c r="G61" s="245">
        <f>VLOOKUP(A61,SINTÉTICA!$A$18:$J$156,8,0)</f>
        <v>2.3636709999999996</v>
      </c>
      <c r="H61" s="246">
        <f>TRUNC(F61*G61,2)</f>
        <v>0</v>
      </c>
      <c r="I61" s="514">
        <f>H61/$H$65</f>
        <v>0</v>
      </c>
      <c r="J61" s="514">
        <f>J60+I61</f>
        <v>1</v>
      </c>
      <c r="K61" s="247" t="str">
        <f>IF(J61&lt;=$H$71,"A",IF(J61&lt;=$H$72+$H$71,"B","C"))</f>
        <v>C</v>
      </c>
      <c r="L61" s="546"/>
    </row>
    <row r="62" spans="1:13" s="73" customFormat="1" ht="49.2" customHeight="1" x14ac:dyDescent="0.3">
      <c r="A62" s="244" t="s">
        <v>327</v>
      </c>
      <c r="B62" s="459" t="str">
        <f>VLOOKUP(A62,SINTÉTICA!$A$18:$H$169,2,0)</f>
        <v>SINAPI</v>
      </c>
      <c r="C62" s="459" t="str">
        <f>VLOOKUP(A62,SINTÉTICA!$A$18:$H$169,3,0)</f>
        <v xml:space="preserve"> 100574 </v>
      </c>
      <c r="D62" s="458" t="str">
        <f>VLOOKUP(A62,SINTÉTICA!$A$18:$H$169,4,0)</f>
        <v>ESPALHAMENTO DE MATERIAL COM TRATOR DE ESTEIRAS. AF_09/2024</v>
      </c>
      <c r="E62" s="244" t="str">
        <f>VLOOKUP(A62,SINTÉTICA!$A$18:$H$169,5,0)</f>
        <v>m³</v>
      </c>
      <c r="F62" s="245">
        <f>VLOOKUP(A62,SINTÉTICA!$A$18:$J$165,6,0)</f>
        <v>0</v>
      </c>
      <c r="G62" s="245">
        <f>VLOOKUP(A62,SINTÉTICA!$A$18:$J$156,8,0)</f>
        <v>1.7268269999999997</v>
      </c>
      <c r="H62" s="246">
        <f>TRUNC(F62*G62,2)</f>
        <v>0</v>
      </c>
      <c r="I62" s="514">
        <f>H62/$H$65</f>
        <v>0</v>
      </c>
      <c r="J62" s="514">
        <f>J61+I62</f>
        <v>1</v>
      </c>
      <c r="K62" s="247" t="str">
        <f>IF(J62&lt;=$H$71,"A",IF(J62&lt;=$H$72+$H$71,"B","C"))</f>
        <v>C</v>
      </c>
      <c r="L62" s="546"/>
    </row>
    <row r="63" spans="1:13" s="73" customFormat="1" ht="49.2" customHeight="1" x14ac:dyDescent="0.3">
      <c r="A63" s="244" t="s">
        <v>336</v>
      </c>
      <c r="B63" s="459" t="str">
        <f>VLOOKUP(A63,SINTÉTICA!$A$18:$H$169,2,0)</f>
        <v>SINAPI</v>
      </c>
      <c r="C63" s="459" t="str">
        <f>VLOOKUP(A63,SINTÉTICA!$A$18:$H$169,3,0)</f>
        <v xml:space="preserve"> 93382 </v>
      </c>
      <c r="D63" s="458" t="str">
        <f>VLOOKUP(A63,SINTÉTICA!$A$18:$H$169,4,0)</f>
        <v>REATERRO MANUAL DE VALAS, COM COMPACTADOR DE SOLOS DE PERCUSSÃO. AF_08/2023</v>
      </c>
      <c r="E63" s="244" t="str">
        <f>VLOOKUP(A63,SINTÉTICA!$A$18:$H$169,5,0)</f>
        <v>m³</v>
      </c>
      <c r="F63" s="245">
        <f>VLOOKUP(A63,SINTÉTICA!$A$18:$J$165,6,0)</f>
        <v>0</v>
      </c>
      <c r="G63" s="245">
        <f>VLOOKUP(A63,SINTÉTICA!$A$18:$J$156,8,0)</f>
        <v>33.654755999999999</v>
      </c>
      <c r="H63" s="246">
        <f>TRUNC(F63*G63,2)</f>
        <v>0</v>
      </c>
      <c r="I63" s="514">
        <f>H63/$H$65</f>
        <v>0</v>
      </c>
      <c r="J63" s="514">
        <f>J62+I63</f>
        <v>1</v>
      </c>
      <c r="K63" s="247" t="str">
        <f>IF(J63&lt;=$H$71,"A",IF(J63&lt;=$H$72+$H$71,"B","C"))</f>
        <v>C</v>
      </c>
      <c r="L63" s="546"/>
    </row>
    <row r="64" spans="1:13" s="73" customFormat="1" ht="14.4" customHeight="1" x14ac:dyDescent="0.3">
      <c r="A64" s="460"/>
      <c r="B64" s="461"/>
      <c r="C64" s="461"/>
      <c r="D64" s="461"/>
      <c r="E64" s="461"/>
      <c r="F64" s="461"/>
      <c r="G64" s="461"/>
      <c r="H64" s="461"/>
      <c r="I64" s="461"/>
      <c r="J64" s="461"/>
      <c r="K64" s="462"/>
      <c r="L64" s="52"/>
    </row>
    <row r="65" spans="1:12" s="73" customFormat="1" ht="21" x14ac:dyDescent="0.3">
      <c r="A65" s="581" t="s">
        <v>17</v>
      </c>
      <c r="B65" s="582"/>
      <c r="C65" s="582"/>
      <c r="D65" s="582"/>
      <c r="E65" s="582"/>
      <c r="F65" s="582"/>
      <c r="G65" s="582"/>
      <c r="H65" s="103">
        <f>SUM(H16:H63)</f>
        <v>211330.32000000004</v>
      </c>
      <c r="I65" s="169"/>
      <c r="J65" s="170"/>
      <c r="K65" s="171"/>
      <c r="L65" s="547"/>
    </row>
    <row r="66" spans="1:12" s="73" customFormat="1" ht="14.4" x14ac:dyDescent="0.3">
      <c r="A66" s="9"/>
      <c r="B66" s="5"/>
      <c r="C66" s="5"/>
      <c r="D66" s="9"/>
      <c r="E66" s="9"/>
      <c r="F66" s="9"/>
      <c r="G66" s="5"/>
      <c r="H66" s="10"/>
      <c r="I66" s="5"/>
      <c r="J66" s="5"/>
      <c r="K66" s="5"/>
      <c r="L66" s="548"/>
    </row>
    <row r="67" spans="1:12" s="73" customFormat="1" ht="27" customHeight="1" x14ac:dyDescent="0.3">
      <c r="A67" s="600" t="s">
        <v>27</v>
      </c>
      <c r="B67" s="600"/>
      <c r="C67" s="600"/>
      <c r="D67" s="450">
        <f>H65</f>
        <v>211330.32000000004</v>
      </c>
      <c r="E67" s="75"/>
      <c r="F67" s="76"/>
      <c r="G67" s="55"/>
      <c r="H67" s="78"/>
      <c r="I67" s="77"/>
      <c r="J67" s="77"/>
      <c r="K67" s="77"/>
      <c r="L67" s="549"/>
    </row>
    <row r="68" spans="1:12" s="73" customFormat="1" ht="30" customHeight="1" x14ac:dyDescent="0.3">
      <c r="A68" s="74"/>
      <c r="B68" s="74"/>
      <c r="C68" s="74"/>
      <c r="D68" s="574" t="str">
        <f>SINTÉTICA!D83</f>
        <v>Duzentos e Onze Mil e Trezentos e Trinta Reais e Trinta e Dois Centavos</v>
      </c>
      <c r="E68" s="574"/>
      <c r="F68" s="574"/>
      <c r="G68" s="574"/>
      <c r="H68" s="53"/>
      <c r="I68" s="53"/>
      <c r="J68" s="76"/>
      <c r="K68" s="76"/>
      <c r="L68" s="76"/>
    </row>
    <row r="69" spans="1:12" s="73" customFormat="1" ht="46.5" customHeight="1" thickBot="1" x14ac:dyDescent="0.35">
      <c r="A69" s="7"/>
      <c r="B69" s="1"/>
      <c r="C69" s="1"/>
      <c r="D69" s="7"/>
      <c r="E69" s="7"/>
      <c r="F69" s="7"/>
      <c r="G69" s="7"/>
      <c r="H69" s="7"/>
      <c r="I69" s="1"/>
      <c r="J69" s="1"/>
      <c r="K69" s="1"/>
      <c r="L69" s="1"/>
    </row>
    <row r="70" spans="1:12" s="73" customFormat="1" ht="46.5" customHeight="1" thickBot="1" x14ac:dyDescent="0.35">
      <c r="A70" s="7"/>
      <c r="B70" s="1"/>
      <c r="C70" s="1"/>
      <c r="D70" s="7"/>
      <c r="E70" s="7"/>
      <c r="F70" s="7"/>
      <c r="G70" s="185" t="s">
        <v>159</v>
      </c>
      <c r="H70" s="186" t="s">
        <v>160</v>
      </c>
      <c r="I70" s="186" t="s">
        <v>204</v>
      </c>
      <c r="J70" s="208" t="s">
        <v>205</v>
      </c>
      <c r="K70" s="1"/>
      <c r="L70" s="1"/>
    </row>
    <row r="71" spans="1:12" s="73" customFormat="1" ht="46.5" customHeight="1" x14ac:dyDescent="0.3">
      <c r="A71" s="7"/>
      <c r="B71" s="1"/>
      <c r="C71" s="1"/>
      <c r="D71" s="7"/>
      <c r="E71" s="7"/>
      <c r="F71" s="7"/>
      <c r="G71" s="203" t="s">
        <v>90</v>
      </c>
      <c r="H71" s="211">
        <v>0.7</v>
      </c>
      <c r="I71" s="188">
        <f>COUNTIF($K$16:$K$25,G71)/COUNTA($K$16:$K$25)</f>
        <v>0.4</v>
      </c>
      <c r="J71" s="189">
        <f>SUMIF($K$16:$K$25,G71,$I$16:$I$25)</f>
        <v>0.62605148186970982</v>
      </c>
      <c r="K71" s="7"/>
      <c r="L71" s="7"/>
    </row>
    <row r="72" spans="1:12" s="73" customFormat="1" ht="46.5" customHeight="1" x14ac:dyDescent="0.3">
      <c r="A72" s="7"/>
      <c r="B72" s="1"/>
      <c r="C72" s="1"/>
      <c r="D72" s="7"/>
      <c r="E72" s="7"/>
      <c r="F72" s="7"/>
      <c r="G72" s="203" t="s">
        <v>103</v>
      </c>
      <c r="H72" s="212">
        <v>0.25</v>
      </c>
      <c r="I72" s="188">
        <f>COUNTIF($K$16:$K$25,G72)/COUNTA($K$16:$K$25)</f>
        <v>0.6</v>
      </c>
      <c r="J72" s="189">
        <f>SUMIF($K$16:$K$25,G72,$I$16:$I$25)</f>
        <v>0.22183291067746455</v>
      </c>
      <c r="K72" s="7"/>
      <c r="L72" s="7"/>
    </row>
    <row r="73" spans="1:12" s="73" customFormat="1" ht="46.5" customHeight="1" thickBot="1" x14ac:dyDescent="0.35">
      <c r="A73" s="7"/>
      <c r="B73" s="1"/>
      <c r="C73" s="1"/>
      <c r="D73" s="7"/>
      <c r="E73" s="7"/>
      <c r="F73" s="7"/>
      <c r="G73" s="204" t="s">
        <v>111</v>
      </c>
      <c r="H73" s="213">
        <v>0.05</v>
      </c>
      <c r="I73" s="209">
        <f>COUNTIF($K$16:$K$25,G73)/COUNTA($K$16:$K$25)</f>
        <v>0</v>
      </c>
      <c r="J73" s="210">
        <f>SUMIF($K$16:$K$25,G73,$I$16:$I$25)</f>
        <v>0</v>
      </c>
      <c r="K73" s="7"/>
      <c r="L73" s="7"/>
    </row>
    <row r="74" spans="1:12" s="73" customFormat="1" ht="26.25" customHeight="1" x14ac:dyDescent="0.3">
      <c r="A74" s="598" t="str">
        <f>DADOS!$C$12</f>
        <v>Paço do Lumiar-MA, 06 de outubro de 2025.</v>
      </c>
      <c r="B74" s="598"/>
      <c r="C74" s="598"/>
      <c r="D74" s="598"/>
      <c r="E74" s="598"/>
      <c r="F74" s="598"/>
      <c r="G74" s="598"/>
      <c r="H74" s="598"/>
      <c r="I74" s="598"/>
      <c r="J74" s="598"/>
      <c r="K74" s="598"/>
      <c r="L74" s="539"/>
    </row>
    <row r="75" spans="1:12" s="73" customFormat="1" ht="81.75" customHeight="1" x14ac:dyDescent="0.3">
      <c r="A75" s="166"/>
      <c r="B75" s="166"/>
      <c r="C75" s="72"/>
      <c r="D75" s="47"/>
      <c r="E75" s="47"/>
      <c r="F75" s="72"/>
      <c r="G75" s="72"/>
      <c r="H75" s="74"/>
      <c r="I75" s="166"/>
      <c r="J75" s="166"/>
      <c r="K75" s="72"/>
      <c r="L75" s="72"/>
    </row>
    <row r="76" spans="1:12" s="73" customFormat="1" ht="14.4" x14ac:dyDescent="0.3">
      <c r="A76" s="166"/>
      <c r="B76" s="166"/>
      <c r="C76" s="72"/>
      <c r="D76" s="166"/>
      <c r="E76" s="157" t="s">
        <v>28</v>
      </c>
      <c r="F76" s="72"/>
      <c r="G76" s="72"/>
      <c r="H76" s="158"/>
      <c r="I76" s="166"/>
      <c r="J76" s="166"/>
      <c r="K76" s="72"/>
      <c r="L76" s="72"/>
    </row>
    <row r="77" spans="1:12" s="73" customFormat="1" ht="15.6" x14ac:dyDescent="0.3">
      <c r="A77" s="166"/>
      <c r="B77" s="166"/>
      <c r="C77" s="72"/>
      <c r="D77" s="166"/>
      <c r="E77" s="74" t="str">
        <f>DADOS!$C$14</f>
        <v>Fernando Aragão Costa</v>
      </c>
      <c r="F77" s="72"/>
      <c r="G77" s="72"/>
      <c r="H77" s="158"/>
      <c r="I77" s="166"/>
      <c r="J77" s="166"/>
      <c r="K77" s="72"/>
      <c r="L77" s="72"/>
    </row>
    <row r="78" spans="1:12" s="73" customFormat="1" ht="14.4" x14ac:dyDescent="0.3">
      <c r="A78" s="3"/>
      <c r="B78" s="1"/>
      <c r="C78" s="1"/>
      <c r="D78" s="166"/>
      <c r="E78" s="158" t="str">
        <f>DADOS!$C$15</f>
        <v>Engenheiro</v>
      </c>
      <c r="F78" s="7"/>
      <c r="G78" s="1"/>
      <c r="H78" s="158"/>
      <c r="I78" s="7"/>
      <c r="J78" s="1"/>
      <c r="K78" s="3"/>
      <c r="L78" s="3"/>
    </row>
    <row r="79" spans="1:12" s="73" customFormat="1" ht="14.4" x14ac:dyDescent="0.3">
      <c r="A79" s="3"/>
      <c r="B79" s="1"/>
      <c r="C79" s="13"/>
      <c r="D79" s="3"/>
      <c r="E79" s="158">
        <f>DADOS!$C$16</f>
        <v>1115360060</v>
      </c>
      <c r="F79" s="3"/>
      <c r="G79" s="1"/>
      <c r="H79" s="1"/>
      <c r="I79" s="7"/>
      <c r="J79" s="1"/>
      <c r="K79" s="3"/>
      <c r="L79" s="3"/>
    </row>
    <row r="80" spans="1:12" s="73" customFormat="1" ht="46.5" customHeight="1" x14ac:dyDescent="0.3">
      <c r="A80" s="3"/>
      <c r="B80" s="1"/>
      <c r="C80" s="1"/>
      <c r="D80" s="3"/>
      <c r="E80" s="13"/>
      <c r="F80" s="7"/>
      <c r="G80" s="1"/>
      <c r="H80" s="1"/>
      <c r="I80" s="7"/>
      <c r="J80" s="1"/>
      <c r="K80" s="3"/>
      <c r="L80" s="3"/>
    </row>
    <row r="81" spans="1:12" s="73" customFormat="1" ht="46.5" customHeight="1" x14ac:dyDescent="0.3">
      <c r="A81" s="3"/>
      <c r="B81" s="1"/>
      <c r="C81" s="1"/>
      <c r="D81" s="3"/>
      <c r="E81" s="13"/>
      <c r="F81" s="7"/>
      <c r="G81" s="1"/>
      <c r="H81" s="7"/>
      <c r="I81" s="1"/>
      <c r="J81" s="1"/>
      <c r="K81" s="1"/>
      <c r="L81" s="1"/>
    </row>
    <row r="82" spans="1:12" s="73" customFormat="1" ht="46.5" customHeight="1" x14ac:dyDescent="0.3">
      <c r="A82" s="3"/>
      <c r="B82" s="1"/>
      <c r="C82" s="1"/>
      <c r="D82" s="3"/>
      <c r="E82" s="13"/>
      <c r="F82" s="7"/>
      <c r="G82" s="1"/>
      <c r="H82" s="7"/>
      <c r="I82" s="1"/>
      <c r="J82" s="1"/>
      <c r="K82" s="1"/>
      <c r="L82" s="1"/>
    </row>
    <row r="83" spans="1:12" s="73" customFormat="1" ht="46.5" customHeight="1" x14ac:dyDescent="0.3">
      <c r="A83" s="3"/>
      <c r="B83" s="1"/>
      <c r="C83" s="1"/>
      <c r="D83" s="3"/>
      <c r="E83" s="13"/>
      <c r="F83" s="7"/>
      <c r="G83" s="1"/>
      <c r="H83" s="7"/>
      <c r="I83" s="1"/>
      <c r="J83" s="1"/>
      <c r="K83" s="1"/>
      <c r="L83" s="1"/>
    </row>
    <row r="84" spans="1:12" s="73" customFormat="1" ht="46.5" customHeight="1" x14ac:dyDescent="0.3">
      <c r="A84" s="3"/>
      <c r="B84" s="1"/>
      <c r="C84" s="1"/>
      <c r="D84" s="3"/>
      <c r="E84" s="13"/>
      <c r="F84" s="7"/>
      <c r="G84" s="1"/>
      <c r="H84" s="7"/>
      <c r="I84" s="1"/>
      <c r="J84" s="1"/>
      <c r="K84" s="1"/>
      <c r="L84" s="1"/>
    </row>
    <row r="85" spans="1:12" s="73" customFormat="1" ht="46.5" customHeight="1" x14ac:dyDescent="0.3">
      <c r="A85" s="3"/>
      <c r="B85" s="1"/>
      <c r="C85" s="1"/>
      <c r="D85" s="3"/>
      <c r="E85" s="13"/>
      <c r="F85" s="7"/>
      <c r="G85" s="1"/>
      <c r="H85" s="7"/>
      <c r="I85" s="1"/>
      <c r="J85" s="1"/>
      <c r="K85" s="1"/>
      <c r="L85" s="1"/>
    </row>
    <row r="86" spans="1:12" s="73" customFormat="1" ht="46.5" customHeight="1" x14ac:dyDescent="0.3">
      <c r="A86" s="3"/>
      <c r="B86" s="1"/>
      <c r="C86" s="1"/>
      <c r="D86" s="3"/>
      <c r="E86" s="13"/>
      <c r="F86" s="7"/>
      <c r="G86" s="1"/>
      <c r="H86" s="7"/>
      <c r="I86" s="1"/>
      <c r="J86" s="1"/>
      <c r="K86" s="1"/>
      <c r="L86" s="1"/>
    </row>
    <row r="87" spans="1:12" s="73" customFormat="1" ht="46.5" customHeight="1" x14ac:dyDescent="0.3">
      <c r="A87" s="3"/>
      <c r="B87" s="1"/>
      <c r="C87" s="1"/>
      <c r="D87" s="3"/>
      <c r="E87" s="13"/>
      <c r="F87" s="7"/>
      <c r="G87" s="1"/>
      <c r="H87" s="7"/>
      <c r="I87" s="1"/>
      <c r="J87" s="1"/>
      <c r="K87" s="1"/>
      <c r="L87" s="1"/>
    </row>
    <row r="88" spans="1:12" s="73" customFormat="1" ht="14.4" x14ac:dyDescent="0.3">
      <c r="A88" s="3"/>
      <c r="B88" s="1"/>
      <c r="C88" s="1"/>
      <c r="D88" s="3"/>
      <c r="E88" s="13"/>
      <c r="F88" s="7"/>
      <c r="G88" s="1"/>
      <c r="H88" s="7"/>
      <c r="I88" s="1"/>
      <c r="J88" s="1"/>
      <c r="K88" s="1"/>
      <c r="L88" s="1"/>
    </row>
    <row r="89" spans="1:12" s="73" customFormat="1" ht="46.5" customHeight="1" x14ac:dyDescent="0.3">
      <c r="A89" s="3"/>
      <c r="B89" s="1"/>
      <c r="C89" s="1"/>
      <c r="D89" s="3"/>
      <c r="E89" s="13"/>
      <c r="F89" s="7"/>
      <c r="G89" s="1"/>
      <c r="H89" s="7"/>
      <c r="I89" s="1"/>
      <c r="J89" s="1"/>
      <c r="K89" s="1"/>
      <c r="L89" s="1"/>
    </row>
    <row r="90" spans="1:12" s="73" customFormat="1" ht="14.4" x14ac:dyDescent="0.3">
      <c r="A90" s="3"/>
      <c r="B90" s="1"/>
      <c r="C90" s="1"/>
      <c r="D90" s="3"/>
      <c r="E90" s="13"/>
      <c r="F90" s="7"/>
      <c r="G90" s="1"/>
      <c r="H90" s="7"/>
      <c r="I90" s="1"/>
      <c r="J90" s="1"/>
      <c r="K90" s="1"/>
      <c r="L90" s="1"/>
    </row>
    <row r="91" spans="1:12" s="73" customFormat="1" ht="46.5" customHeight="1" x14ac:dyDescent="0.3">
      <c r="A91" s="3"/>
      <c r="B91" s="1"/>
      <c r="C91" s="1"/>
      <c r="D91" s="3"/>
      <c r="E91" s="13"/>
      <c r="F91" s="7"/>
      <c r="G91" s="1"/>
      <c r="H91" s="7"/>
      <c r="I91" s="1"/>
      <c r="J91" s="1"/>
      <c r="K91" s="1"/>
      <c r="L91" s="1"/>
    </row>
    <row r="92" spans="1:12" s="73" customFormat="1" ht="46.5" customHeight="1" x14ac:dyDescent="0.3">
      <c r="A92" s="3"/>
      <c r="B92" s="1"/>
      <c r="C92" s="1"/>
      <c r="D92" s="3"/>
      <c r="E92" s="13"/>
      <c r="F92" s="7"/>
      <c r="G92" s="1"/>
      <c r="H92" s="7"/>
      <c r="I92" s="1"/>
      <c r="J92" s="1"/>
      <c r="K92" s="1"/>
      <c r="L92" s="1"/>
    </row>
    <row r="93" spans="1:12" s="73" customFormat="1" ht="46.5" customHeight="1" x14ac:dyDescent="0.3">
      <c r="A93" s="3"/>
      <c r="B93" s="1"/>
      <c r="C93" s="1"/>
      <c r="D93" s="3"/>
      <c r="E93" s="13"/>
      <c r="F93" s="7"/>
      <c r="G93" s="1"/>
      <c r="H93" s="7"/>
      <c r="I93" s="1"/>
      <c r="J93" s="1"/>
      <c r="K93" s="1"/>
      <c r="L93" s="1"/>
    </row>
    <row r="94" spans="1:12" s="73" customFormat="1" ht="46.5" customHeight="1" x14ac:dyDescent="0.3">
      <c r="A94" s="3"/>
      <c r="B94" s="1"/>
      <c r="C94" s="1"/>
      <c r="D94" s="3"/>
      <c r="E94" s="13"/>
      <c r="F94" s="7"/>
      <c r="G94" s="1"/>
      <c r="H94" s="7"/>
      <c r="I94" s="1"/>
      <c r="J94" s="1"/>
      <c r="K94" s="1"/>
      <c r="L94" s="1"/>
    </row>
    <row r="95" spans="1:12" s="73" customFormat="1" ht="46.5" customHeight="1" x14ac:dyDescent="0.3">
      <c r="A95" s="3"/>
      <c r="B95" s="1"/>
      <c r="C95" s="1"/>
      <c r="D95" s="3"/>
      <c r="E95" s="13"/>
      <c r="F95" s="7"/>
      <c r="G95" s="1"/>
      <c r="H95" s="7"/>
      <c r="I95" s="1"/>
      <c r="J95" s="1"/>
      <c r="K95" s="1"/>
      <c r="L95" s="1"/>
    </row>
    <row r="96" spans="1:12" s="73" customFormat="1" ht="14.4" x14ac:dyDescent="0.3">
      <c r="A96" s="3"/>
      <c r="B96" s="1"/>
      <c r="C96" s="1"/>
      <c r="D96" s="3"/>
      <c r="E96" s="13"/>
      <c r="F96" s="7"/>
      <c r="G96" s="1"/>
      <c r="H96" s="7"/>
      <c r="I96" s="1"/>
      <c r="J96" s="1"/>
      <c r="K96" s="1"/>
      <c r="L96" s="1"/>
    </row>
    <row r="97" spans="1:12" s="73" customFormat="1" ht="46.5" customHeight="1" x14ac:dyDescent="0.3">
      <c r="A97" s="3"/>
      <c r="B97" s="1"/>
      <c r="C97" s="1"/>
      <c r="D97" s="3"/>
      <c r="E97" s="13"/>
      <c r="F97" s="7"/>
      <c r="G97" s="1"/>
      <c r="H97" s="7"/>
      <c r="I97" s="1"/>
      <c r="J97" s="1"/>
      <c r="K97" s="1"/>
      <c r="L97" s="1"/>
    </row>
    <row r="98" spans="1:12" s="73" customFormat="1" ht="46.5" customHeight="1" x14ac:dyDescent="0.3">
      <c r="A98" s="3"/>
      <c r="B98" s="1"/>
      <c r="C98" s="1"/>
      <c r="D98" s="3"/>
      <c r="E98" s="13"/>
      <c r="F98" s="7"/>
      <c r="G98" s="1"/>
      <c r="H98" s="7"/>
      <c r="I98" s="1"/>
      <c r="J98" s="1"/>
      <c r="K98" s="1"/>
      <c r="L98" s="1"/>
    </row>
    <row r="99" spans="1:12" s="73" customFormat="1" ht="46.5" customHeight="1" x14ac:dyDescent="0.3">
      <c r="A99" s="3"/>
      <c r="B99" s="1"/>
      <c r="C99" s="1"/>
      <c r="D99" s="3"/>
      <c r="E99" s="13"/>
      <c r="F99" s="7"/>
      <c r="G99" s="1"/>
      <c r="H99" s="7"/>
      <c r="I99" s="1"/>
      <c r="J99" s="1"/>
      <c r="K99" s="1"/>
      <c r="L99" s="1"/>
    </row>
    <row r="100" spans="1:12" s="73" customFormat="1" ht="46.5" customHeight="1" x14ac:dyDescent="0.3">
      <c r="A100" s="3"/>
      <c r="B100" s="1"/>
      <c r="C100" s="1"/>
      <c r="D100" s="3"/>
      <c r="E100" s="13"/>
      <c r="F100" s="7"/>
      <c r="G100" s="1"/>
      <c r="H100" s="7"/>
      <c r="I100" s="1"/>
      <c r="J100" s="1"/>
      <c r="K100" s="1"/>
      <c r="L100" s="1"/>
    </row>
    <row r="101" spans="1:12" s="73" customFormat="1" ht="46.5" customHeight="1" x14ac:dyDescent="0.3">
      <c r="A101" s="3"/>
      <c r="B101" s="1"/>
      <c r="C101" s="1"/>
      <c r="D101" s="3"/>
      <c r="E101" s="13"/>
      <c r="F101" s="7"/>
      <c r="G101" s="1"/>
      <c r="H101" s="7"/>
      <c r="I101" s="1"/>
      <c r="J101" s="1"/>
      <c r="K101" s="1"/>
      <c r="L101" s="1"/>
    </row>
    <row r="102" spans="1:12" s="73" customFormat="1" ht="46.5" customHeight="1" x14ac:dyDescent="0.3">
      <c r="A102" s="3"/>
      <c r="B102" s="1"/>
      <c r="C102" s="1"/>
      <c r="D102" s="3"/>
      <c r="E102" s="13"/>
      <c r="F102" s="7"/>
      <c r="G102" s="1"/>
      <c r="H102" s="7"/>
      <c r="I102" s="1"/>
      <c r="J102" s="1"/>
      <c r="K102" s="1"/>
      <c r="L102" s="1"/>
    </row>
    <row r="103" spans="1:12" s="73" customFormat="1" ht="46.5" customHeight="1" x14ac:dyDescent="0.3">
      <c r="A103" s="3"/>
      <c r="B103" s="1"/>
      <c r="C103" s="1"/>
      <c r="D103" s="3"/>
      <c r="E103" s="13"/>
      <c r="F103" s="7"/>
      <c r="G103" s="1"/>
      <c r="H103" s="7"/>
      <c r="I103" s="1"/>
      <c r="J103" s="1"/>
      <c r="K103" s="1"/>
      <c r="L103" s="1"/>
    </row>
    <row r="104" spans="1:12" s="73" customFormat="1" ht="14.4" x14ac:dyDescent="0.3">
      <c r="A104" s="3"/>
      <c r="B104" s="1"/>
      <c r="C104" s="1"/>
      <c r="D104" s="3"/>
      <c r="E104" s="13"/>
      <c r="F104" s="7"/>
      <c r="G104" s="1"/>
      <c r="H104" s="7"/>
      <c r="I104" s="1"/>
      <c r="J104" s="1"/>
      <c r="K104" s="1"/>
      <c r="L104" s="1"/>
    </row>
    <row r="105" spans="1:12" s="73" customFormat="1" ht="46.5" customHeight="1" x14ac:dyDescent="0.3">
      <c r="A105" s="3"/>
      <c r="B105" s="1"/>
      <c r="C105" s="1"/>
      <c r="D105" s="3"/>
      <c r="E105" s="13"/>
      <c r="F105" s="7"/>
      <c r="G105" s="1"/>
      <c r="H105" s="7"/>
      <c r="I105" s="1"/>
      <c r="J105" s="1"/>
      <c r="K105" s="1"/>
      <c r="L105" s="1"/>
    </row>
    <row r="106" spans="1:12" s="73" customFormat="1" ht="14.4" x14ac:dyDescent="0.3">
      <c r="A106" s="3"/>
      <c r="B106" s="1"/>
      <c r="C106" s="1"/>
      <c r="D106" s="3"/>
      <c r="E106" s="13"/>
      <c r="F106" s="7"/>
      <c r="G106" s="1"/>
      <c r="H106" s="7"/>
      <c r="I106" s="1"/>
      <c r="J106" s="1"/>
      <c r="K106" s="1"/>
      <c r="L106" s="1"/>
    </row>
    <row r="107" spans="1:12" s="73" customFormat="1" ht="46.5" customHeight="1" x14ac:dyDescent="0.3">
      <c r="A107" s="3"/>
      <c r="B107" s="1"/>
      <c r="C107" s="1"/>
      <c r="D107" s="3"/>
      <c r="E107" s="13"/>
      <c r="F107" s="7"/>
      <c r="G107" s="1"/>
      <c r="H107" s="7"/>
      <c r="I107" s="1"/>
      <c r="J107" s="1"/>
      <c r="K107" s="1"/>
      <c r="L107" s="1"/>
    </row>
    <row r="108" spans="1:12" s="73" customFormat="1" ht="46.5" customHeight="1" x14ac:dyDescent="0.3">
      <c r="A108" s="3"/>
      <c r="B108" s="1"/>
      <c r="C108" s="1"/>
      <c r="D108" s="3"/>
      <c r="E108" s="13"/>
      <c r="F108" s="7"/>
      <c r="G108" s="1"/>
      <c r="H108" s="7"/>
      <c r="I108" s="1"/>
      <c r="J108" s="1"/>
      <c r="K108" s="1"/>
      <c r="L108" s="1"/>
    </row>
    <row r="109" spans="1:12" s="73" customFormat="1" ht="14.4" x14ac:dyDescent="0.3">
      <c r="A109" s="3"/>
      <c r="B109" s="1"/>
      <c r="C109" s="1"/>
      <c r="D109" s="3"/>
      <c r="E109" s="13"/>
      <c r="F109" s="7"/>
      <c r="G109" s="1"/>
      <c r="H109" s="7"/>
      <c r="I109" s="1"/>
      <c r="J109" s="1"/>
      <c r="K109" s="1"/>
      <c r="L109" s="1"/>
    </row>
    <row r="110" spans="1:12" s="73" customFormat="1" ht="46.5" customHeight="1" x14ac:dyDescent="0.3">
      <c r="A110" s="3"/>
      <c r="B110" s="1"/>
      <c r="C110" s="1"/>
      <c r="D110" s="3"/>
      <c r="E110" s="13"/>
      <c r="F110" s="7"/>
      <c r="G110" s="1"/>
      <c r="H110" s="7"/>
      <c r="I110" s="1"/>
      <c r="J110" s="1"/>
      <c r="K110" s="1"/>
      <c r="L110" s="1"/>
    </row>
    <row r="111" spans="1:12" s="73" customFormat="1" ht="46.5" customHeight="1" x14ac:dyDescent="0.3">
      <c r="A111" s="3"/>
      <c r="B111" s="1"/>
      <c r="C111" s="1"/>
      <c r="D111" s="3"/>
      <c r="E111" s="13"/>
      <c r="F111" s="7"/>
      <c r="G111" s="1"/>
      <c r="H111" s="7"/>
      <c r="I111" s="1"/>
      <c r="J111" s="1"/>
      <c r="K111" s="1"/>
      <c r="L111" s="1"/>
    </row>
    <row r="112" spans="1:12" s="73" customFormat="1" ht="46.5" customHeight="1" x14ac:dyDescent="0.3">
      <c r="A112" s="3"/>
      <c r="B112" s="1"/>
      <c r="C112" s="1"/>
      <c r="D112" s="3"/>
      <c r="E112" s="13"/>
      <c r="F112" s="7"/>
      <c r="G112" s="1"/>
      <c r="H112" s="7"/>
      <c r="I112" s="1"/>
      <c r="J112" s="1"/>
      <c r="K112" s="1"/>
      <c r="L112" s="1"/>
    </row>
    <row r="113" spans="1:12" s="73" customFormat="1" ht="14.4" x14ac:dyDescent="0.3">
      <c r="A113" s="3"/>
      <c r="B113" s="1"/>
      <c r="C113" s="1"/>
      <c r="D113" s="3"/>
      <c r="E113" s="13"/>
      <c r="F113" s="7"/>
      <c r="G113" s="1"/>
      <c r="H113" s="7"/>
      <c r="I113" s="1"/>
      <c r="J113" s="1"/>
      <c r="K113" s="1"/>
      <c r="L113" s="1"/>
    </row>
    <row r="114" spans="1:12" s="73" customFormat="1" ht="46.5" customHeight="1" x14ac:dyDescent="0.3">
      <c r="A114" s="3"/>
      <c r="B114" s="1"/>
      <c r="C114" s="1"/>
      <c r="D114" s="3"/>
      <c r="E114" s="13"/>
      <c r="F114" s="7"/>
      <c r="G114" s="1"/>
      <c r="H114" s="7"/>
      <c r="I114" s="1"/>
      <c r="J114" s="1"/>
      <c r="K114" s="1"/>
      <c r="L114" s="1"/>
    </row>
    <row r="115" spans="1:12" s="73" customFormat="1" ht="46.5" customHeight="1" x14ac:dyDescent="0.3">
      <c r="A115" s="3"/>
      <c r="B115" s="1"/>
      <c r="C115" s="1"/>
      <c r="D115" s="3"/>
      <c r="E115" s="13"/>
      <c r="F115" s="7"/>
      <c r="G115" s="1"/>
      <c r="H115" s="7"/>
      <c r="I115" s="1"/>
      <c r="J115" s="1"/>
      <c r="K115" s="1"/>
      <c r="L115" s="1"/>
    </row>
    <row r="116" spans="1:12" s="73" customFormat="1" ht="46.5" customHeight="1" x14ac:dyDescent="0.3">
      <c r="A116" s="3"/>
      <c r="B116" s="1"/>
      <c r="C116" s="1"/>
      <c r="D116" s="3"/>
      <c r="E116" s="13"/>
      <c r="F116" s="7"/>
      <c r="G116" s="1"/>
      <c r="H116" s="7"/>
      <c r="I116" s="1"/>
      <c r="J116" s="1"/>
      <c r="K116" s="1"/>
      <c r="L116" s="1"/>
    </row>
    <row r="117" spans="1:12" s="73" customFormat="1" ht="46.5" customHeight="1" x14ac:dyDescent="0.3">
      <c r="A117" s="3"/>
      <c r="B117" s="1"/>
      <c r="C117" s="1"/>
      <c r="D117" s="3"/>
      <c r="E117" s="13"/>
      <c r="F117" s="7"/>
      <c r="G117" s="1"/>
      <c r="H117" s="7"/>
      <c r="I117" s="1"/>
      <c r="J117" s="1"/>
      <c r="K117" s="1"/>
      <c r="L117" s="1"/>
    </row>
    <row r="118" spans="1:12" s="73" customFormat="1" ht="46.5" customHeight="1" x14ac:dyDescent="0.3">
      <c r="A118" s="3"/>
      <c r="B118" s="1"/>
      <c r="C118" s="1"/>
      <c r="D118" s="3"/>
      <c r="E118" s="13"/>
      <c r="F118" s="7"/>
      <c r="G118" s="1"/>
      <c r="H118" s="7"/>
      <c r="I118" s="1"/>
      <c r="J118" s="1"/>
      <c r="K118" s="1"/>
      <c r="L118" s="1"/>
    </row>
    <row r="119" spans="1:12" s="73" customFormat="1" ht="46.5" customHeight="1" x14ac:dyDescent="0.3">
      <c r="A119" s="3"/>
      <c r="B119" s="1"/>
      <c r="C119" s="1"/>
      <c r="D119" s="3"/>
      <c r="E119" s="13"/>
      <c r="F119" s="7"/>
      <c r="G119" s="1"/>
      <c r="H119" s="7"/>
      <c r="I119" s="1"/>
      <c r="J119" s="1"/>
      <c r="K119" s="1"/>
      <c r="L119" s="1"/>
    </row>
    <row r="120" spans="1:12" s="73" customFormat="1" ht="46.5" customHeight="1" x14ac:dyDescent="0.3">
      <c r="A120" s="3"/>
      <c r="B120" s="1"/>
      <c r="C120" s="1"/>
      <c r="D120" s="3"/>
      <c r="E120" s="13"/>
      <c r="F120" s="7"/>
      <c r="G120" s="1"/>
      <c r="H120" s="7"/>
      <c r="I120" s="1"/>
      <c r="J120" s="1"/>
      <c r="K120" s="1"/>
      <c r="L120" s="1"/>
    </row>
    <row r="121" spans="1:12" s="73" customFormat="1" ht="46.5" customHeight="1" x14ac:dyDescent="0.3">
      <c r="A121" s="3"/>
      <c r="B121" s="1"/>
      <c r="C121" s="1"/>
      <c r="D121" s="3"/>
      <c r="E121" s="13"/>
      <c r="F121" s="7"/>
      <c r="G121" s="1"/>
      <c r="H121" s="7"/>
      <c r="I121" s="1"/>
      <c r="J121" s="1"/>
      <c r="K121" s="1"/>
      <c r="L121" s="1"/>
    </row>
    <row r="122" spans="1:12" s="73" customFormat="1" ht="46.5" customHeight="1" x14ac:dyDescent="0.3">
      <c r="A122" s="3"/>
      <c r="B122" s="1"/>
      <c r="C122" s="1"/>
      <c r="D122" s="3"/>
      <c r="E122" s="13"/>
      <c r="F122" s="7"/>
      <c r="G122" s="1"/>
      <c r="H122" s="7"/>
      <c r="I122" s="1"/>
      <c r="J122" s="1"/>
      <c r="K122" s="1"/>
      <c r="L122" s="1"/>
    </row>
    <row r="123" spans="1:12" s="73" customFormat="1" ht="46.5" customHeight="1" x14ac:dyDescent="0.3">
      <c r="A123" s="3"/>
      <c r="B123" s="1"/>
      <c r="C123" s="1"/>
      <c r="D123" s="3"/>
      <c r="E123" s="13"/>
      <c r="F123" s="7"/>
      <c r="G123" s="1"/>
      <c r="H123" s="7"/>
      <c r="I123" s="1"/>
      <c r="J123" s="1"/>
      <c r="K123" s="1"/>
      <c r="L123" s="1"/>
    </row>
    <row r="124" spans="1:12" s="73" customFormat="1" ht="46.5" customHeight="1" x14ac:dyDescent="0.3">
      <c r="A124" s="3"/>
      <c r="B124" s="1"/>
      <c r="C124" s="1"/>
      <c r="D124" s="3"/>
      <c r="E124" s="13"/>
      <c r="F124" s="7"/>
      <c r="G124" s="1"/>
      <c r="H124" s="7"/>
      <c r="I124" s="1"/>
      <c r="J124" s="1"/>
      <c r="K124" s="1"/>
      <c r="L124" s="1"/>
    </row>
    <row r="125" spans="1:12" s="73" customFormat="1" ht="46.5" customHeight="1" x14ac:dyDescent="0.3">
      <c r="A125" s="3"/>
      <c r="B125" s="1"/>
      <c r="C125" s="1"/>
      <c r="D125" s="3"/>
      <c r="E125" s="13"/>
      <c r="F125" s="7"/>
      <c r="G125" s="1"/>
      <c r="H125" s="7"/>
      <c r="I125" s="1"/>
      <c r="J125" s="1"/>
      <c r="K125" s="1"/>
      <c r="L125" s="1"/>
    </row>
    <row r="126" spans="1:12" s="73" customFormat="1" ht="46.5" customHeight="1" x14ac:dyDescent="0.3">
      <c r="A126" s="3"/>
      <c r="B126" s="1"/>
      <c r="C126" s="1"/>
      <c r="D126" s="3"/>
      <c r="E126" s="13"/>
      <c r="F126" s="7"/>
      <c r="G126" s="1"/>
      <c r="H126" s="7"/>
      <c r="I126" s="1"/>
      <c r="J126" s="1"/>
      <c r="K126" s="1"/>
      <c r="L126" s="1"/>
    </row>
    <row r="127" spans="1:12" s="73" customFormat="1" ht="46.5" customHeight="1" x14ac:dyDescent="0.3">
      <c r="A127" s="3"/>
      <c r="B127" s="1"/>
      <c r="C127" s="1"/>
      <c r="D127" s="3"/>
      <c r="E127" s="13"/>
      <c r="F127" s="7"/>
      <c r="G127" s="1"/>
      <c r="H127" s="7"/>
      <c r="I127" s="1"/>
      <c r="J127" s="1"/>
      <c r="K127" s="1"/>
      <c r="L127" s="1"/>
    </row>
    <row r="128" spans="1:12" s="73" customFormat="1" ht="46.5" customHeight="1" x14ac:dyDescent="0.3">
      <c r="A128" s="3"/>
      <c r="B128" s="1"/>
      <c r="C128" s="1"/>
      <c r="D128" s="3"/>
      <c r="E128" s="13"/>
      <c r="F128" s="7"/>
      <c r="G128" s="1"/>
      <c r="H128" s="7"/>
      <c r="I128" s="1"/>
      <c r="J128" s="1"/>
      <c r="K128" s="1"/>
      <c r="L128" s="1"/>
    </row>
    <row r="129" spans="1:12" s="73" customFormat="1" ht="46.5" customHeight="1" x14ac:dyDescent="0.3">
      <c r="A129" s="3"/>
      <c r="B129" s="1"/>
      <c r="C129" s="1"/>
      <c r="D129" s="3"/>
      <c r="E129" s="13"/>
      <c r="F129" s="7"/>
      <c r="G129" s="1"/>
      <c r="H129" s="7"/>
      <c r="I129" s="1"/>
      <c r="J129" s="1"/>
      <c r="K129" s="1"/>
      <c r="L129" s="1"/>
    </row>
    <row r="130" spans="1:12" s="73" customFormat="1" ht="46.5" customHeight="1" x14ac:dyDescent="0.3">
      <c r="A130" s="3"/>
      <c r="B130" s="1"/>
      <c r="C130" s="1"/>
      <c r="D130" s="3"/>
      <c r="E130" s="13"/>
      <c r="F130" s="7"/>
      <c r="G130" s="1"/>
      <c r="H130" s="7"/>
      <c r="I130" s="1"/>
      <c r="J130" s="1"/>
      <c r="K130" s="1"/>
      <c r="L130" s="1"/>
    </row>
    <row r="131" spans="1:12" s="73" customFormat="1" ht="46.5" customHeight="1" x14ac:dyDescent="0.3">
      <c r="A131" s="3"/>
      <c r="B131" s="1"/>
      <c r="C131" s="1"/>
      <c r="D131" s="3"/>
      <c r="E131" s="13"/>
      <c r="F131" s="7"/>
      <c r="G131" s="1"/>
      <c r="H131" s="7"/>
      <c r="I131" s="1"/>
      <c r="J131" s="1"/>
      <c r="K131" s="1"/>
      <c r="L131" s="1"/>
    </row>
    <row r="132" spans="1:12" s="73" customFormat="1" ht="46.5" customHeight="1" x14ac:dyDescent="0.3">
      <c r="A132" s="3"/>
      <c r="B132" s="1"/>
      <c r="C132" s="1"/>
      <c r="D132" s="3"/>
      <c r="E132" s="13"/>
      <c r="F132" s="7"/>
      <c r="G132" s="1"/>
      <c r="H132" s="7"/>
      <c r="I132" s="1"/>
      <c r="J132" s="1"/>
      <c r="K132" s="1"/>
      <c r="L132" s="1"/>
    </row>
    <row r="133" spans="1:12" s="73" customFormat="1" ht="46.5" customHeight="1" x14ac:dyDescent="0.3">
      <c r="A133" s="3"/>
      <c r="B133" s="1"/>
      <c r="C133" s="1"/>
      <c r="D133" s="3"/>
      <c r="E133" s="13"/>
      <c r="F133" s="7"/>
      <c r="G133" s="1"/>
      <c r="H133" s="7"/>
      <c r="I133" s="1"/>
      <c r="J133" s="1"/>
      <c r="K133" s="1"/>
      <c r="L133" s="1"/>
    </row>
    <row r="134" spans="1:12" s="73" customFormat="1" ht="46.5" customHeight="1" x14ac:dyDescent="0.3">
      <c r="A134" s="3"/>
      <c r="B134" s="1"/>
      <c r="C134" s="1"/>
      <c r="D134" s="3"/>
      <c r="E134" s="13"/>
      <c r="F134" s="7"/>
      <c r="G134" s="1"/>
      <c r="H134" s="7"/>
      <c r="I134" s="1"/>
      <c r="J134" s="1"/>
      <c r="K134" s="1"/>
      <c r="L134" s="1"/>
    </row>
    <row r="135" spans="1:12" s="73" customFormat="1" ht="46.5" customHeight="1" x14ac:dyDescent="0.3">
      <c r="A135" s="3"/>
      <c r="B135" s="1"/>
      <c r="C135" s="1"/>
      <c r="D135" s="3"/>
      <c r="E135" s="13"/>
      <c r="F135" s="7"/>
      <c r="G135" s="1"/>
      <c r="H135" s="7"/>
      <c r="I135" s="1"/>
      <c r="J135" s="1"/>
      <c r="K135" s="1"/>
      <c r="L135" s="1"/>
    </row>
    <row r="136" spans="1:12" s="73" customFormat="1" ht="46.5" customHeight="1" x14ac:dyDescent="0.3">
      <c r="A136" s="3"/>
      <c r="B136" s="1"/>
      <c r="C136" s="1"/>
      <c r="D136" s="3"/>
      <c r="E136" s="13"/>
      <c r="F136" s="7"/>
      <c r="G136" s="1"/>
      <c r="H136" s="7"/>
      <c r="I136" s="1"/>
      <c r="J136" s="1"/>
      <c r="K136" s="1"/>
      <c r="L136" s="1"/>
    </row>
    <row r="137" spans="1:12" s="73" customFormat="1" ht="46.5" customHeight="1" x14ac:dyDescent="0.3">
      <c r="A137" s="3"/>
      <c r="B137" s="1"/>
      <c r="C137" s="1"/>
      <c r="D137" s="3"/>
      <c r="E137" s="13"/>
      <c r="F137" s="7"/>
      <c r="G137" s="1"/>
      <c r="H137" s="7"/>
      <c r="I137" s="1"/>
      <c r="J137" s="1"/>
      <c r="K137" s="1"/>
      <c r="L137" s="1"/>
    </row>
    <row r="138" spans="1:12" s="73" customFormat="1" ht="46.5" customHeight="1" x14ac:dyDescent="0.3">
      <c r="A138" s="3"/>
      <c r="B138" s="1"/>
      <c r="C138" s="1"/>
      <c r="D138" s="3"/>
      <c r="E138" s="13"/>
      <c r="F138" s="7"/>
      <c r="G138" s="1"/>
      <c r="H138" s="7"/>
      <c r="I138" s="1"/>
      <c r="J138" s="1"/>
      <c r="K138" s="1"/>
      <c r="L138" s="1"/>
    </row>
    <row r="139" spans="1:12" s="73" customFormat="1" ht="46.5" customHeight="1" x14ac:dyDescent="0.3">
      <c r="A139" s="3"/>
      <c r="B139" s="1"/>
      <c r="C139" s="1"/>
      <c r="D139" s="3"/>
      <c r="E139" s="13"/>
      <c r="F139" s="7"/>
      <c r="G139" s="1"/>
      <c r="H139" s="7"/>
      <c r="I139" s="1"/>
      <c r="J139" s="1"/>
      <c r="K139" s="1"/>
      <c r="L139" s="1"/>
    </row>
    <row r="140" spans="1:12" s="73" customFormat="1" ht="46.5" customHeight="1" x14ac:dyDescent="0.3">
      <c r="A140" s="3"/>
      <c r="B140" s="1"/>
      <c r="C140" s="1"/>
      <c r="D140" s="3"/>
      <c r="E140" s="13"/>
      <c r="F140" s="7"/>
      <c r="G140" s="1"/>
      <c r="H140" s="7"/>
      <c r="I140" s="1"/>
      <c r="J140" s="1"/>
      <c r="K140" s="1"/>
      <c r="L140" s="1"/>
    </row>
    <row r="141" spans="1:12" s="73" customFormat="1" ht="46.5" customHeight="1" x14ac:dyDescent="0.3">
      <c r="A141" s="3"/>
      <c r="B141" s="1"/>
      <c r="C141" s="1"/>
      <c r="D141" s="3"/>
      <c r="E141" s="13"/>
      <c r="F141" s="7"/>
      <c r="G141" s="1"/>
      <c r="H141" s="7"/>
      <c r="I141" s="1"/>
      <c r="J141" s="1"/>
      <c r="K141" s="1"/>
      <c r="L141" s="1"/>
    </row>
    <row r="142" spans="1:12" s="73" customFormat="1" ht="46.5" customHeight="1" x14ac:dyDescent="0.3">
      <c r="A142" s="3"/>
      <c r="B142" s="1"/>
      <c r="C142" s="1"/>
      <c r="D142" s="3"/>
      <c r="E142" s="13"/>
      <c r="F142" s="7"/>
      <c r="G142" s="1"/>
      <c r="H142" s="7"/>
      <c r="I142" s="1"/>
      <c r="J142" s="1"/>
      <c r="K142" s="1"/>
      <c r="L142" s="1"/>
    </row>
    <row r="143" spans="1:12" s="73" customFormat="1" ht="46.5" customHeight="1" x14ac:dyDescent="0.3">
      <c r="A143" s="3"/>
      <c r="B143" s="1"/>
      <c r="C143" s="1"/>
      <c r="D143" s="3"/>
      <c r="E143" s="13"/>
      <c r="F143" s="7"/>
      <c r="G143" s="1"/>
      <c r="H143" s="7"/>
      <c r="I143" s="1"/>
      <c r="J143" s="1"/>
      <c r="K143" s="1"/>
      <c r="L143" s="1"/>
    </row>
    <row r="144" spans="1:12" s="73" customFormat="1" ht="46.5" customHeight="1" x14ac:dyDescent="0.3">
      <c r="A144" s="3"/>
      <c r="B144" s="1"/>
      <c r="C144" s="1"/>
      <c r="D144" s="3"/>
      <c r="E144" s="13"/>
      <c r="F144" s="7"/>
      <c r="G144" s="1"/>
      <c r="H144" s="7"/>
      <c r="I144" s="1"/>
      <c r="J144" s="1"/>
      <c r="K144" s="1"/>
      <c r="L144" s="1"/>
    </row>
    <row r="145" spans="1:14" s="73" customFormat="1" ht="46.5" customHeight="1" x14ac:dyDescent="0.3">
      <c r="A145" s="3"/>
      <c r="B145" s="1"/>
      <c r="C145" s="1"/>
      <c r="D145" s="3"/>
      <c r="E145" s="13"/>
      <c r="F145" s="7"/>
      <c r="G145" s="1"/>
      <c r="H145" s="7"/>
      <c r="I145" s="1"/>
      <c r="J145" s="1"/>
      <c r="K145" s="1"/>
      <c r="L145" s="1"/>
    </row>
    <row r="146" spans="1:14" s="73" customFormat="1" ht="14.4" x14ac:dyDescent="0.3">
      <c r="A146" s="3"/>
      <c r="B146" s="1"/>
      <c r="C146" s="1"/>
      <c r="D146" s="3"/>
      <c r="E146" s="13"/>
      <c r="F146" s="7"/>
      <c r="G146" s="1"/>
      <c r="H146" s="7"/>
      <c r="I146" s="1"/>
      <c r="J146" s="1"/>
      <c r="K146" s="1"/>
      <c r="L146" s="1"/>
    </row>
    <row r="147" spans="1:14" s="73" customFormat="1" ht="14.4" x14ac:dyDescent="0.3">
      <c r="A147" s="3"/>
      <c r="B147" s="1"/>
      <c r="C147" s="1"/>
      <c r="D147" s="3"/>
      <c r="E147" s="13"/>
      <c r="F147" s="7"/>
      <c r="G147" s="1"/>
      <c r="H147" s="7"/>
      <c r="I147" s="1"/>
      <c r="J147" s="1"/>
      <c r="K147" s="1"/>
      <c r="L147" s="1"/>
    </row>
    <row r="148" spans="1:14" s="73" customFormat="1" ht="14.4" x14ac:dyDescent="0.3">
      <c r="A148" s="3"/>
      <c r="B148" s="1"/>
      <c r="C148" s="1"/>
      <c r="D148" s="3"/>
      <c r="E148" s="13"/>
      <c r="F148" s="7"/>
      <c r="G148" s="1"/>
      <c r="H148" s="7"/>
      <c r="I148" s="1"/>
      <c r="J148" s="1"/>
      <c r="K148" s="1"/>
      <c r="L148" s="1"/>
    </row>
    <row r="149" spans="1:14" s="73" customFormat="1" ht="46.5" customHeight="1" x14ac:dyDescent="0.3">
      <c r="A149" s="3"/>
      <c r="B149" s="1"/>
      <c r="C149" s="1"/>
      <c r="D149" s="3"/>
      <c r="E149" s="13"/>
      <c r="F149" s="7"/>
      <c r="G149" s="1"/>
      <c r="H149" s="7"/>
      <c r="I149" s="1"/>
      <c r="J149" s="1"/>
      <c r="K149" s="1"/>
      <c r="L149" s="1"/>
    </row>
    <row r="150" spans="1:14" s="73" customFormat="1" ht="46.5" customHeight="1" x14ac:dyDescent="0.3">
      <c r="A150" s="3"/>
      <c r="B150" s="1"/>
      <c r="C150" s="1"/>
      <c r="D150" s="3"/>
      <c r="E150" s="13"/>
      <c r="F150" s="7"/>
      <c r="G150" s="1"/>
      <c r="H150" s="7"/>
      <c r="I150" s="1"/>
      <c r="J150" s="1"/>
      <c r="K150" s="1"/>
      <c r="L150" s="1"/>
    </row>
    <row r="151" spans="1:14" s="7" customFormat="1" ht="10.95" customHeight="1" x14ac:dyDescent="0.25">
      <c r="A151" s="3"/>
      <c r="B151" s="1"/>
      <c r="C151" s="1"/>
      <c r="D151" s="3"/>
      <c r="E151" s="13"/>
      <c r="G151" s="1"/>
      <c r="I151" s="1"/>
      <c r="J151" s="1"/>
      <c r="K151" s="1"/>
      <c r="L151" s="1"/>
    </row>
    <row r="152" spans="1:14" s="173" customFormat="1" ht="21" x14ac:dyDescent="0.25">
      <c r="A152" s="3"/>
      <c r="B152" s="1"/>
      <c r="C152" s="1"/>
      <c r="D152" s="3"/>
      <c r="E152" s="13"/>
      <c r="F152" s="7"/>
      <c r="G152" s="1"/>
      <c r="H152" s="7"/>
      <c r="I152" s="1"/>
      <c r="J152" s="1"/>
      <c r="K152" s="1"/>
      <c r="L152" s="1"/>
      <c r="M152" s="172">
        <f>H65-SINTÉTICA!$I$80</f>
        <v>0</v>
      </c>
    </row>
    <row r="153" spans="1:14" s="7" customFormat="1" x14ac:dyDescent="0.25">
      <c r="A153" s="3"/>
      <c r="B153" s="1"/>
      <c r="C153" s="1"/>
      <c r="D153" s="3"/>
      <c r="E153" s="13"/>
      <c r="G153" s="1"/>
      <c r="I153" s="1"/>
      <c r="J153" s="1"/>
      <c r="K153" s="1"/>
      <c r="L153" s="1"/>
    </row>
    <row r="154" spans="1:14" s="76" customFormat="1" ht="32.25" customHeight="1" x14ac:dyDescent="0.3">
      <c r="A154" s="3"/>
      <c r="B154" s="1"/>
      <c r="C154" s="1"/>
      <c r="D154" s="3"/>
      <c r="E154" s="13"/>
      <c r="F154" s="7"/>
      <c r="G154" s="1"/>
      <c r="H154" s="7"/>
      <c r="I154" s="1"/>
      <c r="J154" s="1"/>
      <c r="K154" s="1"/>
      <c r="L154" s="1"/>
    </row>
    <row r="155" spans="1:14" s="76" customFormat="1" ht="21" customHeight="1" x14ac:dyDescent="0.3">
      <c r="A155" s="3"/>
      <c r="B155" s="1"/>
      <c r="C155" s="1"/>
      <c r="D155" s="3"/>
      <c r="E155" s="13"/>
      <c r="F155" s="7"/>
      <c r="G155" s="1"/>
      <c r="H155" s="7"/>
      <c r="I155" s="1"/>
      <c r="J155" s="1"/>
      <c r="K155" s="1"/>
      <c r="L155" s="1"/>
    </row>
    <row r="156" spans="1:14" s="7" customFormat="1" x14ac:dyDescent="0.25">
      <c r="A156" s="3"/>
      <c r="B156" s="1"/>
      <c r="C156" s="1"/>
      <c r="D156" s="3"/>
      <c r="E156" s="13"/>
      <c r="G156" s="1"/>
      <c r="I156" s="1"/>
      <c r="J156" s="1"/>
      <c r="K156" s="1"/>
      <c r="L156" s="1"/>
    </row>
    <row r="157" spans="1:14" s="7" customFormat="1" ht="42" customHeight="1" x14ac:dyDescent="0.25">
      <c r="A157" s="3"/>
      <c r="B157" s="1"/>
      <c r="C157" s="1"/>
      <c r="D157" s="3"/>
      <c r="E157" s="13"/>
      <c r="G157" s="1"/>
      <c r="I157" s="1"/>
      <c r="J157" s="1"/>
      <c r="K157" s="1"/>
      <c r="L157" s="1"/>
      <c r="M157" s="269" t="s">
        <v>206</v>
      </c>
      <c r="N157" s="7" t="s">
        <v>207</v>
      </c>
    </row>
    <row r="158" spans="1:14" s="7" customFormat="1" x14ac:dyDescent="0.25">
      <c r="A158" s="3"/>
      <c r="B158" s="1"/>
      <c r="C158" s="1"/>
      <c r="D158" s="3"/>
      <c r="E158" s="13"/>
      <c r="G158" s="1"/>
      <c r="I158" s="1"/>
      <c r="J158" s="1"/>
      <c r="K158" s="1"/>
      <c r="L158" s="1"/>
    </row>
    <row r="159" spans="1:14" s="7" customFormat="1" x14ac:dyDescent="0.25">
      <c r="A159" s="3"/>
      <c r="B159" s="1"/>
      <c r="C159" s="1"/>
      <c r="D159" s="3"/>
      <c r="E159" s="13"/>
      <c r="G159" s="1"/>
      <c r="I159" s="1"/>
      <c r="J159" s="1"/>
      <c r="K159" s="1"/>
      <c r="L159" s="1"/>
    </row>
    <row r="160" spans="1:14" s="7" customFormat="1" x14ac:dyDescent="0.25">
      <c r="A160" s="3"/>
      <c r="B160" s="1"/>
      <c r="C160" s="1"/>
      <c r="D160" s="3"/>
      <c r="E160" s="13"/>
      <c r="G160" s="1"/>
      <c r="I160" s="1"/>
      <c r="J160" s="1"/>
      <c r="K160" s="1"/>
      <c r="L160" s="1"/>
    </row>
    <row r="161" spans="1:12" s="7" customFormat="1" x14ac:dyDescent="0.25">
      <c r="A161" s="3"/>
      <c r="B161" s="1"/>
      <c r="C161" s="1"/>
      <c r="D161" s="3"/>
      <c r="E161" s="13"/>
      <c r="G161" s="1"/>
      <c r="I161" s="1"/>
      <c r="J161" s="1"/>
      <c r="K161" s="1"/>
      <c r="L161" s="1"/>
    </row>
    <row r="162" spans="1:12" s="7" customFormat="1" x14ac:dyDescent="0.25">
      <c r="A162" s="3"/>
      <c r="B162" s="1"/>
      <c r="C162" s="1"/>
      <c r="D162" s="3"/>
      <c r="E162" s="13"/>
      <c r="G162" s="1"/>
      <c r="I162" s="1"/>
      <c r="J162" s="1"/>
      <c r="K162" s="1"/>
      <c r="L162" s="1"/>
    </row>
    <row r="163" spans="1:12" s="7" customFormat="1" x14ac:dyDescent="0.25">
      <c r="A163" s="3"/>
      <c r="B163" s="1"/>
      <c r="C163" s="1"/>
      <c r="D163" s="3"/>
      <c r="E163" s="13"/>
      <c r="G163" s="1"/>
      <c r="I163" s="1"/>
      <c r="J163" s="1"/>
      <c r="K163" s="1"/>
      <c r="L163" s="1"/>
    </row>
    <row r="164" spans="1:12" s="7" customFormat="1" x14ac:dyDescent="0.25">
      <c r="A164" s="3"/>
      <c r="B164" s="1"/>
      <c r="C164" s="1"/>
      <c r="D164" s="3"/>
      <c r="E164" s="13"/>
      <c r="G164" s="1"/>
      <c r="I164" s="1"/>
      <c r="J164" s="1"/>
      <c r="K164" s="1"/>
      <c r="L164" s="1"/>
    </row>
    <row r="165" spans="1:12" s="7" customFormat="1" x14ac:dyDescent="0.25">
      <c r="A165" s="3"/>
      <c r="B165" s="1"/>
      <c r="C165" s="1"/>
      <c r="D165" s="3"/>
      <c r="E165" s="13"/>
      <c r="G165" s="1"/>
      <c r="I165" s="1"/>
      <c r="J165" s="1"/>
      <c r="K165" s="1"/>
      <c r="L165" s="1"/>
    </row>
    <row r="166" spans="1:12" s="7" customFormat="1" x14ac:dyDescent="0.25">
      <c r="A166" s="3"/>
      <c r="B166" s="1"/>
      <c r="C166" s="1"/>
      <c r="D166" s="3"/>
      <c r="E166" s="13"/>
      <c r="G166" s="1"/>
      <c r="I166" s="1"/>
      <c r="J166" s="1"/>
      <c r="K166" s="1"/>
      <c r="L166" s="1"/>
    </row>
    <row r="167" spans="1:12" s="7" customFormat="1" x14ac:dyDescent="0.25">
      <c r="A167" s="3"/>
      <c r="B167" s="1"/>
      <c r="C167" s="1"/>
      <c r="D167" s="3"/>
      <c r="E167" s="13"/>
      <c r="G167" s="1"/>
      <c r="I167" s="1"/>
      <c r="J167" s="1"/>
      <c r="K167" s="1"/>
      <c r="L167" s="1"/>
    </row>
    <row r="168" spans="1:12" s="7" customFormat="1" x14ac:dyDescent="0.25">
      <c r="A168" s="3"/>
      <c r="B168" s="1"/>
      <c r="C168" s="1"/>
      <c r="D168" s="3"/>
      <c r="E168" s="13"/>
      <c r="G168" s="1"/>
      <c r="I168" s="1"/>
      <c r="J168" s="1"/>
      <c r="K168" s="1"/>
      <c r="L168" s="1"/>
    </row>
    <row r="169" spans="1:12" s="7" customFormat="1" x14ac:dyDescent="0.25">
      <c r="A169" s="3"/>
      <c r="B169" s="1"/>
      <c r="C169" s="1"/>
      <c r="D169" s="3"/>
      <c r="E169" s="13"/>
      <c r="G169" s="1"/>
      <c r="I169" s="1"/>
      <c r="J169" s="1"/>
      <c r="K169" s="1"/>
      <c r="L169" s="1"/>
    </row>
    <row r="170" spans="1:12" s="7" customFormat="1" x14ac:dyDescent="0.25">
      <c r="A170" s="3"/>
      <c r="B170" s="1"/>
      <c r="C170" s="1"/>
      <c r="D170" s="3"/>
      <c r="E170" s="13"/>
      <c r="G170" s="1"/>
      <c r="I170" s="1"/>
      <c r="J170" s="1"/>
      <c r="K170" s="1"/>
      <c r="L170" s="1"/>
    </row>
    <row r="171" spans="1:12" s="7" customFormat="1" x14ac:dyDescent="0.25">
      <c r="A171" s="3"/>
      <c r="B171" s="1"/>
      <c r="C171" s="1"/>
      <c r="D171" s="3"/>
      <c r="E171" s="13"/>
      <c r="G171" s="1"/>
      <c r="I171" s="1"/>
      <c r="J171" s="1"/>
      <c r="K171" s="1"/>
      <c r="L171" s="1"/>
    </row>
    <row r="172" spans="1:12" s="7" customFormat="1" x14ac:dyDescent="0.25">
      <c r="A172" s="3"/>
      <c r="B172" s="1"/>
      <c r="C172" s="1"/>
      <c r="D172" s="3"/>
      <c r="E172" s="13"/>
      <c r="G172" s="1"/>
      <c r="I172" s="1"/>
      <c r="J172" s="1"/>
      <c r="K172" s="1"/>
      <c r="L172" s="1"/>
    </row>
    <row r="173" spans="1:12" s="7" customFormat="1" x14ac:dyDescent="0.25">
      <c r="A173" s="3"/>
      <c r="B173" s="1"/>
      <c r="C173" s="1"/>
      <c r="D173" s="3"/>
      <c r="E173" s="13"/>
      <c r="G173" s="1"/>
      <c r="I173" s="1"/>
      <c r="J173" s="1"/>
      <c r="K173" s="1"/>
      <c r="L173" s="1"/>
    </row>
    <row r="174" spans="1:12" s="7" customFormat="1" x14ac:dyDescent="0.25">
      <c r="A174" s="3"/>
      <c r="B174" s="1"/>
      <c r="C174" s="1"/>
      <c r="D174" s="3"/>
      <c r="E174" s="13"/>
      <c r="G174" s="1"/>
      <c r="I174" s="1"/>
      <c r="J174" s="1"/>
      <c r="K174" s="1"/>
      <c r="L174" s="1"/>
    </row>
    <row r="175" spans="1:12" s="7" customFormat="1" x14ac:dyDescent="0.25">
      <c r="A175" s="3"/>
      <c r="B175" s="1"/>
      <c r="C175" s="1"/>
      <c r="D175" s="3"/>
      <c r="E175" s="13"/>
      <c r="G175" s="1"/>
      <c r="I175" s="1"/>
      <c r="J175" s="1"/>
      <c r="K175" s="1"/>
      <c r="L175" s="1"/>
    </row>
    <row r="176" spans="1:12" s="7" customFormat="1" x14ac:dyDescent="0.25">
      <c r="A176" s="3"/>
      <c r="B176" s="1"/>
      <c r="C176" s="1"/>
      <c r="D176" s="3"/>
      <c r="E176" s="13"/>
      <c r="G176" s="1"/>
      <c r="I176" s="1"/>
      <c r="J176" s="1"/>
      <c r="K176" s="1"/>
      <c r="L176" s="1"/>
    </row>
    <row r="177" spans="1:12" s="7" customFormat="1" x14ac:dyDescent="0.25">
      <c r="A177" s="3"/>
      <c r="B177" s="1"/>
      <c r="C177" s="1"/>
      <c r="D177" s="3"/>
      <c r="E177" s="13"/>
      <c r="G177" s="1"/>
      <c r="I177" s="1"/>
      <c r="J177" s="1"/>
      <c r="K177" s="1"/>
      <c r="L177" s="1"/>
    </row>
    <row r="178" spans="1:12" s="7" customFormat="1" x14ac:dyDescent="0.25">
      <c r="A178" s="3"/>
      <c r="B178" s="1"/>
      <c r="C178" s="1"/>
      <c r="D178" s="3"/>
      <c r="E178" s="13"/>
      <c r="G178" s="1"/>
      <c r="I178" s="1"/>
      <c r="J178" s="1"/>
      <c r="K178" s="1"/>
      <c r="L178" s="1"/>
    </row>
    <row r="179" spans="1:12" s="7" customFormat="1" x14ac:dyDescent="0.25">
      <c r="A179" s="3"/>
      <c r="B179" s="1"/>
      <c r="C179" s="1"/>
      <c r="D179" s="3"/>
      <c r="E179" s="13"/>
      <c r="G179" s="1"/>
      <c r="I179" s="1"/>
      <c r="J179" s="1"/>
      <c r="K179" s="1"/>
      <c r="L179" s="1"/>
    </row>
    <row r="180" spans="1:12" s="7" customFormat="1" x14ac:dyDescent="0.25">
      <c r="A180" s="3"/>
      <c r="B180" s="1"/>
      <c r="C180" s="1"/>
      <c r="D180" s="3"/>
      <c r="E180" s="13"/>
      <c r="G180" s="1"/>
      <c r="I180" s="1"/>
      <c r="J180" s="1"/>
      <c r="K180" s="1"/>
      <c r="L180" s="1"/>
    </row>
    <row r="181" spans="1:12" s="7" customFormat="1" x14ac:dyDescent="0.25">
      <c r="A181" s="3"/>
      <c r="B181" s="1"/>
      <c r="C181" s="1"/>
      <c r="D181" s="3"/>
      <c r="E181" s="13"/>
      <c r="G181" s="1"/>
      <c r="I181" s="1"/>
      <c r="J181" s="1"/>
      <c r="K181" s="1"/>
      <c r="L181" s="1"/>
    </row>
    <row r="182" spans="1:12" s="7" customFormat="1" x14ac:dyDescent="0.25">
      <c r="A182" s="3"/>
      <c r="B182" s="1"/>
      <c r="C182" s="1"/>
      <c r="D182" s="3"/>
      <c r="E182" s="13"/>
      <c r="G182" s="1"/>
      <c r="I182" s="1"/>
      <c r="J182" s="1"/>
      <c r="K182" s="1"/>
      <c r="L182" s="1"/>
    </row>
    <row r="183" spans="1:12" s="73" customFormat="1" ht="14.4" x14ac:dyDescent="0.3">
      <c r="A183" s="3"/>
      <c r="B183" s="1"/>
      <c r="C183" s="1"/>
      <c r="D183" s="3"/>
      <c r="E183" s="13"/>
      <c r="F183" s="7"/>
      <c r="G183" s="1"/>
      <c r="H183" s="7"/>
      <c r="I183" s="1"/>
      <c r="J183" s="1"/>
      <c r="K183" s="1"/>
      <c r="L183" s="1"/>
    </row>
    <row r="184" spans="1:12" s="72" customFormat="1" ht="16.2" customHeight="1" x14ac:dyDescent="0.3">
      <c r="A184" s="3"/>
      <c r="B184" s="1"/>
      <c r="C184" s="1"/>
      <c r="D184" s="3"/>
      <c r="E184" s="13"/>
      <c r="F184" s="7"/>
      <c r="G184" s="1"/>
      <c r="H184" s="7"/>
      <c r="I184" s="1"/>
      <c r="J184" s="1"/>
      <c r="K184" s="1"/>
      <c r="L184" s="1"/>
    </row>
    <row r="185" spans="1:12" s="72" customFormat="1" ht="12" customHeight="1" x14ac:dyDescent="0.3">
      <c r="A185" s="3"/>
      <c r="B185" s="1"/>
      <c r="C185" s="1"/>
      <c r="D185" s="3"/>
      <c r="E185" s="13"/>
      <c r="F185" s="7"/>
      <c r="G185" s="1"/>
      <c r="H185" s="7"/>
      <c r="I185" s="1"/>
      <c r="J185" s="1"/>
      <c r="K185" s="1"/>
      <c r="L185" s="1"/>
    </row>
    <row r="186" spans="1:12" s="72" customFormat="1" ht="18.75" customHeight="1" x14ac:dyDescent="0.3">
      <c r="A186" s="3"/>
      <c r="B186" s="1"/>
      <c r="C186" s="1"/>
      <c r="D186" s="3"/>
      <c r="E186" s="13"/>
      <c r="F186" s="7"/>
      <c r="G186" s="1"/>
      <c r="H186" s="7"/>
      <c r="I186" s="1"/>
      <c r="J186" s="1"/>
      <c r="K186" s="1"/>
      <c r="L186" s="1"/>
    </row>
    <row r="187" spans="1:12" ht="18.75" customHeight="1" x14ac:dyDescent="0.25"/>
    <row r="189" spans="1:12" ht="12" customHeight="1" x14ac:dyDescent="0.25"/>
  </sheetData>
  <autoFilter ref="A15:K28" xr:uid="{00000000-0009-0000-0000-000004000000}">
    <sortState xmlns:xlrd2="http://schemas.microsoft.com/office/spreadsheetml/2017/richdata2" ref="A16:K63">
      <sortCondition descending="1" ref="I15:I28"/>
    </sortState>
  </autoFilter>
  <mergeCells count="8">
    <mergeCell ref="A2:K2"/>
    <mergeCell ref="A3:K3"/>
    <mergeCell ref="A74:K74"/>
    <mergeCell ref="A65:G65"/>
    <mergeCell ref="A13:K13"/>
    <mergeCell ref="B5:K5"/>
    <mergeCell ref="D68:G68"/>
    <mergeCell ref="A67:C67"/>
  </mergeCells>
  <conditionalFormatting sqref="I16:I63">
    <cfRule type="dataBar" priority="1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{3428CA13-AC23-47D7-98F9-47A13AC7FBCE}</x14:id>
        </ext>
      </extLst>
    </cfRule>
  </conditionalFormatting>
  <conditionalFormatting sqref="J16:J63">
    <cfRule type="dataBar" priority="1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{DE15E69B-81A1-454B-94A5-400E3D45C6AE}</x14:id>
        </ext>
      </extLst>
    </cfRule>
  </conditionalFormatting>
  <conditionalFormatting sqref="K16:L63 G71:G73">
    <cfRule type="containsText" dxfId="16" priority="11" operator="containsText" text="B">
      <formula>NOT(ISERROR(SEARCH("B",G16)))</formula>
    </cfRule>
    <cfRule type="containsText" dxfId="15" priority="12" operator="containsText" text="A">
      <formula>NOT(ISERROR(SEARCH("A",G16)))</formula>
    </cfRule>
  </conditionalFormatting>
  <printOptions horizontalCentered="1"/>
  <pageMargins left="0.59055118110236227" right="0.39370078740157483" top="0.59055118110236227" bottom="0.59055118110236227" header="0.51181102362204722" footer="0.51181102362204722"/>
  <pageSetup paperSize="9" scale="32" fitToHeight="0" orientation="portrait" r:id="rId1"/>
  <headerFooter alignWithMargins="0">
    <oddFooter>Página &amp;P de &amp;N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428CA13-AC23-47D7-98F9-47A13AC7FBCE}">
            <x14:dataBar minLength="0" maxLength="100" negativeBarColorSameAsPositive="1" axisPosition="none">
              <x14:cfvo type="min"/>
              <x14:cfvo type="max"/>
            </x14:dataBar>
          </x14:cfRule>
          <xm:sqref>I16:I63</xm:sqref>
        </x14:conditionalFormatting>
        <x14:conditionalFormatting xmlns:xm="http://schemas.microsoft.com/office/excel/2006/main">
          <x14:cfRule type="dataBar" id="{DE15E69B-81A1-454B-94A5-400E3D45C6AE}">
            <x14:dataBar minLength="0" maxLength="100" negativeBarColorSameAsPositive="1" axisPosition="none">
              <x14:cfvo type="min"/>
              <x14:cfvo type="max"/>
            </x14:dataBar>
          </x14:cfRule>
          <xm:sqref>J16:J63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outlinePr summaryBelow="0"/>
    <pageSetUpPr fitToPage="1"/>
  </sheetPr>
  <dimension ref="A1:Q76"/>
  <sheetViews>
    <sheetView showGridLines="0" topLeftCell="A2" zoomScale="55" zoomScaleNormal="55" zoomScaleSheetLayoutView="55" workbookViewId="0">
      <selection activeCell="O11" sqref="O11"/>
    </sheetView>
  </sheetViews>
  <sheetFormatPr defaultRowHeight="14.4" x14ac:dyDescent="0.3"/>
  <cols>
    <col min="1" max="1" width="12.44140625" style="20" customWidth="1"/>
    <col min="2" max="2" width="55.88671875" style="20" customWidth="1"/>
    <col min="3" max="3" width="27.5546875" style="20" bestFit="1" customWidth="1"/>
    <col min="4" max="4" width="15.5546875" style="20" customWidth="1"/>
    <col min="5" max="5" width="24.6640625" style="21" bestFit="1" customWidth="1"/>
    <col min="6" max="7" width="21.88671875" style="21" bestFit="1" customWidth="1"/>
    <col min="8" max="8" width="21.33203125" style="21" bestFit="1" customWidth="1"/>
    <col min="9" max="10" width="22.77734375" style="21" bestFit="1" customWidth="1"/>
    <col min="11" max="11" width="26.44140625" style="18" customWidth="1"/>
    <col min="12" max="225" width="9.109375" style="18"/>
    <col min="226" max="226" width="7.44140625" style="18" customWidth="1"/>
    <col min="227" max="227" width="38.88671875" style="18" bestFit="1" customWidth="1"/>
    <col min="228" max="241" width="17.109375" style="18" customWidth="1"/>
    <col min="242" max="242" width="15.6640625" style="18" customWidth="1"/>
    <col min="243" max="243" width="14.109375" style="18" customWidth="1"/>
    <col min="244" max="244" width="9.109375" style="18"/>
    <col min="245" max="245" width="22.5546875" style="18" customWidth="1"/>
    <col min="246" max="481" width="9.109375" style="18"/>
    <col min="482" max="482" width="7.44140625" style="18" customWidth="1"/>
    <col min="483" max="483" width="38.88671875" style="18" bestFit="1" customWidth="1"/>
    <col min="484" max="497" width="17.109375" style="18" customWidth="1"/>
    <col min="498" max="498" width="15.6640625" style="18" customWidth="1"/>
    <col min="499" max="499" width="14.109375" style="18" customWidth="1"/>
    <col min="500" max="500" width="9.109375" style="18"/>
    <col min="501" max="501" width="22.5546875" style="18" customWidth="1"/>
    <col min="502" max="737" width="9.109375" style="18"/>
    <col min="738" max="738" width="7.44140625" style="18" customWidth="1"/>
    <col min="739" max="739" width="38.88671875" style="18" bestFit="1" customWidth="1"/>
    <col min="740" max="753" width="17.109375" style="18" customWidth="1"/>
    <col min="754" max="754" width="15.6640625" style="18" customWidth="1"/>
    <col min="755" max="755" width="14.109375" style="18" customWidth="1"/>
    <col min="756" max="756" width="9.109375" style="18"/>
    <col min="757" max="757" width="22.5546875" style="18" customWidth="1"/>
    <col min="758" max="993" width="9.109375" style="18"/>
    <col min="994" max="994" width="7.44140625" style="18" customWidth="1"/>
    <col min="995" max="995" width="38.88671875" style="18" bestFit="1" customWidth="1"/>
    <col min="996" max="1009" width="17.109375" style="18" customWidth="1"/>
    <col min="1010" max="1010" width="15.6640625" style="18" customWidth="1"/>
    <col min="1011" max="1011" width="14.109375" style="18" customWidth="1"/>
    <col min="1012" max="1012" width="9.109375" style="18"/>
    <col min="1013" max="1013" width="22.5546875" style="18" customWidth="1"/>
    <col min="1014" max="1249" width="9.109375" style="18"/>
    <col min="1250" max="1250" width="7.44140625" style="18" customWidth="1"/>
    <col min="1251" max="1251" width="38.88671875" style="18" bestFit="1" customWidth="1"/>
    <col min="1252" max="1265" width="17.109375" style="18" customWidth="1"/>
    <col min="1266" max="1266" width="15.6640625" style="18" customWidth="1"/>
    <col min="1267" max="1267" width="14.109375" style="18" customWidth="1"/>
    <col min="1268" max="1268" width="9.109375" style="18"/>
    <col min="1269" max="1269" width="22.5546875" style="18" customWidth="1"/>
    <col min="1270" max="1505" width="9.109375" style="18"/>
    <col min="1506" max="1506" width="7.44140625" style="18" customWidth="1"/>
    <col min="1507" max="1507" width="38.88671875" style="18" bestFit="1" customWidth="1"/>
    <col min="1508" max="1521" width="17.109375" style="18" customWidth="1"/>
    <col min="1522" max="1522" width="15.6640625" style="18" customWidth="1"/>
    <col min="1523" max="1523" width="14.109375" style="18" customWidth="1"/>
    <col min="1524" max="1524" width="9.109375" style="18"/>
    <col min="1525" max="1525" width="22.5546875" style="18" customWidth="1"/>
    <col min="1526" max="1761" width="9.109375" style="18"/>
    <col min="1762" max="1762" width="7.44140625" style="18" customWidth="1"/>
    <col min="1763" max="1763" width="38.88671875" style="18" bestFit="1" customWidth="1"/>
    <col min="1764" max="1777" width="17.109375" style="18" customWidth="1"/>
    <col min="1778" max="1778" width="15.6640625" style="18" customWidth="1"/>
    <col min="1779" max="1779" width="14.109375" style="18" customWidth="1"/>
    <col min="1780" max="1780" width="9.109375" style="18"/>
    <col min="1781" max="1781" width="22.5546875" style="18" customWidth="1"/>
    <col min="1782" max="2017" width="9.109375" style="18"/>
    <col min="2018" max="2018" width="7.44140625" style="18" customWidth="1"/>
    <col min="2019" max="2019" width="38.88671875" style="18" bestFit="1" customWidth="1"/>
    <col min="2020" max="2033" width="17.109375" style="18" customWidth="1"/>
    <col min="2034" max="2034" width="15.6640625" style="18" customWidth="1"/>
    <col min="2035" max="2035" width="14.109375" style="18" customWidth="1"/>
    <col min="2036" max="2036" width="9.109375" style="18"/>
    <col min="2037" max="2037" width="22.5546875" style="18" customWidth="1"/>
    <col min="2038" max="2273" width="9.109375" style="18"/>
    <col min="2274" max="2274" width="7.44140625" style="18" customWidth="1"/>
    <col min="2275" max="2275" width="38.88671875" style="18" bestFit="1" customWidth="1"/>
    <col min="2276" max="2289" width="17.109375" style="18" customWidth="1"/>
    <col min="2290" max="2290" width="15.6640625" style="18" customWidth="1"/>
    <col min="2291" max="2291" width="14.109375" style="18" customWidth="1"/>
    <col min="2292" max="2292" width="9.109375" style="18"/>
    <col min="2293" max="2293" width="22.5546875" style="18" customWidth="1"/>
    <col min="2294" max="2529" width="9.109375" style="18"/>
    <col min="2530" max="2530" width="7.44140625" style="18" customWidth="1"/>
    <col min="2531" max="2531" width="38.88671875" style="18" bestFit="1" customWidth="1"/>
    <col min="2532" max="2545" width="17.109375" style="18" customWidth="1"/>
    <col min="2546" max="2546" width="15.6640625" style="18" customWidth="1"/>
    <col min="2547" max="2547" width="14.109375" style="18" customWidth="1"/>
    <col min="2548" max="2548" width="9.109375" style="18"/>
    <col min="2549" max="2549" width="22.5546875" style="18" customWidth="1"/>
    <col min="2550" max="2785" width="9.109375" style="18"/>
    <col min="2786" max="2786" width="7.44140625" style="18" customWidth="1"/>
    <col min="2787" max="2787" width="38.88671875" style="18" bestFit="1" customWidth="1"/>
    <col min="2788" max="2801" width="17.109375" style="18" customWidth="1"/>
    <col min="2802" max="2802" width="15.6640625" style="18" customWidth="1"/>
    <col min="2803" max="2803" width="14.109375" style="18" customWidth="1"/>
    <col min="2804" max="2804" width="9.109375" style="18"/>
    <col min="2805" max="2805" width="22.5546875" style="18" customWidth="1"/>
    <col min="2806" max="3041" width="9.109375" style="18"/>
    <col min="3042" max="3042" width="7.44140625" style="18" customWidth="1"/>
    <col min="3043" max="3043" width="38.88671875" style="18" bestFit="1" customWidth="1"/>
    <col min="3044" max="3057" width="17.109375" style="18" customWidth="1"/>
    <col min="3058" max="3058" width="15.6640625" style="18" customWidth="1"/>
    <col min="3059" max="3059" width="14.109375" style="18" customWidth="1"/>
    <col min="3060" max="3060" width="9.109375" style="18"/>
    <col min="3061" max="3061" width="22.5546875" style="18" customWidth="1"/>
    <col min="3062" max="3297" width="9.109375" style="18"/>
    <col min="3298" max="3298" width="7.44140625" style="18" customWidth="1"/>
    <col min="3299" max="3299" width="38.88671875" style="18" bestFit="1" customWidth="1"/>
    <col min="3300" max="3313" width="17.109375" style="18" customWidth="1"/>
    <col min="3314" max="3314" width="15.6640625" style="18" customWidth="1"/>
    <col min="3315" max="3315" width="14.109375" style="18" customWidth="1"/>
    <col min="3316" max="3316" width="9.109375" style="18"/>
    <col min="3317" max="3317" width="22.5546875" style="18" customWidth="1"/>
    <col min="3318" max="3553" width="9.109375" style="18"/>
    <col min="3554" max="3554" width="7.44140625" style="18" customWidth="1"/>
    <col min="3555" max="3555" width="38.88671875" style="18" bestFit="1" customWidth="1"/>
    <col min="3556" max="3569" width="17.109375" style="18" customWidth="1"/>
    <col min="3570" max="3570" width="15.6640625" style="18" customWidth="1"/>
    <col min="3571" max="3571" width="14.109375" style="18" customWidth="1"/>
    <col min="3572" max="3572" width="9.109375" style="18"/>
    <col min="3573" max="3573" width="22.5546875" style="18" customWidth="1"/>
    <col min="3574" max="3809" width="9.109375" style="18"/>
    <col min="3810" max="3810" width="7.44140625" style="18" customWidth="1"/>
    <col min="3811" max="3811" width="38.88671875" style="18" bestFit="1" customWidth="1"/>
    <col min="3812" max="3825" width="17.109375" style="18" customWidth="1"/>
    <col min="3826" max="3826" width="15.6640625" style="18" customWidth="1"/>
    <col min="3827" max="3827" width="14.109375" style="18" customWidth="1"/>
    <col min="3828" max="3828" width="9.109375" style="18"/>
    <col min="3829" max="3829" width="22.5546875" style="18" customWidth="1"/>
    <col min="3830" max="4065" width="9.109375" style="18"/>
    <col min="4066" max="4066" width="7.44140625" style="18" customWidth="1"/>
    <col min="4067" max="4067" width="38.88671875" style="18" bestFit="1" customWidth="1"/>
    <col min="4068" max="4081" width="17.109375" style="18" customWidth="1"/>
    <col min="4082" max="4082" width="15.6640625" style="18" customWidth="1"/>
    <col min="4083" max="4083" width="14.109375" style="18" customWidth="1"/>
    <col min="4084" max="4084" width="9.109375" style="18"/>
    <col min="4085" max="4085" width="22.5546875" style="18" customWidth="1"/>
    <col min="4086" max="4321" width="9.109375" style="18"/>
    <col min="4322" max="4322" width="7.44140625" style="18" customWidth="1"/>
    <col min="4323" max="4323" width="38.88671875" style="18" bestFit="1" customWidth="1"/>
    <col min="4324" max="4337" width="17.109375" style="18" customWidth="1"/>
    <col min="4338" max="4338" width="15.6640625" style="18" customWidth="1"/>
    <col min="4339" max="4339" width="14.109375" style="18" customWidth="1"/>
    <col min="4340" max="4340" width="9.109375" style="18"/>
    <col min="4341" max="4341" width="22.5546875" style="18" customWidth="1"/>
    <col min="4342" max="4577" width="9.109375" style="18"/>
    <col min="4578" max="4578" width="7.44140625" style="18" customWidth="1"/>
    <col min="4579" max="4579" width="38.88671875" style="18" bestFit="1" customWidth="1"/>
    <col min="4580" max="4593" width="17.109375" style="18" customWidth="1"/>
    <col min="4594" max="4594" width="15.6640625" style="18" customWidth="1"/>
    <col min="4595" max="4595" width="14.109375" style="18" customWidth="1"/>
    <col min="4596" max="4596" width="9.109375" style="18"/>
    <col min="4597" max="4597" width="22.5546875" style="18" customWidth="1"/>
    <col min="4598" max="4833" width="9.109375" style="18"/>
    <col min="4834" max="4834" width="7.44140625" style="18" customWidth="1"/>
    <col min="4835" max="4835" width="38.88671875" style="18" bestFit="1" customWidth="1"/>
    <col min="4836" max="4849" width="17.109375" style="18" customWidth="1"/>
    <col min="4850" max="4850" width="15.6640625" style="18" customWidth="1"/>
    <col min="4851" max="4851" width="14.109375" style="18" customWidth="1"/>
    <col min="4852" max="4852" width="9.109375" style="18"/>
    <col min="4853" max="4853" width="22.5546875" style="18" customWidth="1"/>
    <col min="4854" max="5089" width="9.109375" style="18"/>
    <col min="5090" max="5090" width="7.44140625" style="18" customWidth="1"/>
    <col min="5091" max="5091" width="38.88671875" style="18" bestFit="1" customWidth="1"/>
    <col min="5092" max="5105" width="17.109375" style="18" customWidth="1"/>
    <col min="5106" max="5106" width="15.6640625" style="18" customWidth="1"/>
    <col min="5107" max="5107" width="14.109375" style="18" customWidth="1"/>
    <col min="5108" max="5108" width="9.109375" style="18"/>
    <col min="5109" max="5109" width="22.5546875" style="18" customWidth="1"/>
    <col min="5110" max="5345" width="9.109375" style="18"/>
    <col min="5346" max="5346" width="7.44140625" style="18" customWidth="1"/>
    <col min="5347" max="5347" width="38.88671875" style="18" bestFit="1" customWidth="1"/>
    <col min="5348" max="5361" width="17.109375" style="18" customWidth="1"/>
    <col min="5362" max="5362" width="15.6640625" style="18" customWidth="1"/>
    <col min="5363" max="5363" width="14.109375" style="18" customWidth="1"/>
    <col min="5364" max="5364" width="9.109375" style="18"/>
    <col min="5365" max="5365" width="22.5546875" style="18" customWidth="1"/>
    <col min="5366" max="5601" width="9.109375" style="18"/>
    <col min="5602" max="5602" width="7.44140625" style="18" customWidth="1"/>
    <col min="5603" max="5603" width="38.88671875" style="18" bestFit="1" customWidth="1"/>
    <col min="5604" max="5617" width="17.109375" style="18" customWidth="1"/>
    <col min="5618" max="5618" width="15.6640625" style="18" customWidth="1"/>
    <col min="5619" max="5619" width="14.109375" style="18" customWidth="1"/>
    <col min="5620" max="5620" width="9.109375" style="18"/>
    <col min="5621" max="5621" width="22.5546875" style="18" customWidth="1"/>
    <col min="5622" max="5857" width="9.109375" style="18"/>
    <col min="5858" max="5858" width="7.44140625" style="18" customWidth="1"/>
    <col min="5859" max="5859" width="38.88671875" style="18" bestFit="1" customWidth="1"/>
    <col min="5860" max="5873" width="17.109375" style="18" customWidth="1"/>
    <col min="5874" max="5874" width="15.6640625" style="18" customWidth="1"/>
    <col min="5875" max="5875" width="14.109375" style="18" customWidth="1"/>
    <col min="5876" max="5876" width="9.109375" style="18"/>
    <col min="5877" max="5877" width="22.5546875" style="18" customWidth="1"/>
    <col min="5878" max="6113" width="9.109375" style="18"/>
    <col min="6114" max="6114" width="7.44140625" style="18" customWidth="1"/>
    <col min="6115" max="6115" width="38.88671875" style="18" bestFit="1" customWidth="1"/>
    <col min="6116" max="6129" width="17.109375" style="18" customWidth="1"/>
    <col min="6130" max="6130" width="15.6640625" style="18" customWidth="1"/>
    <col min="6131" max="6131" width="14.109375" style="18" customWidth="1"/>
    <col min="6132" max="6132" width="9.109375" style="18"/>
    <col min="6133" max="6133" width="22.5546875" style="18" customWidth="1"/>
    <col min="6134" max="6369" width="9.109375" style="18"/>
    <col min="6370" max="6370" width="7.44140625" style="18" customWidth="1"/>
    <col min="6371" max="6371" width="38.88671875" style="18" bestFit="1" customWidth="1"/>
    <col min="6372" max="6385" width="17.109375" style="18" customWidth="1"/>
    <col min="6386" max="6386" width="15.6640625" style="18" customWidth="1"/>
    <col min="6387" max="6387" width="14.109375" style="18" customWidth="1"/>
    <col min="6388" max="6388" width="9.109375" style="18"/>
    <col min="6389" max="6389" width="22.5546875" style="18" customWidth="1"/>
    <col min="6390" max="6625" width="9.109375" style="18"/>
    <col min="6626" max="6626" width="7.44140625" style="18" customWidth="1"/>
    <col min="6627" max="6627" width="38.88671875" style="18" bestFit="1" customWidth="1"/>
    <col min="6628" max="6641" width="17.109375" style="18" customWidth="1"/>
    <col min="6642" max="6642" width="15.6640625" style="18" customWidth="1"/>
    <col min="6643" max="6643" width="14.109375" style="18" customWidth="1"/>
    <col min="6644" max="6644" width="9.109375" style="18"/>
    <col min="6645" max="6645" width="22.5546875" style="18" customWidth="1"/>
    <col min="6646" max="6881" width="9.109375" style="18"/>
    <col min="6882" max="6882" width="7.44140625" style="18" customWidth="1"/>
    <col min="6883" max="6883" width="38.88671875" style="18" bestFit="1" customWidth="1"/>
    <col min="6884" max="6897" width="17.109375" style="18" customWidth="1"/>
    <col min="6898" max="6898" width="15.6640625" style="18" customWidth="1"/>
    <col min="6899" max="6899" width="14.109375" style="18" customWidth="1"/>
    <col min="6900" max="6900" width="9.109375" style="18"/>
    <col min="6901" max="6901" width="22.5546875" style="18" customWidth="1"/>
    <col min="6902" max="7137" width="9.109375" style="18"/>
    <col min="7138" max="7138" width="7.44140625" style="18" customWidth="1"/>
    <col min="7139" max="7139" width="38.88671875" style="18" bestFit="1" customWidth="1"/>
    <col min="7140" max="7153" width="17.109375" style="18" customWidth="1"/>
    <col min="7154" max="7154" width="15.6640625" style="18" customWidth="1"/>
    <col min="7155" max="7155" width="14.109375" style="18" customWidth="1"/>
    <col min="7156" max="7156" width="9.109375" style="18"/>
    <col min="7157" max="7157" width="22.5546875" style="18" customWidth="1"/>
    <col min="7158" max="7393" width="9.109375" style="18"/>
    <col min="7394" max="7394" width="7.44140625" style="18" customWidth="1"/>
    <col min="7395" max="7395" width="38.88671875" style="18" bestFit="1" customWidth="1"/>
    <col min="7396" max="7409" width="17.109375" style="18" customWidth="1"/>
    <col min="7410" max="7410" width="15.6640625" style="18" customWidth="1"/>
    <col min="7411" max="7411" width="14.109375" style="18" customWidth="1"/>
    <col min="7412" max="7412" width="9.109375" style="18"/>
    <col min="7413" max="7413" width="22.5546875" style="18" customWidth="1"/>
    <col min="7414" max="7649" width="9.109375" style="18"/>
    <col min="7650" max="7650" width="7.44140625" style="18" customWidth="1"/>
    <col min="7651" max="7651" width="38.88671875" style="18" bestFit="1" customWidth="1"/>
    <col min="7652" max="7665" width="17.109375" style="18" customWidth="1"/>
    <col min="7666" max="7666" width="15.6640625" style="18" customWidth="1"/>
    <col min="7667" max="7667" width="14.109375" style="18" customWidth="1"/>
    <col min="7668" max="7668" width="9.109375" style="18"/>
    <col min="7669" max="7669" width="22.5546875" style="18" customWidth="1"/>
    <col min="7670" max="7905" width="9.109375" style="18"/>
    <col min="7906" max="7906" width="7.44140625" style="18" customWidth="1"/>
    <col min="7907" max="7907" width="38.88671875" style="18" bestFit="1" customWidth="1"/>
    <col min="7908" max="7921" width="17.109375" style="18" customWidth="1"/>
    <col min="7922" max="7922" width="15.6640625" style="18" customWidth="1"/>
    <col min="7923" max="7923" width="14.109375" style="18" customWidth="1"/>
    <col min="7924" max="7924" width="9.109375" style="18"/>
    <col min="7925" max="7925" width="22.5546875" style="18" customWidth="1"/>
    <col min="7926" max="8161" width="9.109375" style="18"/>
    <col min="8162" max="8162" width="7.44140625" style="18" customWidth="1"/>
    <col min="8163" max="8163" width="38.88671875" style="18" bestFit="1" customWidth="1"/>
    <col min="8164" max="8177" width="17.109375" style="18" customWidth="1"/>
    <col min="8178" max="8178" width="15.6640625" style="18" customWidth="1"/>
    <col min="8179" max="8179" width="14.109375" style="18" customWidth="1"/>
    <col min="8180" max="8180" width="9.109375" style="18"/>
    <col min="8181" max="8181" width="22.5546875" style="18" customWidth="1"/>
    <col min="8182" max="8417" width="9.109375" style="18"/>
    <col min="8418" max="8418" width="7.44140625" style="18" customWidth="1"/>
    <col min="8419" max="8419" width="38.88671875" style="18" bestFit="1" customWidth="1"/>
    <col min="8420" max="8433" width="17.109375" style="18" customWidth="1"/>
    <col min="8434" max="8434" width="15.6640625" style="18" customWidth="1"/>
    <col min="8435" max="8435" width="14.109375" style="18" customWidth="1"/>
    <col min="8436" max="8436" width="9.109375" style="18"/>
    <col min="8437" max="8437" width="22.5546875" style="18" customWidth="1"/>
    <col min="8438" max="8673" width="9.109375" style="18"/>
    <col min="8674" max="8674" width="7.44140625" style="18" customWidth="1"/>
    <col min="8675" max="8675" width="38.88671875" style="18" bestFit="1" customWidth="1"/>
    <col min="8676" max="8689" width="17.109375" style="18" customWidth="1"/>
    <col min="8690" max="8690" width="15.6640625" style="18" customWidth="1"/>
    <col min="8691" max="8691" width="14.109375" style="18" customWidth="1"/>
    <col min="8692" max="8692" width="9.109375" style="18"/>
    <col min="8693" max="8693" width="22.5546875" style="18" customWidth="1"/>
    <col min="8694" max="8929" width="9.109375" style="18"/>
    <col min="8930" max="8930" width="7.44140625" style="18" customWidth="1"/>
    <col min="8931" max="8931" width="38.88671875" style="18" bestFit="1" customWidth="1"/>
    <col min="8932" max="8945" width="17.109375" style="18" customWidth="1"/>
    <col min="8946" max="8946" width="15.6640625" style="18" customWidth="1"/>
    <col min="8947" max="8947" width="14.109375" style="18" customWidth="1"/>
    <col min="8948" max="8948" width="9.109375" style="18"/>
    <col min="8949" max="8949" width="22.5546875" style="18" customWidth="1"/>
    <col min="8950" max="9185" width="9.109375" style="18"/>
    <col min="9186" max="9186" width="7.44140625" style="18" customWidth="1"/>
    <col min="9187" max="9187" width="38.88671875" style="18" bestFit="1" customWidth="1"/>
    <col min="9188" max="9201" width="17.109375" style="18" customWidth="1"/>
    <col min="9202" max="9202" width="15.6640625" style="18" customWidth="1"/>
    <col min="9203" max="9203" width="14.109375" style="18" customWidth="1"/>
    <col min="9204" max="9204" width="9.109375" style="18"/>
    <col min="9205" max="9205" width="22.5546875" style="18" customWidth="1"/>
    <col min="9206" max="9441" width="9.109375" style="18"/>
    <col min="9442" max="9442" width="7.44140625" style="18" customWidth="1"/>
    <col min="9443" max="9443" width="38.88671875" style="18" bestFit="1" customWidth="1"/>
    <col min="9444" max="9457" width="17.109375" style="18" customWidth="1"/>
    <col min="9458" max="9458" width="15.6640625" style="18" customWidth="1"/>
    <col min="9459" max="9459" width="14.109375" style="18" customWidth="1"/>
    <col min="9460" max="9460" width="9.109375" style="18"/>
    <col min="9461" max="9461" width="22.5546875" style="18" customWidth="1"/>
    <col min="9462" max="9697" width="9.109375" style="18"/>
    <col min="9698" max="9698" width="7.44140625" style="18" customWidth="1"/>
    <col min="9699" max="9699" width="38.88671875" style="18" bestFit="1" customWidth="1"/>
    <col min="9700" max="9713" width="17.109375" style="18" customWidth="1"/>
    <col min="9714" max="9714" width="15.6640625" style="18" customWidth="1"/>
    <col min="9715" max="9715" width="14.109375" style="18" customWidth="1"/>
    <col min="9716" max="9716" width="9.109375" style="18"/>
    <col min="9717" max="9717" width="22.5546875" style="18" customWidth="1"/>
    <col min="9718" max="9953" width="9.109375" style="18"/>
    <col min="9954" max="9954" width="7.44140625" style="18" customWidth="1"/>
    <col min="9955" max="9955" width="38.88671875" style="18" bestFit="1" customWidth="1"/>
    <col min="9956" max="9969" width="17.109375" style="18" customWidth="1"/>
    <col min="9970" max="9970" width="15.6640625" style="18" customWidth="1"/>
    <col min="9971" max="9971" width="14.109375" style="18" customWidth="1"/>
    <col min="9972" max="9972" width="9.109375" style="18"/>
    <col min="9973" max="9973" width="22.5546875" style="18" customWidth="1"/>
    <col min="9974" max="10209" width="9.109375" style="18"/>
    <col min="10210" max="10210" width="7.44140625" style="18" customWidth="1"/>
    <col min="10211" max="10211" width="38.88671875" style="18" bestFit="1" customWidth="1"/>
    <col min="10212" max="10225" width="17.109375" style="18" customWidth="1"/>
    <col min="10226" max="10226" width="15.6640625" style="18" customWidth="1"/>
    <col min="10227" max="10227" width="14.109375" style="18" customWidth="1"/>
    <col min="10228" max="10228" width="9.109375" style="18"/>
    <col min="10229" max="10229" width="22.5546875" style="18" customWidth="1"/>
    <col min="10230" max="10465" width="9.109375" style="18"/>
    <col min="10466" max="10466" width="7.44140625" style="18" customWidth="1"/>
    <col min="10467" max="10467" width="38.88671875" style="18" bestFit="1" customWidth="1"/>
    <col min="10468" max="10481" width="17.109375" style="18" customWidth="1"/>
    <col min="10482" max="10482" width="15.6640625" style="18" customWidth="1"/>
    <col min="10483" max="10483" width="14.109375" style="18" customWidth="1"/>
    <col min="10484" max="10484" width="9.109375" style="18"/>
    <col min="10485" max="10485" width="22.5546875" style="18" customWidth="1"/>
    <col min="10486" max="10721" width="9.109375" style="18"/>
    <col min="10722" max="10722" width="7.44140625" style="18" customWidth="1"/>
    <col min="10723" max="10723" width="38.88671875" style="18" bestFit="1" customWidth="1"/>
    <col min="10724" max="10737" width="17.109375" style="18" customWidth="1"/>
    <col min="10738" max="10738" width="15.6640625" style="18" customWidth="1"/>
    <col min="10739" max="10739" width="14.109375" style="18" customWidth="1"/>
    <col min="10740" max="10740" width="9.109375" style="18"/>
    <col min="10741" max="10741" width="22.5546875" style="18" customWidth="1"/>
    <col min="10742" max="10977" width="9.109375" style="18"/>
    <col min="10978" max="10978" width="7.44140625" style="18" customWidth="1"/>
    <col min="10979" max="10979" width="38.88671875" style="18" bestFit="1" customWidth="1"/>
    <col min="10980" max="10993" width="17.109375" style="18" customWidth="1"/>
    <col min="10994" max="10994" width="15.6640625" style="18" customWidth="1"/>
    <col min="10995" max="10995" width="14.109375" style="18" customWidth="1"/>
    <col min="10996" max="10996" width="9.109375" style="18"/>
    <col min="10997" max="10997" width="22.5546875" style="18" customWidth="1"/>
    <col min="10998" max="11233" width="9.109375" style="18"/>
    <col min="11234" max="11234" width="7.44140625" style="18" customWidth="1"/>
    <col min="11235" max="11235" width="38.88671875" style="18" bestFit="1" customWidth="1"/>
    <col min="11236" max="11249" width="17.109375" style="18" customWidth="1"/>
    <col min="11250" max="11250" width="15.6640625" style="18" customWidth="1"/>
    <col min="11251" max="11251" width="14.109375" style="18" customWidth="1"/>
    <col min="11252" max="11252" width="9.109375" style="18"/>
    <col min="11253" max="11253" width="22.5546875" style="18" customWidth="1"/>
    <col min="11254" max="11489" width="9.109375" style="18"/>
    <col min="11490" max="11490" width="7.44140625" style="18" customWidth="1"/>
    <col min="11491" max="11491" width="38.88671875" style="18" bestFit="1" customWidth="1"/>
    <col min="11492" max="11505" width="17.109375" style="18" customWidth="1"/>
    <col min="11506" max="11506" width="15.6640625" style="18" customWidth="1"/>
    <col min="11507" max="11507" width="14.109375" style="18" customWidth="1"/>
    <col min="11508" max="11508" width="9.109375" style="18"/>
    <col min="11509" max="11509" width="22.5546875" style="18" customWidth="1"/>
    <col min="11510" max="11745" width="9.109375" style="18"/>
    <col min="11746" max="11746" width="7.44140625" style="18" customWidth="1"/>
    <col min="11747" max="11747" width="38.88671875" style="18" bestFit="1" customWidth="1"/>
    <col min="11748" max="11761" width="17.109375" style="18" customWidth="1"/>
    <col min="11762" max="11762" width="15.6640625" style="18" customWidth="1"/>
    <col min="11763" max="11763" width="14.109375" style="18" customWidth="1"/>
    <col min="11764" max="11764" width="9.109375" style="18"/>
    <col min="11765" max="11765" width="22.5546875" style="18" customWidth="1"/>
    <col min="11766" max="12001" width="9.109375" style="18"/>
    <col min="12002" max="12002" width="7.44140625" style="18" customWidth="1"/>
    <col min="12003" max="12003" width="38.88671875" style="18" bestFit="1" customWidth="1"/>
    <col min="12004" max="12017" width="17.109375" style="18" customWidth="1"/>
    <col min="12018" max="12018" width="15.6640625" style="18" customWidth="1"/>
    <col min="12019" max="12019" width="14.109375" style="18" customWidth="1"/>
    <col min="12020" max="12020" width="9.109375" style="18"/>
    <col min="12021" max="12021" width="22.5546875" style="18" customWidth="1"/>
    <col min="12022" max="12257" width="9.109375" style="18"/>
    <col min="12258" max="12258" width="7.44140625" style="18" customWidth="1"/>
    <col min="12259" max="12259" width="38.88671875" style="18" bestFit="1" customWidth="1"/>
    <col min="12260" max="12273" width="17.109375" style="18" customWidth="1"/>
    <col min="12274" max="12274" width="15.6640625" style="18" customWidth="1"/>
    <col min="12275" max="12275" width="14.109375" style="18" customWidth="1"/>
    <col min="12276" max="12276" width="9.109375" style="18"/>
    <col min="12277" max="12277" width="22.5546875" style="18" customWidth="1"/>
    <col min="12278" max="12513" width="9.109375" style="18"/>
    <col min="12514" max="12514" width="7.44140625" style="18" customWidth="1"/>
    <col min="12515" max="12515" width="38.88671875" style="18" bestFit="1" customWidth="1"/>
    <col min="12516" max="12529" width="17.109375" style="18" customWidth="1"/>
    <col min="12530" max="12530" width="15.6640625" style="18" customWidth="1"/>
    <col min="12531" max="12531" width="14.109375" style="18" customWidth="1"/>
    <col min="12532" max="12532" width="9.109375" style="18"/>
    <col min="12533" max="12533" width="22.5546875" style="18" customWidth="1"/>
    <col min="12534" max="12769" width="9.109375" style="18"/>
    <col min="12770" max="12770" width="7.44140625" style="18" customWidth="1"/>
    <col min="12771" max="12771" width="38.88671875" style="18" bestFit="1" customWidth="1"/>
    <col min="12772" max="12785" width="17.109375" style="18" customWidth="1"/>
    <col min="12786" max="12786" width="15.6640625" style="18" customWidth="1"/>
    <col min="12787" max="12787" width="14.109375" style="18" customWidth="1"/>
    <col min="12788" max="12788" width="9.109375" style="18"/>
    <col min="12789" max="12789" width="22.5546875" style="18" customWidth="1"/>
    <col min="12790" max="13025" width="9.109375" style="18"/>
    <col min="13026" max="13026" width="7.44140625" style="18" customWidth="1"/>
    <col min="13027" max="13027" width="38.88671875" style="18" bestFit="1" customWidth="1"/>
    <col min="13028" max="13041" width="17.109375" style="18" customWidth="1"/>
    <col min="13042" max="13042" width="15.6640625" style="18" customWidth="1"/>
    <col min="13043" max="13043" width="14.109375" style="18" customWidth="1"/>
    <col min="13044" max="13044" width="9.109375" style="18"/>
    <col min="13045" max="13045" width="22.5546875" style="18" customWidth="1"/>
    <col min="13046" max="13281" width="9.109375" style="18"/>
    <col min="13282" max="13282" width="7.44140625" style="18" customWidth="1"/>
    <col min="13283" max="13283" width="38.88671875" style="18" bestFit="1" customWidth="1"/>
    <col min="13284" max="13297" width="17.109375" style="18" customWidth="1"/>
    <col min="13298" max="13298" width="15.6640625" style="18" customWidth="1"/>
    <col min="13299" max="13299" width="14.109375" style="18" customWidth="1"/>
    <col min="13300" max="13300" width="9.109375" style="18"/>
    <col min="13301" max="13301" width="22.5546875" style="18" customWidth="1"/>
    <col min="13302" max="13537" width="9.109375" style="18"/>
    <col min="13538" max="13538" width="7.44140625" style="18" customWidth="1"/>
    <col min="13539" max="13539" width="38.88671875" style="18" bestFit="1" customWidth="1"/>
    <col min="13540" max="13553" width="17.109375" style="18" customWidth="1"/>
    <col min="13554" max="13554" width="15.6640625" style="18" customWidth="1"/>
    <col min="13555" max="13555" width="14.109375" style="18" customWidth="1"/>
    <col min="13556" max="13556" width="9.109375" style="18"/>
    <col min="13557" max="13557" width="22.5546875" style="18" customWidth="1"/>
    <col min="13558" max="13793" width="9.109375" style="18"/>
    <col min="13794" max="13794" width="7.44140625" style="18" customWidth="1"/>
    <col min="13795" max="13795" width="38.88671875" style="18" bestFit="1" customWidth="1"/>
    <col min="13796" max="13809" width="17.109375" style="18" customWidth="1"/>
    <col min="13810" max="13810" width="15.6640625" style="18" customWidth="1"/>
    <col min="13811" max="13811" width="14.109375" style="18" customWidth="1"/>
    <col min="13812" max="13812" width="9.109375" style="18"/>
    <col min="13813" max="13813" width="22.5546875" style="18" customWidth="1"/>
    <col min="13814" max="14049" width="9.109375" style="18"/>
    <col min="14050" max="14050" width="7.44140625" style="18" customWidth="1"/>
    <col min="14051" max="14051" width="38.88671875" style="18" bestFit="1" customWidth="1"/>
    <col min="14052" max="14065" width="17.109375" style="18" customWidth="1"/>
    <col min="14066" max="14066" width="15.6640625" style="18" customWidth="1"/>
    <col min="14067" max="14067" width="14.109375" style="18" customWidth="1"/>
    <col min="14068" max="14068" width="9.109375" style="18"/>
    <col min="14069" max="14069" width="22.5546875" style="18" customWidth="1"/>
    <col min="14070" max="14305" width="9.109375" style="18"/>
    <col min="14306" max="14306" width="7.44140625" style="18" customWidth="1"/>
    <col min="14307" max="14307" width="38.88671875" style="18" bestFit="1" customWidth="1"/>
    <col min="14308" max="14321" width="17.109375" style="18" customWidth="1"/>
    <col min="14322" max="14322" width="15.6640625" style="18" customWidth="1"/>
    <col min="14323" max="14323" width="14.109375" style="18" customWidth="1"/>
    <col min="14324" max="14324" width="9.109375" style="18"/>
    <col min="14325" max="14325" width="22.5546875" style="18" customWidth="1"/>
    <col min="14326" max="14561" width="9.109375" style="18"/>
    <col min="14562" max="14562" width="7.44140625" style="18" customWidth="1"/>
    <col min="14563" max="14563" width="38.88671875" style="18" bestFit="1" customWidth="1"/>
    <col min="14564" max="14577" width="17.109375" style="18" customWidth="1"/>
    <col min="14578" max="14578" width="15.6640625" style="18" customWidth="1"/>
    <col min="14579" max="14579" width="14.109375" style="18" customWidth="1"/>
    <col min="14580" max="14580" width="9.109375" style="18"/>
    <col min="14581" max="14581" width="22.5546875" style="18" customWidth="1"/>
    <col min="14582" max="14817" width="9.109375" style="18"/>
    <col min="14818" max="14818" width="7.44140625" style="18" customWidth="1"/>
    <col min="14819" max="14819" width="38.88671875" style="18" bestFit="1" customWidth="1"/>
    <col min="14820" max="14833" width="17.109375" style="18" customWidth="1"/>
    <col min="14834" max="14834" width="15.6640625" style="18" customWidth="1"/>
    <col min="14835" max="14835" width="14.109375" style="18" customWidth="1"/>
    <col min="14836" max="14836" width="9.109375" style="18"/>
    <col min="14837" max="14837" width="22.5546875" style="18" customWidth="1"/>
    <col min="14838" max="15073" width="9.109375" style="18"/>
    <col min="15074" max="15074" width="7.44140625" style="18" customWidth="1"/>
    <col min="15075" max="15075" width="38.88671875" style="18" bestFit="1" customWidth="1"/>
    <col min="15076" max="15089" width="17.109375" style="18" customWidth="1"/>
    <col min="15090" max="15090" width="15.6640625" style="18" customWidth="1"/>
    <col min="15091" max="15091" width="14.109375" style="18" customWidth="1"/>
    <col min="15092" max="15092" width="9.109375" style="18"/>
    <col min="15093" max="15093" width="22.5546875" style="18" customWidth="1"/>
    <col min="15094" max="15329" width="9.109375" style="18"/>
    <col min="15330" max="15330" width="7.44140625" style="18" customWidth="1"/>
    <col min="15331" max="15331" width="38.88671875" style="18" bestFit="1" customWidth="1"/>
    <col min="15332" max="15345" width="17.109375" style="18" customWidth="1"/>
    <col min="15346" max="15346" width="15.6640625" style="18" customWidth="1"/>
    <col min="15347" max="15347" width="14.109375" style="18" customWidth="1"/>
    <col min="15348" max="15348" width="9.109375" style="18"/>
    <col min="15349" max="15349" width="22.5546875" style="18" customWidth="1"/>
    <col min="15350" max="15585" width="9.109375" style="18"/>
    <col min="15586" max="15586" width="7.44140625" style="18" customWidth="1"/>
    <col min="15587" max="15587" width="38.88671875" style="18" bestFit="1" customWidth="1"/>
    <col min="15588" max="15601" width="17.109375" style="18" customWidth="1"/>
    <col min="15602" max="15602" width="15.6640625" style="18" customWidth="1"/>
    <col min="15603" max="15603" width="14.109375" style="18" customWidth="1"/>
    <col min="15604" max="15604" width="9.109375" style="18"/>
    <col min="15605" max="15605" width="22.5546875" style="18" customWidth="1"/>
    <col min="15606" max="15841" width="9.109375" style="18"/>
    <col min="15842" max="15842" width="7.44140625" style="18" customWidth="1"/>
    <col min="15843" max="15843" width="38.88671875" style="18" bestFit="1" customWidth="1"/>
    <col min="15844" max="15857" width="17.109375" style="18" customWidth="1"/>
    <col min="15858" max="15858" width="15.6640625" style="18" customWidth="1"/>
    <col min="15859" max="15859" width="14.109375" style="18" customWidth="1"/>
    <col min="15860" max="15860" width="9.109375" style="18"/>
    <col min="15861" max="15861" width="22.5546875" style="18" customWidth="1"/>
    <col min="15862" max="16097" width="9.109375" style="18"/>
    <col min="16098" max="16098" width="7.44140625" style="18" customWidth="1"/>
    <col min="16099" max="16099" width="38.88671875" style="18" bestFit="1" customWidth="1"/>
    <col min="16100" max="16113" width="17.109375" style="18" customWidth="1"/>
    <col min="16114" max="16114" width="15.6640625" style="18" customWidth="1"/>
    <col min="16115" max="16115" width="14.109375" style="18" customWidth="1"/>
    <col min="16116" max="16116" width="9.109375" style="18"/>
    <col min="16117" max="16117" width="22.5546875" style="18" customWidth="1"/>
    <col min="16118" max="16378" width="9.109375" style="18"/>
    <col min="16379" max="16384" width="9.109375" style="18" customWidth="1"/>
  </cols>
  <sheetData>
    <row r="1" spans="1:11" ht="15.6" hidden="1" x14ac:dyDescent="0.3">
      <c r="A1" s="20">
        <v>11.67</v>
      </c>
      <c r="B1" s="20">
        <v>55.11</v>
      </c>
      <c r="C1" s="20">
        <v>20.56</v>
      </c>
      <c r="D1" s="20">
        <v>8.56</v>
      </c>
      <c r="E1" s="21">
        <v>16.559999999999999</v>
      </c>
      <c r="K1" s="235">
        <f>SUM(A1:E1)</f>
        <v>112.46000000000001</v>
      </c>
    </row>
    <row r="2" spans="1:11" s="236" customFormat="1" ht="36" customHeight="1" x14ac:dyDescent="0.3">
      <c r="A2" s="565"/>
      <c r="B2" s="565"/>
      <c r="C2" s="565"/>
      <c r="D2" s="565"/>
      <c r="E2" s="565"/>
      <c r="F2" s="482"/>
      <c r="G2" s="482"/>
      <c r="H2" s="482"/>
      <c r="I2" s="482"/>
      <c r="J2" s="482"/>
    </row>
    <row r="3" spans="1:11" s="238" customFormat="1" ht="101.4" customHeight="1" x14ac:dyDescent="0.3">
      <c r="A3" s="566"/>
      <c r="B3" s="566"/>
      <c r="C3" s="566"/>
      <c r="D3" s="566"/>
      <c r="E3" s="566"/>
      <c r="F3" s="483"/>
      <c r="G3" s="483"/>
      <c r="H3" s="483"/>
      <c r="I3" s="483"/>
      <c r="J3" s="483"/>
    </row>
    <row r="4" spans="1:11" s="8" customFormat="1" ht="51" customHeight="1" x14ac:dyDescent="0.3">
      <c r="A4" s="9"/>
      <c r="B4" s="9"/>
      <c r="C4" s="96"/>
    </row>
    <row r="5" spans="1:11" s="49" customFormat="1" ht="62.4" customHeight="1" x14ac:dyDescent="0.3">
      <c r="A5" s="54" t="s">
        <v>122</v>
      </c>
      <c r="B5" s="569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5" s="569"/>
      <c r="D5" s="569"/>
      <c r="E5" s="569"/>
      <c r="F5" s="569"/>
      <c r="G5" s="569"/>
      <c r="H5" s="569"/>
      <c r="I5" s="569"/>
      <c r="J5" s="569"/>
    </row>
    <row r="6" spans="1:11" s="51" customFormat="1" ht="15.6" x14ac:dyDescent="0.3">
      <c r="A6" s="181" t="s">
        <v>21</v>
      </c>
      <c r="B6" s="567" t="str">
        <f>DADOS!$C$3</f>
        <v>PAÇO DO LUMIAR -MA.</v>
      </c>
      <c r="C6" s="594"/>
      <c r="D6" s="594"/>
      <c r="E6" s="594"/>
      <c r="F6" s="484"/>
      <c r="G6" s="484"/>
      <c r="H6" s="484"/>
      <c r="I6" s="484"/>
      <c r="J6" s="484"/>
    </row>
    <row r="7" spans="1:11" s="49" customFormat="1" ht="5.0999999999999996" customHeight="1" x14ac:dyDescent="0.3">
      <c r="A7" s="55"/>
      <c r="B7" s="52"/>
      <c r="C7" s="53"/>
      <c r="D7" s="54"/>
      <c r="E7" s="57"/>
      <c r="F7" s="57"/>
      <c r="G7" s="57"/>
      <c r="H7" s="57"/>
      <c r="I7" s="57"/>
      <c r="J7" s="57"/>
    </row>
    <row r="8" spans="1:11" s="52" customFormat="1" ht="15.6" x14ac:dyDescent="0.3">
      <c r="A8" s="54" t="s">
        <v>155</v>
      </c>
      <c r="B8" s="94" t="str">
        <f>DADOS!C$4</f>
        <v>SINAPI 04/2025 - Maranhão; SICRO3 01/2025 - Maranhão; ORSE 02/2025 - Sergipe; SEINFRA 028 - Ceará</v>
      </c>
      <c r="C8" s="90"/>
      <c r="D8" s="95"/>
      <c r="E8" s="168"/>
      <c r="F8" s="168"/>
      <c r="G8" s="168"/>
      <c r="H8" s="168"/>
      <c r="I8" s="168"/>
      <c r="J8" s="168"/>
    </row>
    <row r="9" spans="1:11" s="52" customFormat="1" ht="15.6" x14ac:dyDescent="0.3">
      <c r="A9" s="54" t="s">
        <v>22</v>
      </c>
      <c r="B9" s="91">
        <f>DADOS!$C$5</f>
        <v>0.22470000000000001</v>
      </c>
      <c r="C9" s="92"/>
      <c r="D9" s="54" t="s">
        <v>23</v>
      </c>
      <c r="E9" s="168" t="str">
        <f>DADOS!$C$7</f>
        <v>SEM DESONERAÇÃO</v>
      </c>
      <c r="F9" s="168"/>
      <c r="G9" s="168"/>
      <c r="H9" s="168"/>
      <c r="I9" s="168"/>
      <c r="J9" s="168"/>
    </row>
    <row r="10" spans="1:11" s="52" customFormat="1" ht="15.6" x14ac:dyDescent="0.3">
      <c r="A10" s="54" t="s">
        <v>202</v>
      </c>
      <c r="B10" s="91">
        <f>DADOS!$C$6</f>
        <v>0</v>
      </c>
      <c r="C10" s="92"/>
      <c r="D10" s="54" t="s">
        <v>124</v>
      </c>
      <c r="E10" s="91">
        <f>DADOS!$C$8</f>
        <v>1.1273</v>
      </c>
      <c r="F10" s="91"/>
      <c r="G10" s="91"/>
      <c r="H10" s="91"/>
      <c r="I10" s="91"/>
      <c r="J10" s="91"/>
    </row>
    <row r="11" spans="1:11" s="52" customFormat="1" ht="15.6" x14ac:dyDescent="0.3">
      <c r="A11" s="54" t="s">
        <v>120</v>
      </c>
      <c r="B11" s="93">
        <f>DADOS!$C$10</f>
        <v>0</v>
      </c>
      <c r="C11" s="92"/>
      <c r="D11" s="54" t="s">
        <v>125</v>
      </c>
      <c r="E11" s="91">
        <f>DADOS!$C$9</f>
        <v>0.70190000000000019</v>
      </c>
      <c r="F11" s="91"/>
      <c r="G11" s="91"/>
      <c r="H11" s="91"/>
      <c r="I11" s="91"/>
      <c r="J11" s="91"/>
    </row>
    <row r="12" spans="1:11" s="3" customFormat="1" ht="5.0999999999999996" customHeight="1" thickBot="1" x14ac:dyDescent="0.3">
      <c r="A12" s="33"/>
      <c r="B12" s="33"/>
      <c r="C12" s="39"/>
      <c r="D12" s="39"/>
      <c r="E12" s="40"/>
      <c r="F12" s="40"/>
      <c r="G12" s="40"/>
      <c r="H12" s="40"/>
      <c r="I12" s="40"/>
      <c r="J12" s="40"/>
    </row>
    <row r="13" spans="1:11" s="63" customFormat="1" ht="28.5" customHeight="1" thickBot="1" x14ac:dyDescent="0.65">
      <c r="A13" s="612" t="s">
        <v>195</v>
      </c>
      <c r="B13" s="613"/>
      <c r="C13" s="613"/>
      <c r="D13" s="613"/>
      <c r="E13" s="613"/>
      <c r="F13" s="613"/>
      <c r="G13" s="613"/>
      <c r="H13" s="613"/>
      <c r="I13" s="613"/>
      <c r="J13" s="614"/>
    </row>
    <row r="14" spans="1:11" ht="9" customHeight="1" thickBot="1" x14ac:dyDescent="0.35">
      <c r="A14" s="517"/>
      <c r="B14" s="23"/>
      <c r="C14" s="23"/>
      <c r="D14" s="23"/>
      <c r="E14" s="23"/>
      <c r="F14" s="23"/>
      <c r="G14" s="23"/>
      <c r="H14" s="23"/>
      <c r="I14" s="23"/>
      <c r="J14" s="518"/>
    </row>
    <row r="15" spans="1:11" s="89" customFormat="1" ht="18.600000000000001" thickBot="1" x14ac:dyDescent="0.35">
      <c r="A15" s="615" t="s">
        <v>2</v>
      </c>
      <c r="B15" s="617" t="s">
        <v>0</v>
      </c>
      <c r="C15" s="615" t="s">
        <v>35</v>
      </c>
      <c r="D15" s="615" t="s">
        <v>1</v>
      </c>
      <c r="E15" s="609" t="s">
        <v>138</v>
      </c>
      <c r="F15" s="610"/>
      <c r="G15" s="610"/>
      <c r="H15" s="610"/>
      <c r="I15" s="610"/>
      <c r="J15" s="611"/>
    </row>
    <row r="16" spans="1:11" s="89" customFormat="1" ht="18.600000000000001" thickBot="1" x14ac:dyDescent="0.35">
      <c r="A16" s="616"/>
      <c r="B16" s="618"/>
      <c r="C16" s="616"/>
      <c r="D16" s="616"/>
      <c r="E16" s="127" t="s">
        <v>158</v>
      </c>
      <c r="F16" s="127" t="s">
        <v>299</v>
      </c>
      <c r="G16" s="127" t="s">
        <v>300</v>
      </c>
      <c r="H16" s="127" t="s">
        <v>301</v>
      </c>
      <c r="I16" s="127" t="s">
        <v>302</v>
      </c>
      <c r="J16" s="127" t="s">
        <v>303</v>
      </c>
    </row>
    <row r="17" spans="1:11" ht="9" customHeight="1" x14ac:dyDescent="0.3">
      <c r="A17" s="517"/>
      <c r="B17" s="23"/>
      <c r="C17" s="519"/>
      <c r="D17" s="519"/>
      <c r="E17" s="24"/>
      <c r="F17" s="24"/>
      <c r="G17" s="24"/>
      <c r="H17" s="24"/>
      <c r="I17" s="24"/>
      <c r="J17" s="520"/>
    </row>
    <row r="18" spans="1:11" s="86" customFormat="1" ht="15" customHeight="1" x14ac:dyDescent="0.3">
      <c r="A18" s="601">
        <v>1</v>
      </c>
      <c r="B18" s="603" t="str">
        <f>VLOOKUP(A18,SINTÉTICA!$A$18:$E$171,4,0)</f>
        <v>SERVIÇOS PRELIMINARES</v>
      </c>
      <c r="C18" s="605">
        <f>VLOOKUP(A18,SINTÉTICA!$A$18:$I$11147,9,0)</f>
        <v>0</v>
      </c>
      <c r="D18" s="607">
        <f>C18/$C$45</f>
        <v>0</v>
      </c>
      <c r="E18" s="491">
        <v>0</v>
      </c>
      <c r="F18" s="491"/>
      <c r="G18" s="491"/>
      <c r="H18" s="491"/>
      <c r="I18" s="491"/>
      <c r="J18" s="521"/>
      <c r="K18" s="177"/>
    </row>
    <row r="19" spans="1:11" s="86" customFormat="1" ht="15" customHeight="1" x14ac:dyDescent="0.3">
      <c r="A19" s="602"/>
      <c r="B19" s="604"/>
      <c r="C19" s="606"/>
      <c r="D19" s="608"/>
      <c r="E19" s="490">
        <f t="shared" ref="E19:J19" si="0">$C$18*E18</f>
        <v>0</v>
      </c>
      <c r="F19" s="490">
        <f t="shared" si="0"/>
        <v>0</v>
      </c>
      <c r="G19" s="490">
        <f t="shared" si="0"/>
        <v>0</v>
      </c>
      <c r="H19" s="490">
        <f t="shared" si="0"/>
        <v>0</v>
      </c>
      <c r="I19" s="490">
        <f t="shared" si="0"/>
        <v>0</v>
      </c>
      <c r="J19" s="522">
        <f t="shared" si="0"/>
        <v>0</v>
      </c>
    </row>
    <row r="20" spans="1:11" s="86" customFormat="1" ht="15" customHeight="1" x14ac:dyDescent="0.3">
      <c r="A20" s="601">
        <v>2</v>
      </c>
      <c r="B20" s="603" t="str">
        <f>VLOOKUP(A20,SINTÉTICA!$A$18:$E$171,4,0)</f>
        <v>SERVIÇOS DE TERRAPLENAGEM</v>
      </c>
      <c r="C20" s="605">
        <f>VLOOKUP(A20,SINTÉTICA!$A$18:$I$11147,9,0)</f>
        <v>0</v>
      </c>
      <c r="D20" s="607">
        <f>C20/$C$45</f>
        <v>0</v>
      </c>
      <c r="E20" s="491">
        <v>0</v>
      </c>
      <c r="F20" s="491"/>
      <c r="G20" s="491"/>
      <c r="H20" s="491"/>
      <c r="I20" s="491"/>
      <c r="J20" s="521"/>
      <c r="K20" s="177"/>
    </row>
    <row r="21" spans="1:11" s="86" customFormat="1" ht="15" customHeight="1" x14ac:dyDescent="0.3">
      <c r="A21" s="602"/>
      <c r="B21" s="604"/>
      <c r="C21" s="606"/>
      <c r="D21" s="608"/>
      <c r="E21" s="490">
        <f>$C$20*E20</f>
        <v>0</v>
      </c>
      <c r="F21" s="490">
        <f t="shared" ref="F21:J21" si="1">$C$40*F20</f>
        <v>0</v>
      </c>
      <c r="G21" s="490">
        <f t="shared" si="1"/>
        <v>0</v>
      </c>
      <c r="H21" s="490">
        <f t="shared" si="1"/>
        <v>0</v>
      </c>
      <c r="I21" s="490">
        <f t="shared" si="1"/>
        <v>0</v>
      </c>
      <c r="J21" s="522">
        <f t="shared" si="1"/>
        <v>0</v>
      </c>
    </row>
    <row r="22" spans="1:11" s="86" customFormat="1" ht="15" customHeight="1" x14ac:dyDescent="0.3">
      <c r="A22" s="601">
        <v>3</v>
      </c>
      <c r="B22" s="603" t="str">
        <f>VLOOKUP(A22,SINTÉTICA!$A$18:$E$171,4,0)</f>
        <v>INFRAESTRUTURA E SUPERESTRUTURA</v>
      </c>
      <c r="C22" s="605">
        <f>VLOOKUP(A22,SINTÉTICA!$A$18:$I$11147,9,0)</f>
        <v>3076.17</v>
      </c>
      <c r="D22" s="607">
        <f>C22/$C$45</f>
        <v>1.4556217016091205E-2</v>
      </c>
      <c r="E22" s="491">
        <v>1</v>
      </c>
      <c r="F22" s="491"/>
      <c r="G22" s="491"/>
      <c r="H22" s="491"/>
      <c r="I22" s="491"/>
      <c r="J22" s="521"/>
      <c r="K22" s="177"/>
    </row>
    <row r="23" spans="1:11" s="86" customFormat="1" ht="15" customHeight="1" x14ac:dyDescent="0.3">
      <c r="A23" s="602"/>
      <c r="B23" s="604"/>
      <c r="C23" s="606"/>
      <c r="D23" s="608"/>
      <c r="E23" s="490">
        <f>$C$22*E22</f>
        <v>3076.17</v>
      </c>
      <c r="F23" s="490">
        <f t="shared" ref="F23:J23" si="2">$C$40*F22</f>
        <v>0</v>
      </c>
      <c r="G23" s="490">
        <f t="shared" si="2"/>
        <v>0</v>
      </c>
      <c r="H23" s="490">
        <f t="shared" si="2"/>
        <v>0</v>
      </c>
      <c r="I23" s="490">
        <f t="shared" si="2"/>
        <v>0</v>
      </c>
      <c r="J23" s="522">
        <f t="shared" si="2"/>
        <v>0</v>
      </c>
    </row>
    <row r="24" spans="1:11" s="86" customFormat="1" ht="15" customHeight="1" x14ac:dyDescent="0.3">
      <c r="A24" s="601">
        <v>4</v>
      </c>
      <c r="B24" s="603" t="str">
        <f>VLOOKUP(A24,SINTÉTICA!$A$18:$E$171,4,0)</f>
        <v>ESTRUTURA METÁLICA</v>
      </c>
      <c r="C24" s="605">
        <f>VLOOKUP(A24,SINTÉTICA!$A$18:$I$11147,9,0)</f>
        <v>29767.8</v>
      </c>
      <c r="D24" s="607">
        <f>C24/$C$45</f>
        <v>0.14085910625602607</v>
      </c>
      <c r="E24" s="491">
        <v>1</v>
      </c>
      <c r="F24" s="491">
        <v>0</v>
      </c>
      <c r="G24" s="491"/>
      <c r="H24" s="491"/>
      <c r="I24" s="491"/>
      <c r="J24" s="521"/>
      <c r="K24" s="177"/>
    </row>
    <row r="25" spans="1:11" s="86" customFormat="1" ht="15" customHeight="1" x14ac:dyDescent="0.3">
      <c r="A25" s="602"/>
      <c r="B25" s="604"/>
      <c r="C25" s="606"/>
      <c r="D25" s="608"/>
      <c r="E25" s="490">
        <f>$C$24*E24</f>
        <v>29767.8</v>
      </c>
      <c r="F25" s="490">
        <f t="shared" ref="F25:J25" si="3">$C$24*F24</f>
        <v>0</v>
      </c>
      <c r="G25" s="490">
        <f t="shared" si="3"/>
        <v>0</v>
      </c>
      <c r="H25" s="490">
        <f t="shared" si="3"/>
        <v>0</v>
      </c>
      <c r="I25" s="490">
        <f t="shared" si="3"/>
        <v>0</v>
      </c>
      <c r="J25" s="522">
        <f t="shared" si="3"/>
        <v>0</v>
      </c>
    </row>
    <row r="26" spans="1:11" s="86" customFormat="1" ht="15" customHeight="1" x14ac:dyDescent="0.3">
      <c r="A26" s="601">
        <v>5</v>
      </c>
      <c r="B26" s="603" t="str">
        <f>VLOOKUP(A26,SINTÉTICA!$A$18:$E$171,4,0)</f>
        <v>COBERTURA</v>
      </c>
      <c r="C26" s="605">
        <f>VLOOKUP(A26,SINTÉTICA!$A$18:$I$11147,9,0)</f>
        <v>10957.26</v>
      </c>
      <c r="D26" s="607">
        <f>C26/$C$45</f>
        <v>5.1848972736141218E-2</v>
      </c>
      <c r="E26" s="491"/>
      <c r="F26" s="491">
        <v>1</v>
      </c>
      <c r="G26" s="491"/>
      <c r="H26" s="491"/>
      <c r="I26" s="491"/>
      <c r="J26" s="521"/>
      <c r="K26" s="177"/>
    </row>
    <row r="27" spans="1:11" s="86" customFormat="1" ht="15" customHeight="1" x14ac:dyDescent="0.3">
      <c r="A27" s="602"/>
      <c r="B27" s="604"/>
      <c r="C27" s="606"/>
      <c r="D27" s="608"/>
      <c r="E27" s="490">
        <f>$C$26*E26</f>
        <v>0</v>
      </c>
      <c r="F27" s="490">
        <f t="shared" ref="F27:J27" si="4">$C$26*F26</f>
        <v>10957.26</v>
      </c>
      <c r="G27" s="490">
        <f t="shared" si="4"/>
        <v>0</v>
      </c>
      <c r="H27" s="490">
        <f t="shared" si="4"/>
        <v>0</v>
      </c>
      <c r="I27" s="490">
        <f t="shared" si="4"/>
        <v>0</v>
      </c>
      <c r="J27" s="522">
        <f t="shared" si="4"/>
        <v>0</v>
      </c>
    </row>
    <row r="28" spans="1:11" s="86" customFormat="1" ht="15" customHeight="1" x14ac:dyDescent="0.3">
      <c r="A28" s="601">
        <v>6</v>
      </c>
      <c r="B28" s="603" t="str">
        <f>VLOOKUP(A28,SINTÉTICA!$A$18:$E$171,4,0)</f>
        <v>PISOS</v>
      </c>
      <c r="C28" s="605">
        <f>VLOOKUP(A28,SINTÉTICA!$A$18:$I$11147,9,0)</f>
        <v>11861.28</v>
      </c>
      <c r="D28" s="607">
        <f>C28/$C$45</f>
        <v>5.6126730892188108E-2</v>
      </c>
      <c r="E28" s="491"/>
      <c r="F28" s="491">
        <v>1</v>
      </c>
      <c r="G28" s="491">
        <v>0</v>
      </c>
      <c r="H28" s="491"/>
      <c r="I28" s="491"/>
      <c r="J28" s="521"/>
      <c r="K28" s="177"/>
    </row>
    <row r="29" spans="1:11" s="86" customFormat="1" ht="15" customHeight="1" x14ac:dyDescent="0.3">
      <c r="A29" s="602"/>
      <c r="B29" s="604"/>
      <c r="C29" s="606"/>
      <c r="D29" s="608"/>
      <c r="E29" s="490">
        <f>$C$28*E28</f>
        <v>0</v>
      </c>
      <c r="F29" s="490">
        <f t="shared" ref="F29:J29" si="5">$C$28*F28</f>
        <v>11861.28</v>
      </c>
      <c r="G29" s="490">
        <f t="shared" si="5"/>
        <v>0</v>
      </c>
      <c r="H29" s="490">
        <f t="shared" si="5"/>
        <v>0</v>
      </c>
      <c r="I29" s="490">
        <f t="shared" si="5"/>
        <v>0</v>
      </c>
      <c r="J29" s="522">
        <f t="shared" si="5"/>
        <v>0</v>
      </c>
    </row>
    <row r="30" spans="1:11" s="86" customFormat="1" ht="15" customHeight="1" x14ac:dyDescent="0.3">
      <c r="A30" s="601">
        <v>7</v>
      </c>
      <c r="B30" s="603" t="str">
        <f>VLOOKUP(A30,SINTÉTICA!$A$18:$E$171,4,0)</f>
        <v>ALVENARIA</v>
      </c>
      <c r="C30" s="605">
        <f>VLOOKUP(A30,SINTÉTICA!$A$18:$I$11147,9,0)</f>
        <v>3761.91</v>
      </c>
      <c r="D30" s="607">
        <f>C30/$C$45</f>
        <v>1.7801089782100359E-2</v>
      </c>
      <c r="E30" s="491"/>
      <c r="F30" s="491">
        <v>1</v>
      </c>
      <c r="G30" s="491">
        <v>0</v>
      </c>
      <c r="H30" s="491"/>
      <c r="I30" s="491"/>
      <c r="J30" s="521"/>
      <c r="K30" s="177"/>
    </row>
    <row r="31" spans="1:11" s="86" customFormat="1" ht="15" customHeight="1" x14ac:dyDescent="0.3">
      <c r="A31" s="602"/>
      <c r="B31" s="604"/>
      <c r="C31" s="606"/>
      <c r="D31" s="608"/>
      <c r="E31" s="490">
        <f>$C$30*E30</f>
        <v>0</v>
      </c>
      <c r="F31" s="490">
        <f t="shared" ref="F31:J31" si="6">$C$30*F30</f>
        <v>3761.91</v>
      </c>
      <c r="G31" s="490">
        <f t="shared" si="6"/>
        <v>0</v>
      </c>
      <c r="H31" s="490">
        <f t="shared" si="6"/>
        <v>0</v>
      </c>
      <c r="I31" s="490">
        <f t="shared" si="6"/>
        <v>0</v>
      </c>
      <c r="J31" s="522">
        <f t="shared" si="6"/>
        <v>0</v>
      </c>
    </row>
    <row r="32" spans="1:11" s="86" customFormat="1" ht="15" customHeight="1" x14ac:dyDescent="0.3">
      <c r="A32" s="601">
        <v>8</v>
      </c>
      <c r="B32" s="603" t="str">
        <f>VLOOKUP(A32,SINTÉTICA!$A$18:$E$171,4,0)</f>
        <v>REVESTIMENTO</v>
      </c>
      <c r="C32" s="605">
        <f>VLOOKUP(A32,SINTÉTICA!$A$18:$I$11147,9,0)</f>
        <v>93198.1</v>
      </c>
      <c r="D32" s="607">
        <f>C32/$C$45</f>
        <v>0.44100676135823763</v>
      </c>
      <c r="E32" s="491"/>
      <c r="F32" s="491"/>
      <c r="G32" s="491">
        <v>0.5</v>
      </c>
      <c r="H32" s="491">
        <v>0.5</v>
      </c>
      <c r="I32" s="491"/>
      <c r="J32" s="521"/>
      <c r="K32" s="177"/>
    </row>
    <row r="33" spans="1:17" s="86" customFormat="1" ht="15" customHeight="1" x14ac:dyDescent="0.3">
      <c r="A33" s="602"/>
      <c r="B33" s="604"/>
      <c r="C33" s="606"/>
      <c r="D33" s="608"/>
      <c r="E33" s="490">
        <f>$C$32*E32</f>
        <v>0</v>
      </c>
      <c r="F33" s="490">
        <f t="shared" ref="F33:J33" si="7">$C$32*F32</f>
        <v>0</v>
      </c>
      <c r="G33" s="490">
        <f t="shared" si="7"/>
        <v>46599.05</v>
      </c>
      <c r="H33" s="490">
        <f t="shared" si="7"/>
        <v>46599.05</v>
      </c>
      <c r="I33" s="490">
        <f t="shared" si="7"/>
        <v>0</v>
      </c>
      <c r="J33" s="522">
        <f t="shared" si="7"/>
        <v>0</v>
      </c>
    </row>
    <row r="34" spans="1:17" s="86" customFormat="1" ht="15" customHeight="1" x14ac:dyDescent="0.3">
      <c r="A34" s="601">
        <v>9</v>
      </c>
      <c r="B34" s="603" t="str">
        <f>VLOOKUP(A34,SINTÉTICA!$A$18:$E$171,4,0)</f>
        <v>INSTALAÇÕES ELÉTRICAS</v>
      </c>
      <c r="C34" s="605">
        <f>VLOOKUP(A34,SINTÉTICA!$A$18:$I$11147,9,0)</f>
        <v>6372.11</v>
      </c>
      <c r="D34" s="607">
        <f>C34/$C$45</f>
        <v>3.0152369995938105E-2</v>
      </c>
      <c r="E34" s="491"/>
      <c r="F34" s="491"/>
      <c r="G34" s="491"/>
      <c r="H34" s="491"/>
      <c r="I34" s="491">
        <v>1</v>
      </c>
      <c r="J34" s="521"/>
      <c r="K34" s="177"/>
    </row>
    <row r="35" spans="1:17" s="86" customFormat="1" ht="15" customHeight="1" x14ac:dyDescent="0.3">
      <c r="A35" s="602"/>
      <c r="B35" s="604"/>
      <c r="C35" s="606"/>
      <c r="D35" s="608"/>
      <c r="E35" s="490">
        <f>$C$34*E34</f>
        <v>0</v>
      </c>
      <c r="F35" s="490">
        <f t="shared" ref="F35:J35" si="8">$C$34*F34</f>
        <v>0</v>
      </c>
      <c r="G35" s="490">
        <f t="shared" si="8"/>
        <v>0</v>
      </c>
      <c r="H35" s="490">
        <f t="shared" si="8"/>
        <v>0</v>
      </c>
      <c r="I35" s="490">
        <f t="shared" si="8"/>
        <v>6372.11</v>
      </c>
      <c r="J35" s="522">
        <f t="shared" si="8"/>
        <v>0</v>
      </c>
      <c r="Q35" s="86">
        <f>100/6</f>
        <v>16.666666666666668</v>
      </c>
    </row>
    <row r="36" spans="1:17" s="86" customFormat="1" ht="15" customHeight="1" x14ac:dyDescent="0.3">
      <c r="A36" s="601">
        <v>10</v>
      </c>
      <c r="B36" s="603" t="str">
        <f>VLOOKUP(A36,SINTÉTICA!$A$18:$E$171,4,0)</f>
        <v>DRENAGEM SUPERFICIAL</v>
      </c>
      <c r="C36" s="605">
        <f>VLOOKUP(A36,SINTÉTICA!$A$18:$I$11147,9,0)</f>
        <v>8170.54</v>
      </c>
      <c r="D36" s="607">
        <f>C36/$C$45</f>
        <v>3.8662412473515387E-2</v>
      </c>
      <c r="E36" s="491"/>
      <c r="F36" s="491"/>
      <c r="G36" s="491"/>
      <c r="H36" s="491"/>
      <c r="I36" s="491">
        <v>1</v>
      </c>
      <c r="J36" s="521"/>
      <c r="K36" s="177"/>
    </row>
    <row r="37" spans="1:17" s="86" customFormat="1" ht="15" customHeight="1" x14ac:dyDescent="0.3">
      <c r="A37" s="602"/>
      <c r="B37" s="604"/>
      <c r="C37" s="606"/>
      <c r="D37" s="608"/>
      <c r="E37" s="490">
        <f>$C$36*E36</f>
        <v>0</v>
      </c>
      <c r="F37" s="490">
        <f t="shared" ref="F37:J37" si="9">$C$36*F36</f>
        <v>0</v>
      </c>
      <c r="G37" s="490">
        <f t="shared" si="9"/>
        <v>0</v>
      </c>
      <c r="H37" s="490">
        <f t="shared" si="9"/>
        <v>0</v>
      </c>
      <c r="I37" s="490">
        <f t="shared" si="9"/>
        <v>8170.54</v>
      </c>
      <c r="J37" s="522">
        <f t="shared" si="9"/>
        <v>0</v>
      </c>
    </row>
    <row r="38" spans="1:17" s="86" customFormat="1" ht="15" customHeight="1" x14ac:dyDescent="0.3">
      <c r="A38" s="601">
        <v>11</v>
      </c>
      <c r="B38" s="603" t="str">
        <f>VLOOKUP(A38,SINTÉTICA!$A$18:$E$171,4,0)</f>
        <v>PINTURA</v>
      </c>
      <c r="C38" s="605">
        <f>VLOOKUP(A38,SINTÉTICA!$A$18:$I$11147,9,0)</f>
        <v>696.81</v>
      </c>
      <c r="D38" s="607">
        <f>C38/$C$45</f>
        <v>3.2972552163835264E-3</v>
      </c>
      <c r="E38" s="491"/>
      <c r="F38" s="491"/>
      <c r="G38" s="491"/>
      <c r="H38" s="491"/>
      <c r="I38" s="491"/>
      <c r="J38" s="521">
        <v>1</v>
      </c>
      <c r="K38" s="177"/>
    </row>
    <row r="39" spans="1:17" s="86" customFormat="1" ht="15" customHeight="1" x14ac:dyDescent="0.3">
      <c r="A39" s="602"/>
      <c r="B39" s="604"/>
      <c r="C39" s="606"/>
      <c r="D39" s="608"/>
      <c r="E39" s="490">
        <f>$C$38*E38</f>
        <v>0</v>
      </c>
      <c r="F39" s="490">
        <f t="shared" ref="F39:J39" si="10">$C$38*F38</f>
        <v>0</v>
      </c>
      <c r="G39" s="490">
        <f t="shared" si="10"/>
        <v>0</v>
      </c>
      <c r="H39" s="490">
        <f t="shared" si="10"/>
        <v>0</v>
      </c>
      <c r="I39" s="490">
        <f t="shared" si="10"/>
        <v>0</v>
      </c>
      <c r="J39" s="522">
        <f t="shared" si="10"/>
        <v>696.81</v>
      </c>
    </row>
    <row r="40" spans="1:17" s="86" customFormat="1" ht="15" customHeight="1" x14ac:dyDescent="0.3">
      <c r="A40" s="601">
        <v>12</v>
      </c>
      <c r="B40" s="603" t="str">
        <f>VLOOKUP(A40,SINTÉTICA!$A$18:$E$171,4,0)</f>
        <v>DIVERSOS</v>
      </c>
      <c r="C40" s="605">
        <f>VLOOKUP(A40,SINTÉTICA!$A$18:$I$11147,9,0)</f>
        <v>24571.050000000003</v>
      </c>
      <c r="D40" s="607">
        <f>C40/$C$45</f>
        <v>0.11626845594139071</v>
      </c>
      <c r="E40" s="491">
        <v>0.2</v>
      </c>
      <c r="F40" s="491">
        <v>0.15</v>
      </c>
      <c r="G40" s="491">
        <v>0.15</v>
      </c>
      <c r="H40" s="491">
        <v>0.15</v>
      </c>
      <c r="I40" s="491">
        <v>0.15</v>
      </c>
      <c r="J40" s="521">
        <v>0.2</v>
      </c>
      <c r="K40" s="177"/>
    </row>
    <row r="41" spans="1:17" s="86" customFormat="1" ht="15" customHeight="1" thickBot="1" x14ac:dyDescent="0.35">
      <c r="A41" s="619"/>
      <c r="B41" s="620"/>
      <c r="C41" s="621"/>
      <c r="D41" s="622"/>
      <c r="E41" s="537">
        <f>$C$40*E40</f>
        <v>4914.2100000000009</v>
      </c>
      <c r="F41" s="537">
        <f t="shared" ref="F41:J41" si="11">$C$40*F40</f>
        <v>3685.6575000000003</v>
      </c>
      <c r="G41" s="537">
        <f t="shared" si="11"/>
        <v>3685.6575000000003</v>
      </c>
      <c r="H41" s="537">
        <f t="shared" si="11"/>
        <v>3685.6575000000003</v>
      </c>
      <c r="I41" s="537">
        <f t="shared" si="11"/>
        <v>3685.6575000000003</v>
      </c>
      <c r="J41" s="538">
        <f t="shared" si="11"/>
        <v>4914.2100000000009</v>
      </c>
    </row>
    <row r="42" spans="1:17" s="86" customFormat="1" ht="15" customHeight="1" x14ac:dyDescent="0.3">
      <c r="A42" s="601">
        <v>13</v>
      </c>
      <c r="B42" s="603" t="str">
        <f>VLOOKUP(A42,SINTÉTICA!$A$18:$E$171,4,0)</f>
        <v>ADMINISTRAÇÃO LOCAL</v>
      </c>
      <c r="C42" s="605">
        <f>VLOOKUP(A42,SINTÉTICA!$A$18:$I$11147,9,0)</f>
        <v>18897.29</v>
      </c>
      <c r="D42" s="607">
        <f>C42/$C$45</f>
        <v>8.9420628331987564E-2</v>
      </c>
      <c r="E42" s="491">
        <v>0.1666</v>
      </c>
      <c r="F42" s="491">
        <v>0.1666</v>
      </c>
      <c r="G42" s="491">
        <v>0.1666</v>
      </c>
      <c r="H42" s="491">
        <v>0.1666</v>
      </c>
      <c r="I42" s="491">
        <v>0.1666</v>
      </c>
      <c r="J42" s="521">
        <v>0.16669999999999999</v>
      </c>
      <c r="K42" s="177"/>
    </row>
    <row r="43" spans="1:17" s="86" customFormat="1" ht="15" customHeight="1" thickBot="1" x14ac:dyDescent="0.35">
      <c r="A43" s="619"/>
      <c r="B43" s="620"/>
      <c r="C43" s="621"/>
      <c r="D43" s="622"/>
      <c r="E43" s="537">
        <f>$C$42*E42</f>
        <v>3148.2885140000003</v>
      </c>
      <c r="F43" s="537">
        <f t="shared" ref="F43:J43" si="12">$C$42*F42</f>
        <v>3148.2885140000003</v>
      </c>
      <c r="G43" s="537">
        <f t="shared" si="12"/>
        <v>3148.2885140000003</v>
      </c>
      <c r="H43" s="537">
        <f t="shared" si="12"/>
        <v>3148.2885140000003</v>
      </c>
      <c r="I43" s="537">
        <f t="shared" si="12"/>
        <v>3148.2885140000003</v>
      </c>
      <c r="J43" s="537">
        <f t="shared" si="12"/>
        <v>3150.1782429999998</v>
      </c>
    </row>
    <row r="44" spans="1:17" s="86" customFormat="1" ht="16.2" thickBot="1" x14ac:dyDescent="0.35">
      <c r="A44" s="517"/>
      <c r="B44" s="519"/>
      <c r="C44" s="519"/>
      <c r="D44" s="519"/>
      <c r="E44" s="24"/>
      <c r="F44" s="24"/>
      <c r="G44" s="24"/>
      <c r="H44" s="24"/>
      <c r="I44" s="24"/>
      <c r="J44" s="520"/>
      <c r="K44" s="18"/>
    </row>
    <row r="45" spans="1:17" s="86" customFormat="1" ht="21" x14ac:dyDescent="0.3">
      <c r="A45" s="623" t="s">
        <v>36</v>
      </c>
      <c r="B45" s="624"/>
      <c r="C45" s="625">
        <f>SUM(C18:C43)</f>
        <v>211330.32000000004</v>
      </c>
      <c r="D45" s="628">
        <f>SUM(D18:D43)</f>
        <v>1</v>
      </c>
      <c r="E45" s="175">
        <f t="shared" ref="E45:J45" si="13">SUM(E19,E21,E23,E25,E27,E29,E31,E33,E35,E37,E39,E41,E43)</f>
        <v>40906.468514</v>
      </c>
      <c r="F45" s="175">
        <f t="shared" si="13"/>
        <v>33414.396014000005</v>
      </c>
      <c r="G45" s="175">
        <f t="shared" si="13"/>
        <v>53432.996014000004</v>
      </c>
      <c r="H45" s="175">
        <f t="shared" si="13"/>
        <v>53432.996014000004</v>
      </c>
      <c r="I45" s="175">
        <f t="shared" si="13"/>
        <v>21376.596013999999</v>
      </c>
      <c r="J45" s="175">
        <f t="shared" si="13"/>
        <v>8761.1982430000007</v>
      </c>
      <c r="K45" s="178"/>
    </row>
    <row r="46" spans="1:17" s="86" customFormat="1" ht="21" x14ac:dyDescent="0.3">
      <c r="A46" s="631" t="s">
        <v>37</v>
      </c>
      <c r="B46" s="632"/>
      <c r="C46" s="626"/>
      <c r="D46" s="629"/>
      <c r="E46" s="176">
        <f t="shared" ref="E46:J46" si="14">E45/$C$45</f>
        <v>0.19356649114050456</v>
      </c>
      <c r="F46" s="176">
        <f t="shared" si="14"/>
        <v>0.15811453848174745</v>
      </c>
      <c r="G46" s="176">
        <f t="shared" si="14"/>
        <v>0.25284112575043655</v>
      </c>
      <c r="H46" s="176">
        <f t="shared" si="14"/>
        <v>0.25284112575043655</v>
      </c>
      <c r="I46" s="176">
        <f t="shared" si="14"/>
        <v>0.10115252754077123</v>
      </c>
      <c r="J46" s="524">
        <f t="shared" si="14"/>
        <v>4.1457365147603994E-2</v>
      </c>
      <c r="K46" s="160"/>
      <c r="O46" s="489">
        <f>100/12</f>
        <v>8.3333333333333339</v>
      </c>
    </row>
    <row r="47" spans="1:17" s="86" customFormat="1" ht="15" customHeight="1" x14ac:dyDescent="0.3">
      <c r="A47" s="623" t="s">
        <v>38</v>
      </c>
      <c r="B47" s="624"/>
      <c r="C47" s="626"/>
      <c r="D47" s="629"/>
      <c r="E47" s="175">
        <f>E45</f>
        <v>40906.468514</v>
      </c>
      <c r="F47" s="175">
        <f>SUM(E45:F45)</f>
        <v>74320.864528000006</v>
      </c>
      <c r="G47" s="175">
        <f>SUM(E45:G45)</f>
        <v>127753.86054200001</v>
      </c>
      <c r="H47" s="175">
        <f>SUM(E45:H45)</f>
        <v>181186.85655600001</v>
      </c>
      <c r="I47" s="175">
        <f>SUM(E45:I45)</f>
        <v>202563.45257000002</v>
      </c>
      <c r="J47" s="523">
        <f>SUM(E45:J45)</f>
        <v>211324.65081300001</v>
      </c>
      <c r="K47" s="26"/>
    </row>
    <row r="48" spans="1:17" s="86" customFormat="1" ht="22.5" customHeight="1" thickBot="1" x14ac:dyDescent="0.35">
      <c r="A48" s="633" t="s">
        <v>39</v>
      </c>
      <c r="B48" s="634"/>
      <c r="C48" s="627"/>
      <c r="D48" s="630"/>
      <c r="E48" s="525">
        <f t="shared" ref="E48:J48" si="15">E47/$C$45</f>
        <v>0.19356649114050456</v>
      </c>
      <c r="F48" s="525">
        <f t="shared" si="15"/>
        <v>0.35168102962225201</v>
      </c>
      <c r="G48" s="525">
        <f t="shared" si="15"/>
        <v>0.6045221553726885</v>
      </c>
      <c r="H48" s="525">
        <f t="shared" si="15"/>
        <v>0.8573632811231251</v>
      </c>
      <c r="I48" s="525">
        <f t="shared" si="15"/>
        <v>0.95851580866389641</v>
      </c>
      <c r="J48" s="526">
        <f t="shared" si="15"/>
        <v>0.9999731738115003</v>
      </c>
      <c r="K48" s="18"/>
    </row>
    <row r="49" spans="1:11" s="86" customFormat="1" ht="15" customHeight="1" x14ac:dyDescent="0.3">
      <c r="A49" s="25"/>
      <c r="B49" s="25"/>
      <c r="C49" s="25"/>
      <c r="D49" s="25"/>
      <c r="E49" s="25"/>
      <c r="F49" s="25"/>
      <c r="G49" s="25"/>
      <c r="H49" s="25"/>
      <c r="I49" s="25"/>
      <c r="J49" s="25"/>
    </row>
    <row r="50" spans="1:11" s="86" customFormat="1" ht="15" customHeight="1" x14ac:dyDescent="0.3">
      <c r="A50" s="7"/>
      <c r="B50" s="7"/>
      <c r="C50" s="7"/>
      <c r="D50" s="7"/>
      <c r="E50" s="25"/>
      <c r="F50" s="25"/>
      <c r="G50" s="25"/>
      <c r="H50" s="25"/>
      <c r="I50" s="25"/>
      <c r="J50" s="25"/>
      <c r="K50" s="18"/>
    </row>
    <row r="51" spans="1:11" s="86" customFormat="1" ht="15" customHeight="1" x14ac:dyDescent="0.3">
      <c r="F51" s="48"/>
      <c r="G51" s="48"/>
      <c r="H51" s="48"/>
      <c r="I51" s="48"/>
      <c r="J51" s="48"/>
      <c r="K51" s="18"/>
    </row>
    <row r="52" spans="1:11" s="86" customFormat="1" ht="15" customHeight="1" x14ac:dyDescent="0.3">
      <c r="A52" s="19"/>
      <c r="B52" s="19"/>
      <c r="C52" s="19"/>
      <c r="D52" s="19"/>
      <c r="E52" s="19"/>
      <c r="F52" s="19"/>
      <c r="G52" s="19"/>
      <c r="H52" s="573" t="str">
        <f>DADOS!$C$12</f>
        <v>Paço do Lumiar-MA, 06 de outubro de 2025.</v>
      </c>
      <c r="I52" s="573"/>
      <c r="J52" s="573"/>
    </row>
    <row r="53" spans="1:11" s="86" customFormat="1" ht="48" customHeight="1" x14ac:dyDescent="0.3">
      <c r="A53" s="19"/>
      <c r="B53" s="19"/>
      <c r="C53" s="19"/>
      <c r="D53" s="19"/>
      <c r="E53" s="19"/>
      <c r="F53" s="19"/>
      <c r="G53" s="19"/>
      <c r="H53" s="19"/>
      <c r="I53" s="19"/>
      <c r="J53" s="48"/>
      <c r="K53" s="18"/>
    </row>
    <row r="54" spans="1:11" s="86" customFormat="1" ht="15" customHeight="1" x14ac:dyDescent="0.3">
      <c r="A54" s="19"/>
      <c r="B54" s="19"/>
      <c r="C54" s="19"/>
      <c r="E54" s="157" t="s">
        <v>28</v>
      </c>
      <c r="F54" s="19"/>
      <c r="G54" s="19"/>
      <c r="H54" s="19"/>
      <c r="I54" s="19"/>
      <c r="J54" s="19"/>
      <c r="K54" s="18"/>
    </row>
    <row r="55" spans="1:11" s="86" customFormat="1" ht="15" customHeight="1" x14ac:dyDescent="0.3">
      <c r="A55" s="19"/>
      <c r="B55" s="19"/>
      <c r="C55" s="19"/>
      <c r="E55" s="74" t="str">
        <f>DADOS!$C$14</f>
        <v>Fernando Aragão Costa</v>
      </c>
      <c r="F55" s="12"/>
      <c r="G55" s="19"/>
      <c r="H55" s="19"/>
      <c r="I55" s="19"/>
      <c r="J55" s="19"/>
      <c r="K55" s="47"/>
    </row>
    <row r="56" spans="1:11" s="86" customFormat="1" ht="15" customHeight="1" x14ac:dyDescent="0.3">
      <c r="A56" s="19"/>
      <c r="B56" s="19"/>
      <c r="D56" s="21"/>
      <c r="E56" s="158" t="str">
        <f>DADOS!$C$15</f>
        <v>Engenheiro</v>
      </c>
      <c r="F56" s="47"/>
      <c r="I56" s="19"/>
      <c r="J56" s="19"/>
      <c r="K56" s="166"/>
    </row>
    <row r="57" spans="1:11" s="86" customFormat="1" ht="15" customHeight="1" x14ac:dyDescent="0.3">
      <c r="A57" s="47"/>
      <c r="D57" s="21"/>
      <c r="E57" s="158">
        <f>DADOS!$C$16</f>
        <v>1115360060</v>
      </c>
      <c r="F57" s="166"/>
      <c r="I57" s="12"/>
      <c r="J57" s="12"/>
      <c r="K57" s="166"/>
    </row>
    <row r="58" spans="1:11" ht="9" customHeight="1" x14ac:dyDescent="0.3">
      <c r="A58" s="166"/>
      <c r="I58" s="47"/>
      <c r="J58" s="47"/>
      <c r="K58" s="7"/>
    </row>
    <row r="59" spans="1:11" ht="20.100000000000001" customHeight="1" x14ac:dyDescent="0.3">
      <c r="A59" s="166"/>
      <c r="I59" s="166"/>
      <c r="J59" s="166"/>
      <c r="K59" s="7"/>
    </row>
    <row r="60" spans="1:11" ht="20.100000000000001" customHeight="1" x14ac:dyDescent="0.3">
      <c r="A60" s="3"/>
      <c r="D60" s="166"/>
      <c r="E60" s="166"/>
      <c r="F60" s="166"/>
      <c r="G60" s="166"/>
      <c r="H60" s="166"/>
      <c r="I60" s="166"/>
      <c r="J60" s="166"/>
      <c r="K60" s="7"/>
    </row>
    <row r="61" spans="1:11" ht="20.100000000000001" customHeight="1" x14ac:dyDescent="0.3">
      <c r="A61" s="3"/>
      <c r="B61" s="1"/>
      <c r="C61" s="13"/>
      <c r="D61" s="3"/>
      <c r="E61" s="3"/>
      <c r="F61" s="3"/>
      <c r="G61" s="3"/>
      <c r="H61" s="3"/>
      <c r="I61" s="3"/>
      <c r="J61" s="3"/>
    </row>
    <row r="62" spans="1:11" ht="20.100000000000001" customHeight="1" x14ac:dyDescent="0.3">
      <c r="A62" s="3"/>
      <c r="B62" s="1"/>
      <c r="C62" s="1"/>
      <c r="D62" s="3"/>
      <c r="E62" s="13"/>
      <c r="F62" s="13"/>
      <c r="G62" s="13"/>
      <c r="H62" s="13"/>
      <c r="I62" s="13"/>
      <c r="J62" s="13"/>
    </row>
    <row r="63" spans="1:11" s="26" customFormat="1" ht="22.5" customHeight="1" x14ac:dyDescent="0.3">
      <c r="A63" s="20"/>
      <c r="B63" s="20"/>
      <c r="C63" s="20"/>
      <c r="D63" s="20"/>
      <c r="E63" s="21"/>
      <c r="F63" s="21"/>
      <c r="G63" s="21"/>
      <c r="H63" s="21"/>
      <c r="I63" s="21"/>
      <c r="J63" s="21"/>
      <c r="K63" s="18"/>
    </row>
    <row r="71" spans="1:12" s="73" customFormat="1" ht="15.6" x14ac:dyDescent="0.3">
      <c r="A71" s="20"/>
      <c r="B71" s="20"/>
      <c r="C71" s="20"/>
      <c r="D71" s="20"/>
      <c r="E71" s="21"/>
      <c r="F71" s="21"/>
      <c r="G71" s="21"/>
      <c r="H71" s="21"/>
      <c r="I71" s="21"/>
      <c r="J71" s="21"/>
      <c r="K71" s="18"/>
      <c r="L71" s="47"/>
    </row>
    <row r="72" spans="1:12" s="72" customFormat="1" ht="13.2" customHeight="1" x14ac:dyDescent="0.3">
      <c r="A72" s="20"/>
      <c r="B72" s="20"/>
      <c r="C72" s="20"/>
      <c r="D72" s="20"/>
      <c r="E72" s="21"/>
      <c r="F72" s="21"/>
      <c r="G72" s="21"/>
      <c r="H72" s="21"/>
      <c r="I72" s="21"/>
      <c r="J72" s="21"/>
      <c r="K72" s="18"/>
      <c r="L72" s="166"/>
    </row>
    <row r="73" spans="1:12" s="72" customFormat="1" ht="12" customHeight="1" x14ac:dyDescent="0.3">
      <c r="A73" s="20"/>
      <c r="B73" s="20"/>
      <c r="C73" s="20"/>
      <c r="D73" s="20"/>
      <c r="E73" s="21"/>
      <c r="F73" s="21"/>
      <c r="G73" s="21"/>
      <c r="H73" s="21"/>
      <c r="I73" s="21"/>
      <c r="J73" s="21"/>
      <c r="K73" s="18"/>
      <c r="L73" s="166"/>
    </row>
    <row r="74" spans="1:12" s="3" customFormat="1" ht="12" customHeight="1" x14ac:dyDescent="0.3">
      <c r="A74" s="20"/>
      <c r="B74" s="20"/>
      <c r="C74" s="20"/>
      <c r="D74" s="20"/>
      <c r="E74" s="21"/>
      <c r="F74" s="21"/>
      <c r="G74" s="21"/>
      <c r="H74" s="21"/>
      <c r="I74" s="21"/>
      <c r="J74" s="21"/>
      <c r="K74" s="18"/>
      <c r="L74" s="1"/>
    </row>
    <row r="75" spans="1:12" s="3" customFormat="1" x14ac:dyDescent="0.3">
      <c r="A75" s="20"/>
      <c r="B75" s="20"/>
      <c r="C75" s="20"/>
      <c r="D75" s="20"/>
      <c r="E75" s="21"/>
      <c r="F75" s="21"/>
      <c r="G75" s="21"/>
      <c r="H75" s="21"/>
      <c r="I75" s="21"/>
      <c r="J75" s="21"/>
      <c r="K75" s="18"/>
      <c r="L75" s="1"/>
    </row>
    <row r="76" spans="1:12" s="3" customFormat="1" ht="12" customHeight="1" x14ac:dyDescent="0.3">
      <c r="A76" s="20"/>
      <c r="B76" s="20"/>
      <c r="C76" s="20"/>
      <c r="D76" s="20"/>
      <c r="E76" s="21"/>
      <c r="F76" s="21"/>
      <c r="G76" s="21"/>
      <c r="H76" s="21"/>
      <c r="I76" s="21"/>
      <c r="J76" s="21"/>
      <c r="K76" s="18"/>
      <c r="L76" s="1"/>
    </row>
  </sheetData>
  <mergeCells count="69">
    <mergeCell ref="H52:J52"/>
    <mergeCell ref="A40:A41"/>
    <mergeCell ref="B40:B41"/>
    <mergeCell ref="C40:C41"/>
    <mergeCell ref="D40:D41"/>
    <mergeCell ref="A45:B45"/>
    <mergeCell ref="C45:C48"/>
    <mergeCell ref="D45:D48"/>
    <mergeCell ref="A46:B46"/>
    <mergeCell ref="A47:B47"/>
    <mergeCell ref="A48:B48"/>
    <mergeCell ref="A42:A43"/>
    <mergeCell ref="B42:B43"/>
    <mergeCell ref="C42:C43"/>
    <mergeCell ref="D42:D43"/>
    <mergeCell ref="A18:A19"/>
    <mergeCell ref="B18:B19"/>
    <mergeCell ref="C18:C19"/>
    <mergeCell ref="D18:D19"/>
    <mergeCell ref="A2:E2"/>
    <mergeCell ref="A3:E3"/>
    <mergeCell ref="B6:E6"/>
    <mergeCell ref="E15:J15"/>
    <mergeCell ref="A13:J13"/>
    <mergeCell ref="A15:A16"/>
    <mergeCell ref="B15:B16"/>
    <mergeCell ref="C15:C16"/>
    <mergeCell ref="D15:D16"/>
    <mergeCell ref="B5:J5"/>
    <mergeCell ref="A38:A39"/>
    <mergeCell ref="B38:B39"/>
    <mergeCell ref="C38:C39"/>
    <mergeCell ref="D38:D39"/>
    <mergeCell ref="A28:A29"/>
    <mergeCell ref="B28:B29"/>
    <mergeCell ref="C28:C29"/>
    <mergeCell ref="D28:D29"/>
    <mergeCell ref="A36:A37"/>
    <mergeCell ref="B36:B37"/>
    <mergeCell ref="C36:C37"/>
    <mergeCell ref="D36:D37"/>
    <mergeCell ref="A30:A31"/>
    <mergeCell ref="B30:B31"/>
    <mergeCell ref="C30:C31"/>
    <mergeCell ref="D30:D31"/>
    <mergeCell ref="A20:A21"/>
    <mergeCell ref="B20:B21"/>
    <mergeCell ref="C20:C21"/>
    <mergeCell ref="D20:D21"/>
    <mergeCell ref="A22:A23"/>
    <mergeCell ref="B22:B23"/>
    <mergeCell ref="C22:C23"/>
    <mergeCell ref="D22:D23"/>
    <mergeCell ref="A24:A25"/>
    <mergeCell ref="B24:B25"/>
    <mergeCell ref="C24:C25"/>
    <mergeCell ref="D24:D25"/>
    <mergeCell ref="A26:A27"/>
    <mergeCell ref="B26:B27"/>
    <mergeCell ref="C26:C27"/>
    <mergeCell ref="D26:D27"/>
    <mergeCell ref="A32:A33"/>
    <mergeCell ref="B32:B33"/>
    <mergeCell ref="C32:C33"/>
    <mergeCell ref="D32:D33"/>
    <mergeCell ref="A34:A35"/>
    <mergeCell ref="B34:B35"/>
    <mergeCell ref="C34:C35"/>
    <mergeCell ref="D34:D35"/>
  </mergeCells>
  <phoneticPr fontId="45" type="noConversion"/>
  <conditionalFormatting sqref="E18:J18">
    <cfRule type="cellIs" dxfId="14" priority="35" operator="equal">
      <formula>0</formula>
    </cfRule>
  </conditionalFormatting>
  <conditionalFormatting sqref="E19:J19 E21:J21 E23:J23 E25:J25 E27:J27 E29:J29 E31:J31 E33:J33 E35:J35 E37:J37 E39:J39 E41:J41 E43:J43">
    <cfRule type="cellIs" dxfId="13" priority="14" operator="equal">
      <formula>0</formula>
    </cfRule>
    <cfRule type="cellIs" dxfId="12" priority="15" operator="greaterThan">
      <formula>0</formula>
    </cfRule>
  </conditionalFormatting>
  <conditionalFormatting sqref="E20:J20">
    <cfRule type="cellIs" dxfId="11" priority="6" operator="equal">
      <formula>0</formula>
    </cfRule>
  </conditionalFormatting>
  <conditionalFormatting sqref="E22:J22">
    <cfRule type="cellIs" dxfId="10" priority="7" operator="equal">
      <formula>0</formula>
    </cfRule>
  </conditionalFormatting>
  <conditionalFormatting sqref="E24:J24">
    <cfRule type="cellIs" dxfId="9" priority="8" operator="equal">
      <formula>0</formula>
    </cfRule>
  </conditionalFormatting>
  <conditionalFormatting sqref="E26:J26">
    <cfRule type="cellIs" dxfId="8" priority="9" operator="equal">
      <formula>0</formula>
    </cfRule>
  </conditionalFormatting>
  <conditionalFormatting sqref="E28:J28">
    <cfRule type="cellIs" dxfId="7" priority="10" operator="equal">
      <formula>0</formula>
    </cfRule>
  </conditionalFormatting>
  <conditionalFormatting sqref="E30:J30">
    <cfRule type="cellIs" dxfId="6" priority="3" operator="equal">
      <formula>0</formula>
    </cfRule>
  </conditionalFormatting>
  <conditionalFormatting sqref="E32:J32">
    <cfRule type="cellIs" dxfId="5" priority="4" operator="equal">
      <formula>0</formula>
    </cfRule>
  </conditionalFormatting>
  <conditionalFormatting sqref="E34:J34">
    <cfRule type="cellIs" dxfId="4" priority="5" operator="equal">
      <formula>0</formula>
    </cfRule>
  </conditionalFormatting>
  <conditionalFormatting sqref="E36:J36">
    <cfRule type="cellIs" dxfId="3" priority="11" operator="equal">
      <formula>0</formula>
    </cfRule>
  </conditionalFormatting>
  <conditionalFormatting sqref="E38:J38">
    <cfRule type="cellIs" dxfId="2" priority="12" operator="equal">
      <formula>0</formula>
    </cfRule>
  </conditionalFormatting>
  <conditionalFormatting sqref="E40:J40">
    <cfRule type="cellIs" dxfId="1" priority="13" operator="equal">
      <formula>0</formula>
    </cfRule>
  </conditionalFormatting>
  <conditionalFormatting sqref="E42:J42">
    <cfRule type="cellIs" dxfId="0" priority="1" operator="equal">
      <formula>0</formula>
    </cfRule>
  </conditionalFormatting>
  <printOptions horizontalCentered="1"/>
  <pageMargins left="0.59055118110236227" right="0.39370078740157483" top="0.59055118110236227" bottom="0.59055118110236227" header="0.51181102362204722" footer="0.51181102362204722"/>
  <pageSetup paperSize="9" scale="44" orientation="landscape" r:id="rId1"/>
  <headerFooter alignWithMargins="0">
    <oddFooter>Página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  <pageSetUpPr fitToPage="1"/>
  </sheetPr>
  <dimension ref="A2:FX75"/>
  <sheetViews>
    <sheetView showGridLines="0" view="pageBreakPreview" zoomScale="55" zoomScaleNormal="100" zoomScaleSheetLayoutView="55" workbookViewId="0">
      <selection activeCell="B5" sqref="B5:G5"/>
    </sheetView>
  </sheetViews>
  <sheetFormatPr defaultColWidth="12.6640625" defaultRowHeight="13.8" x14ac:dyDescent="0.3"/>
  <cols>
    <col min="1" max="1" width="12.44140625" style="191" customWidth="1"/>
    <col min="2" max="2" width="24.109375" style="191" customWidth="1"/>
    <col min="3" max="3" width="69.109375" style="191" customWidth="1"/>
    <col min="4" max="7" width="14.88671875" style="191" customWidth="1"/>
    <col min="8" max="251" width="12.6640625" style="191"/>
    <col min="252" max="252" width="14.6640625" style="191" customWidth="1"/>
    <col min="253" max="253" width="12.5546875" style="191" customWidth="1"/>
    <col min="254" max="254" width="16.88671875" style="191" customWidth="1"/>
    <col min="255" max="255" width="21.6640625" style="191" customWidth="1"/>
    <col min="256" max="256" width="20.6640625" style="191" customWidth="1"/>
    <col min="257" max="257" width="26" style="191" customWidth="1"/>
    <col min="258" max="258" width="23.6640625" style="191" customWidth="1"/>
    <col min="259" max="507" width="12.6640625" style="191"/>
    <col min="508" max="508" width="14.6640625" style="191" customWidth="1"/>
    <col min="509" max="509" width="12.5546875" style="191" customWidth="1"/>
    <col min="510" max="510" width="16.88671875" style="191" customWidth="1"/>
    <col min="511" max="511" width="21.6640625" style="191" customWidth="1"/>
    <col min="512" max="512" width="20.6640625" style="191" customWidth="1"/>
    <col min="513" max="513" width="26" style="191" customWidth="1"/>
    <col min="514" max="514" width="23.6640625" style="191" customWidth="1"/>
    <col min="515" max="763" width="12.6640625" style="191"/>
    <col min="764" max="764" width="14.6640625" style="191" customWidth="1"/>
    <col min="765" max="765" width="12.5546875" style="191" customWidth="1"/>
    <col min="766" max="766" width="16.88671875" style="191" customWidth="1"/>
    <col min="767" max="767" width="21.6640625" style="191" customWidth="1"/>
    <col min="768" max="768" width="20.6640625" style="191" customWidth="1"/>
    <col min="769" max="769" width="26" style="191" customWidth="1"/>
    <col min="770" max="770" width="23.6640625" style="191" customWidth="1"/>
    <col min="771" max="1019" width="12.6640625" style="191"/>
    <col min="1020" max="1020" width="14.6640625" style="191" customWidth="1"/>
    <col min="1021" max="1021" width="12.5546875" style="191" customWidth="1"/>
    <col min="1022" max="1022" width="16.88671875" style="191" customWidth="1"/>
    <col min="1023" max="1023" width="21.6640625" style="191" customWidth="1"/>
    <col min="1024" max="1024" width="20.6640625" style="191" customWidth="1"/>
    <col min="1025" max="1025" width="26" style="191" customWidth="1"/>
    <col min="1026" max="1026" width="23.6640625" style="191" customWidth="1"/>
    <col min="1027" max="1275" width="12.6640625" style="191"/>
    <col min="1276" max="1276" width="14.6640625" style="191" customWidth="1"/>
    <col min="1277" max="1277" width="12.5546875" style="191" customWidth="1"/>
    <col min="1278" max="1278" width="16.88671875" style="191" customWidth="1"/>
    <col min="1279" max="1279" width="21.6640625" style="191" customWidth="1"/>
    <col min="1280" max="1280" width="20.6640625" style="191" customWidth="1"/>
    <col min="1281" max="1281" width="26" style="191" customWidth="1"/>
    <col min="1282" max="1282" width="23.6640625" style="191" customWidth="1"/>
    <col min="1283" max="1531" width="12.6640625" style="191"/>
    <col min="1532" max="1532" width="14.6640625" style="191" customWidth="1"/>
    <col min="1533" max="1533" width="12.5546875" style="191" customWidth="1"/>
    <col min="1534" max="1534" width="16.88671875" style="191" customWidth="1"/>
    <col min="1535" max="1535" width="21.6640625" style="191" customWidth="1"/>
    <col min="1536" max="1536" width="20.6640625" style="191" customWidth="1"/>
    <col min="1537" max="1537" width="26" style="191" customWidth="1"/>
    <col min="1538" max="1538" width="23.6640625" style="191" customWidth="1"/>
    <col min="1539" max="1787" width="12.6640625" style="191"/>
    <col min="1788" max="1788" width="14.6640625" style="191" customWidth="1"/>
    <col min="1789" max="1789" width="12.5546875" style="191" customWidth="1"/>
    <col min="1790" max="1790" width="16.88671875" style="191" customWidth="1"/>
    <col min="1791" max="1791" width="21.6640625" style="191" customWidth="1"/>
    <col min="1792" max="1792" width="20.6640625" style="191" customWidth="1"/>
    <col min="1793" max="1793" width="26" style="191" customWidth="1"/>
    <col min="1794" max="1794" width="23.6640625" style="191" customWidth="1"/>
    <col min="1795" max="2043" width="12.6640625" style="191"/>
    <col min="2044" max="2044" width="14.6640625" style="191" customWidth="1"/>
    <col min="2045" max="2045" width="12.5546875" style="191" customWidth="1"/>
    <col min="2046" max="2046" width="16.88671875" style="191" customWidth="1"/>
    <col min="2047" max="2047" width="21.6640625" style="191" customWidth="1"/>
    <col min="2048" max="2048" width="20.6640625" style="191" customWidth="1"/>
    <col min="2049" max="2049" width="26" style="191" customWidth="1"/>
    <col min="2050" max="2050" width="23.6640625" style="191" customWidth="1"/>
    <col min="2051" max="2299" width="12.6640625" style="191"/>
    <col min="2300" max="2300" width="14.6640625" style="191" customWidth="1"/>
    <col min="2301" max="2301" width="12.5546875" style="191" customWidth="1"/>
    <col min="2302" max="2302" width="16.88671875" style="191" customWidth="1"/>
    <col min="2303" max="2303" width="21.6640625" style="191" customWidth="1"/>
    <col min="2304" max="2304" width="20.6640625" style="191" customWidth="1"/>
    <col min="2305" max="2305" width="26" style="191" customWidth="1"/>
    <col min="2306" max="2306" width="23.6640625" style="191" customWidth="1"/>
    <col min="2307" max="2555" width="12.6640625" style="191"/>
    <col min="2556" max="2556" width="14.6640625" style="191" customWidth="1"/>
    <col min="2557" max="2557" width="12.5546875" style="191" customWidth="1"/>
    <col min="2558" max="2558" width="16.88671875" style="191" customWidth="1"/>
    <col min="2559" max="2559" width="21.6640625" style="191" customWidth="1"/>
    <col min="2560" max="2560" width="20.6640625" style="191" customWidth="1"/>
    <col min="2561" max="2561" width="26" style="191" customWidth="1"/>
    <col min="2562" max="2562" width="23.6640625" style="191" customWidth="1"/>
    <col min="2563" max="2811" width="12.6640625" style="191"/>
    <col min="2812" max="2812" width="14.6640625" style="191" customWidth="1"/>
    <col min="2813" max="2813" width="12.5546875" style="191" customWidth="1"/>
    <col min="2814" max="2814" width="16.88671875" style="191" customWidth="1"/>
    <col min="2815" max="2815" width="21.6640625" style="191" customWidth="1"/>
    <col min="2816" max="2816" width="20.6640625" style="191" customWidth="1"/>
    <col min="2817" max="2817" width="26" style="191" customWidth="1"/>
    <col min="2818" max="2818" width="23.6640625" style="191" customWidth="1"/>
    <col min="2819" max="3067" width="12.6640625" style="191"/>
    <col min="3068" max="3068" width="14.6640625" style="191" customWidth="1"/>
    <col min="3069" max="3069" width="12.5546875" style="191" customWidth="1"/>
    <col min="3070" max="3070" width="16.88671875" style="191" customWidth="1"/>
    <col min="3071" max="3071" width="21.6640625" style="191" customWidth="1"/>
    <col min="3072" max="3072" width="20.6640625" style="191" customWidth="1"/>
    <col min="3073" max="3073" width="26" style="191" customWidth="1"/>
    <col min="3074" max="3074" width="23.6640625" style="191" customWidth="1"/>
    <col min="3075" max="3323" width="12.6640625" style="191"/>
    <col min="3324" max="3324" width="14.6640625" style="191" customWidth="1"/>
    <col min="3325" max="3325" width="12.5546875" style="191" customWidth="1"/>
    <col min="3326" max="3326" width="16.88671875" style="191" customWidth="1"/>
    <col min="3327" max="3327" width="21.6640625" style="191" customWidth="1"/>
    <col min="3328" max="3328" width="20.6640625" style="191" customWidth="1"/>
    <col min="3329" max="3329" width="26" style="191" customWidth="1"/>
    <col min="3330" max="3330" width="23.6640625" style="191" customWidth="1"/>
    <col min="3331" max="3579" width="12.6640625" style="191"/>
    <col min="3580" max="3580" width="14.6640625" style="191" customWidth="1"/>
    <col min="3581" max="3581" width="12.5546875" style="191" customWidth="1"/>
    <col min="3582" max="3582" width="16.88671875" style="191" customWidth="1"/>
    <col min="3583" max="3583" width="21.6640625" style="191" customWidth="1"/>
    <col min="3584" max="3584" width="20.6640625" style="191" customWidth="1"/>
    <col min="3585" max="3585" width="26" style="191" customWidth="1"/>
    <col min="3586" max="3586" width="23.6640625" style="191" customWidth="1"/>
    <col min="3587" max="3835" width="12.6640625" style="191"/>
    <col min="3836" max="3836" width="14.6640625" style="191" customWidth="1"/>
    <col min="3837" max="3837" width="12.5546875" style="191" customWidth="1"/>
    <col min="3838" max="3838" width="16.88671875" style="191" customWidth="1"/>
    <col min="3839" max="3839" width="21.6640625" style="191" customWidth="1"/>
    <col min="3840" max="3840" width="20.6640625" style="191" customWidth="1"/>
    <col min="3841" max="3841" width="26" style="191" customWidth="1"/>
    <col min="3842" max="3842" width="23.6640625" style="191" customWidth="1"/>
    <col min="3843" max="4091" width="12.6640625" style="191"/>
    <col min="4092" max="4092" width="14.6640625" style="191" customWidth="1"/>
    <col min="4093" max="4093" width="12.5546875" style="191" customWidth="1"/>
    <col min="4094" max="4094" width="16.88671875" style="191" customWidth="1"/>
    <col min="4095" max="4095" width="21.6640625" style="191" customWidth="1"/>
    <col min="4096" max="4096" width="20.6640625" style="191" customWidth="1"/>
    <col min="4097" max="4097" width="26" style="191" customWidth="1"/>
    <col min="4098" max="4098" width="23.6640625" style="191" customWidth="1"/>
    <col min="4099" max="4347" width="12.6640625" style="191"/>
    <col min="4348" max="4348" width="14.6640625" style="191" customWidth="1"/>
    <col min="4349" max="4349" width="12.5546875" style="191" customWidth="1"/>
    <col min="4350" max="4350" width="16.88671875" style="191" customWidth="1"/>
    <col min="4351" max="4351" width="21.6640625" style="191" customWidth="1"/>
    <col min="4352" max="4352" width="20.6640625" style="191" customWidth="1"/>
    <col min="4353" max="4353" width="26" style="191" customWidth="1"/>
    <col min="4354" max="4354" width="23.6640625" style="191" customWidth="1"/>
    <col min="4355" max="4603" width="12.6640625" style="191"/>
    <col min="4604" max="4604" width="14.6640625" style="191" customWidth="1"/>
    <col min="4605" max="4605" width="12.5546875" style="191" customWidth="1"/>
    <col min="4606" max="4606" width="16.88671875" style="191" customWidth="1"/>
    <col min="4607" max="4607" width="21.6640625" style="191" customWidth="1"/>
    <col min="4608" max="4608" width="20.6640625" style="191" customWidth="1"/>
    <col min="4609" max="4609" width="26" style="191" customWidth="1"/>
    <col min="4610" max="4610" width="23.6640625" style="191" customWidth="1"/>
    <col min="4611" max="4859" width="12.6640625" style="191"/>
    <col min="4860" max="4860" width="14.6640625" style="191" customWidth="1"/>
    <col min="4861" max="4861" width="12.5546875" style="191" customWidth="1"/>
    <col min="4862" max="4862" width="16.88671875" style="191" customWidth="1"/>
    <col min="4863" max="4863" width="21.6640625" style="191" customWidth="1"/>
    <col min="4864" max="4864" width="20.6640625" style="191" customWidth="1"/>
    <col min="4865" max="4865" width="26" style="191" customWidth="1"/>
    <col min="4866" max="4866" width="23.6640625" style="191" customWidth="1"/>
    <col min="4867" max="5115" width="12.6640625" style="191"/>
    <col min="5116" max="5116" width="14.6640625" style="191" customWidth="1"/>
    <col min="5117" max="5117" width="12.5546875" style="191" customWidth="1"/>
    <col min="5118" max="5118" width="16.88671875" style="191" customWidth="1"/>
    <col min="5119" max="5119" width="21.6640625" style="191" customWidth="1"/>
    <col min="5120" max="5120" width="20.6640625" style="191" customWidth="1"/>
    <col min="5121" max="5121" width="26" style="191" customWidth="1"/>
    <col min="5122" max="5122" width="23.6640625" style="191" customWidth="1"/>
    <col min="5123" max="5371" width="12.6640625" style="191"/>
    <col min="5372" max="5372" width="14.6640625" style="191" customWidth="1"/>
    <col min="5373" max="5373" width="12.5546875" style="191" customWidth="1"/>
    <col min="5374" max="5374" width="16.88671875" style="191" customWidth="1"/>
    <col min="5375" max="5375" width="21.6640625" style="191" customWidth="1"/>
    <col min="5376" max="5376" width="20.6640625" style="191" customWidth="1"/>
    <col min="5377" max="5377" width="26" style="191" customWidth="1"/>
    <col min="5378" max="5378" width="23.6640625" style="191" customWidth="1"/>
    <col min="5379" max="5627" width="12.6640625" style="191"/>
    <col min="5628" max="5628" width="14.6640625" style="191" customWidth="1"/>
    <col min="5629" max="5629" width="12.5546875" style="191" customWidth="1"/>
    <col min="5630" max="5630" width="16.88671875" style="191" customWidth="1"/>
    <col min="5631" max="5631" width="21.6640625" style="191" customWidth="1"/>
    <col min="5632" max="5632" width="20.6640625" style="191" customWidth="1"/>
    <col min="5633" max="5633" width="26" style="191" customWidth="1"/>
    <col min="5634" max="5634" width="23.6640625" style="191" customWidth="1"/>
    <col min="5635" max="5883" width="12.6640625" style="191"/>
    <col min="5884" max="5884" width="14.6640625" style="191" customWidth="1"/>
    <col min="5885" max="5885" width="12.5546875" style="191" customWidth="1"/>
    <col min="5886" max="5886" width="16.88671875" style="191" customWidth="1"/>
    <col min="5887" max="5887" width="21.6640625" style="191" customWidth="1"/>
    <col min="5888" max="5888" width="20.6640625" style="191" customWidth="1"/>
    <col min="5889" max="5889" width="26" style="191" customWidth="1"/>
    <col min="5890" max="5890" width="23.6640625" style="191" customWidth="1"/>
    <col min="5891" max="6139" width="12.6640625" style="191"/>
    <col min="6140" max="6140" width="14.6640625" style="191" customWidth="1"/>
    <col min="6141" max="6141" width="12.5546875" style="191" customWidth="1"/>
    <col min="6142" max="6142" width="16.88671875" style="191" customWidth="1"/>
    <col min="6143" max="6143" width="21.6640625" style="191" customWidth="1"/>
    <col min="6144" max="6144" width="20.6640625" style="191" customWidth="1"/>
    <col min="6145" max="6145" width="26" style="191" customWidth="1"/>
    <col min="6146" max="6146" width="23.6640625" style="191" customWidth="1"/>
    <col min="6147" max="6395" width="12.6640625" style="191"/>
    <col min="6396" max="6396" width="14.6640625" style="191" customWidth="1"/>
    <col min="6397" max="6397" width="12.5546875" style="191" customWidth="1"/>
    <col min="6398" max="6398" width="16.88671875" style="191" customWidth="1"/>
    <col min="6399" max="6399" width="21.6640625" style="191" customWidth="1"/>
    <col min="6400" max="6400" width="20.6640625" style="191" customWidth="1"/>
    <col min="6401" max="6401" width="26" style="191" customWidth="1"/>
    <col min="6402" max="6402" width="23.6640625" style="191" customWidth="1"/>
    <col min="6403" max="6651" width="12.6640625" style="191"/>
    <col min="6652" max="6652" width="14.6640625" style="191" customWidth="1"/>
    <col min="6653" max="6653" width="12.5546875" style="191" customWidth="1"/>
    <col min="6654" max="6654" width="16.88671875" style="191" customWidth="1"/>
    <col min="6655" max="6655" width="21.6640625" style="191" customWidth="1"/>
    <col min="6656" max="6656" width="20.6640625" style="191" customWidth="1"/>
    <col min="6657" max="6657" width="26" style="191" customWidth="1"/>
    <col min="6658" max="6658" width="23.6640625" style="191" customWidth="1"/>
    <col min="6659" max="6907" width="12.6640625" style="191"/>
    <col min="6908" max="6908" width="14.6640625" style="191" customWidth="1"/>
    <col min="6909" max="6909" width="12.5546875" style="191" customWidth="1"/>
    <col min="6910" max="6910" width="16.88671875" style="191" customWidth="1"/>
    <col min="6911" max="6911" width="21.6640625" style="191" customWidth="1"/>
    <col min="6912" max="6912" width="20.6640625" style="191" customWidth="1"/>
    <col min="6913" max="6913" width="26" style="191" customWidth="1"/>
    <col min="6914" max="6914" width="23.6640625" style="191" customWidth="1"/>
    <col min="6915" max="7163" width="12.6640625" style="191"/>
    <col min="7164" max="7164" width="14.6640625" style="191" customWidth="1"/>
    <col min="7165" max="7165" width="12.5546875" style="191" customWidth="1"/>
    <col min="7166" max="7166" width="16.88671875" style="191" customWidth="1"/>
    <col min="7167" max="7167" width="21.6640625" style="191" customWidth="1"/>
    <col min="7168" max="7168" width="20.6640625" style="191" customWidth="1"/>
    <col min="7169" max="7169" width="26" style="191" customWidth="1"/>
    <col min="7170" max="7170" width="23.6640625" style="191" customWidth="1"/>
    <col min="7171" max="7419" width="12.6640625" style="191"/>
    <col min="7420" max="7420" width="14.6640625" style="191" customWidth="1"/>
    <col min="7421" max="7421" width="12.5546875" style="191" customWidth="1"/>
    <col min="7422" max="7422" width="16.88671875" style="191" customWidth="1"/>
    <col min="7423" max="7423" width="21.6640625" style="191" customWidth="1"/>
    <col min="7424" max="7424" width="20.6640625" style="191" customWidth="1"/>
    <col min="7425" max="7425" width="26" style="191" customWidth="1"/>
    <col min="7426" max="7426" width="23.6640625" style="191" customWidth="1"/>
    <col min="7427" max="7675" width="12.6640625" style="191"/>
    <col min="7676" max="7676" width="14.6640625" style="191" customWidth="1"/>
    <col min="7677" max="7677" width="12.5546875" style="191" customWidth="1"/>
    <col min="7678" max="7678" width="16.88671875" style="191" customWidth="1"/>
    <col min="7679" max="7679" width="21.6640625" style="191" customWidth="1"/>
    <col min="7680" max="7680" width="20.6640625" style="191" customWidth="1"/>
    <col min="7681" max="7681" width="26" style="191" customWidth="1"/>
    <col min="7682" max="7682" width="23.6640625" style="191" customWidth="1"/>
    <col min="7683" max="7931" width="12.6640625" style="191"/>
    <col min="7932" max="7932" width="14.6640625" style="191" customWidth="1"/>
    <col min="7933" max="7933" width="12.5546875" style="191" customWidth="1"/>
    <col min="7934" max="7934" width="16.88671875" style="191" customWidth="1"/>
    <col min="7935" max="7935" width="21.6640625" style="191" customWidth="1"/>
    <col min="7936" max="7936" width="20.6640625" style="191" customWidth="1"/>
    <col min="7937" max="7937" width="26" style="191" customWidth="1"/>
    <col min="7938" max="7938" width="23.6640625" style="191" customWidth="1"/>
    <col min="7939" max="8187" width="12.6640625" style="191"/>
    <col min="8188" max="8188" width="14.6640625" style="191" customWidth="1"/>
    <col min="8189" max="8189" width="12.5546875" style="191" customWidth="1"/>
    <col min="8190" max="8190" width="16.88671875" style="191" customWidth="1"/>
    <col min="8191" max="8191" width="21.6640625" style="191" customWidth="1"/>
    <col min="8192" max="8192" width="20.6640625" style="191" customWidth="1"/>
    <col min="8193" max="8193" width="26" style="191" customWidth="1"/>
    <col min="8194" max="8194" width="23.6640625" style="191" customWidth="1"/>
    <col min="8195" max="8443" width="12.6640625" style="191"/>
    <col min="8444" max="8444" width="14.6640625" style="191" customWidth="1"/>
    <col min="8445" max="8445" width="12.5546875" style="191" customWidth="1"/>
    <col min="8446" max="8446" width="16.88671875" style="191" customWidth="1"/>
    <col min="8447" max="8447" width="21.6640625" style="191" customWidth="1"/>
    <col min="8448" max="8448" width="20.6640625" style="191" customWidth="1"/>
    <col min="8449" max="8449" width="26" style="191" customWidth="1"/>
    <col min="8450" max="8450" width="23.6640625" style="191" customWidth="1"/>
    <col min="8451" max="8699" width="12.6640625" style="191"/>
    <col min="8700" max="8700" width="14.6640625" style="191" customWidth="1"/>
    <col min="8701" max="8701" width="12.5546875" style="191" customWidth="1"/>
    <col min="8702" max="8702" width="16.88671875" style="191" customWidth="1"/>
    <col min="8703" max="8703" width="21.6640625" style="191" customWidth="1"/>
    <col min="8704" max="8704" width="20.6640625" style="191" customWidth="1"/>
    <col min="8705" max="8705" width="26" style="191" customWidth="1"/>
    <col min="8706" max="8706" width="23.6640625" style="191" customWidth="1"/>
    <col min="8707" max="8955" width="12.6640625" style="191"/>
    <col min="8956" max="8956" width="14.6640625" style="191" customWidth="1"/>
    <col min="8957" max="8957" width="12.5546875" style="191" customWidth="1"/>
    <col min="8958" max="8958" width="16.88671875" style="191" customWidth="1"/>
    <col min="8959" max="8959" width="21.6640625" style="191" customWidth="1"/>
    <col min="8960" max="8960" width="20.6640625" style="191" customWidth="1"/>
    <col min="8961" max="8961" width="26" style="191" customWidth="1"/>
    <col min="8962" max="8962" width="23.6640625" style="191" customWidth="1"/>
    <col min="8963" max="9211" width="12.6640625" style="191"/>
    <col min="9212" max="9212" width="14.6640625" style="191" customWidth="1"/>
    <col min="9213" max="9213" width="12.5546875" style="191" customWidth="1"/>
    <col min="9214" max="9214" width="16.88671875" style="191" customWidth="1"/>
    <col min="9215" max="9215" width="21.6640625" style="191" customWidth="1"/>
    <col min="9216" max="9216" width="20.6640625" style="191" customWidth="1"/>
    <col min="9217" max="9217" width="26" style="191" customWidth="1"/>
    <col min="9218" max="9218" width="23.6640625" style="191" customWidth="1"/>
    <col min="9219" max="9467" width="12.6640625" style="191"/>
    <col min="9468" max="9468" width="14.6640625" style="191" customWidth="1"/>
    <col min="9469" max="9469" width="12.5546875" style="191" customWidth="1"/>
    <col min="9470" max="9470" width="16.88671875" style="191" customWidth="1"/>
    <col min="9471" max="9471" width="21.6640625" style="191" customWidth="1"/>
    <col min="9472" max="9472" width="20.6640625" style="191" customWidth="1"/>
    <col min="9473" max="9473" width="26" style="191" customWidth="1"/>
    <col min="9474" max="9474" width="23.6640625" style="191" customWidth="1"/>
    <col min="9475" max="9723" width="12.6640625" style="191"/>
    <col min="9724" max="9724" width="14.6640625" style="191" customWidth="1"/>
    <col min="9725" max="9725" width="12.5546875" style="191" customWidth="1"/>
    <col min="9726" max="9726" width="16.88671875" style="191" customWidth="1"/>
    <col min="9727" max="9727" width="21.6640625" style="191" customWidth="1"/>
    <col min="9728" max="9728" width="20.6640625" style="191" customWidth="1"/>
    <col min="9729" max="9729" width="26" style="191" customWidth="1"/>
    <col min="9730" max="9730" width="23.6640625" style="191" customWidth="1"/>
    <col min="9731" max="9979" width="12.6640625" style="191"/>
    <col min="9980" max="9980" width="14.6640625" style="191" customWidth="1"/>
    <col min="9981" max="9981" width="12.5546875" style="191" customWidth="1"/>
    <col min="9982" max="9982" width="16.88671875" style="191" customWidth="1"/>
    <col min="9983" max="9983" width="21.6640625" style="191" customWidth="1"/>
    <col min="9984" max="9984" width="20.6640625" style="191" customWidth="1"/>
    <col min="9985" max="9985" width="26" style="191" customWidth="1"/>
    <col min="9986" max="9986" width="23.6640625" style="191" customWidth="1"/>
    <col min="9987" max="10235" width="12.6640625" style="191"/>
    <col min="10236" max="10236" width="14.6640625" style="191" customWidth="1"/>
    <col min="10237" max="10237" width="12.5546875" style="191" customWidth="1"/>
    <col min="10238" max="10238" width="16.88671875" style="191" customWidth="1"/>
    <col min="10239" max="10239" width="21.6640625" style="191" customWidth="1"/>
    <col min="10240" max="10240" width="20.6640625" style="191" customWidth="1"/>
    <col min="10241" max="10241" width="26" style="191" customWidth="1"/>
    <col min="10242" max="10242" width="23.6640625" style="191" customWidth="1"/>
    <col min="10243" max="10491" width="12.6640625" style="191"/>
    <col min="10492" max="10492" width="14.6640625" style="191" customWidth="1"/>
    <col min="10493" max="10493" width="12.5546875" style="191" customWidth="1"/>
    <col min="10494" max="10494" width="16.88671875" style="191" customWidth="1"/>
    <col min="10495" max="10495" width="21.6640625" style="191" customWidth="1"/>
    <col min="10496" max="10496" width="20.6640625" style="191" customWidth="1"/>
    <col min="10497" max="10497" width="26" style="191" customWidth="1"/>
    <col min="10498" max="10498" width="23.6640625" style="191" customWidth="1"/>
    <col min="10499" max="10747" width="12.6640625" style="191"/>
    <col min="10748" max="10748" width="14.6640625" style="191" customWidth="1"/>
    <col min="10749" max="10749" width="12.5546875" style="191" customWidth="1"/>
    <col min="10750" max="10750" width="16.88671875" style="191" customWidth="1"/>
    <col min="10751" max="10751" width="21.6640625" style="191" customWidth="1"/>
    <col min="10752" max="10752" width="20.6640625" style="191" customWidth="1"/>
    <col min="10753" max="10753" width="26" style="191" customWidth="1"/>
    <col min="10754" max="10754" width="23.6640625" style="191" customWidth="1"/>
    <col min="10755" max="11003" width="12.6640625" style="191"/>
    <col min="11004" max="11004" width="14.6640625" style="191" customWidth="1"/>
    <col min="11005" max="11005" width="12.5546875" style="191" customWidth="1"/>
    <col min="11006" max="11006" width="16.88671875" style="191" customWidth="1"/>
    <col min="11007" max="11007" width="21.6640625" style="191" customWidth="1"/>
    <col min="11008" max="11008" width="20.6640625" style="191" customWidth="1"/>
    <col min="11009" max="11009" width="26" style="191" customWidth="1"/>
    <col min="11010" max="11010" width="23.6640625" style="191" customWidth="1"/>
    <col min="11011" max="11259" width="12.6640625" style="191"/>
    <col min="11260" max="11260" width="14.6640625" style="191" customWidth="1"/>
    <col min="11261" max="11261" width="12.5546875" style="191" customWidth="1"/>
    <col min="11262" max="11262" width="16.88671875" style="191" customWidth="1"/>
    <col min="11263" max="11263" width="21.6640625" style="191" customWidth="1"/>
    <col min="11264" max="11264" width="20.6640625" style="191" customWidth="1"/>
    <col min="11265" max="11265" width="26" style="191" customWidth="1"/>
    <col min="11266" max="11266" width="23.6640625" style="191" customWidth="1"/>
    <col min="11267" max="11515" width="12.6640625" style="191"/>
    <col min="11516" max="11516" width="14.6640625" style="191" customWidth="1"/>
    <col min="11517" max="11517" width="12.5546875" style="191" customWidth="1"/>
    <col min="11518" max="11518" width="16.88671875" style="191" customWidth="1"/>
    <col min="11519" max="11519" width="21.6640625" style="191" customWidth="1"/>
    <col min="11520" max="11520" width="20.6640625" style="191" customWidth="1"/>
    <col min="11521" max="11521" width="26" style="191" customWidth="1"/>
    <col min="11522" max="11522" width="23.6640625" style="191" customWidth="1"/>
    <col min="11523" max="11771" width="12.6640625" style="191"/>
    <col min="11772" max="11772" width="14.6640625" style="191" customWidth="1"/>
    <col min="11773" max="11773" width="12.5546875" style="191" customWidth="1"/>
    <col min="11774" max="11774" width="16.88671875" style="191" customWidth="1"/>
    <col min="11775" max="11775" width="21.6640625" style="191" customWidth="1"/>
    <col min="11776" max="11776" width="20.6640625" style="191" customWidth="1"/>
    <col min="11777" max="11777" width="26" style="191" customWidth="1"/>
    <col min="11778" max="11778" width="23.6640625" style="191" customWidth="1"/>
    <col min="11779" max="12027" width="12.6640625" style="191"/>
    <col min="12028" max="12028" width="14.6640625" style="191" customWidth="1"/>
    <col min="12029" max="12029" width="12.5546875" style="191" customWidth="1"/>
    <col min="12030" max="12030" width="16.88671875" style="191" customWidth="1"/>
    <col min="12031" max="12031" width="21.6640625" style="191" customWidth="1"/>
    <col min="12032" max="12032" width="20.6640625" style="191" customWidth="1"/>
    <col min="12033" max="12033" width="26" style="191" customWidth="1"/>
    <col min="12034" max="12034" width="23.6640625" style="191" customWidth="1"/>
    <col min="12035" max="12283" width="12.6640625" style="191"/>
    <col min="12284" max="12284" width="14.6640625" style="191" customWidth="1"/>
    <col min="12285" max="12285" width="12.5546875" style="191" customWidth="1"/>
    <col min="12286" max="12286" width="16.88671875" style="191" customWidth="1"/>
    <col min="12287" max="12287" width="21.6640625" style="191" customWidth="1"/>
    <col min="12288" max="12288" width="20.6640625" style="191" customWidth="1"/>
    <col min="12289" max="12289" width="26" style="191" customWidth="1"/>
    <col min="12290" max="12290" width="23.6640625" style="191" customWidth="1"/>
    <col min="12291" max="12539" width="12.6640625" style="191"/>
    <col min="12540" max="12540" width="14.6640625" style="191" customWidth="1"/>
    <col min="12541" max="12541" width="12.5546875" style="191" customWidth="1"/>
    <col min="12542" max="12542" width="16.88671875" style="191" customWidth="1"/>
    <col min="12543" max="12543" width="21.6640625" style="191" customWidth="1"/>
    <col min="12544" max="12544" width="20.6640625" style="191" customWidth="1"/>
    <col min="12545" max="12545" width="26" style="191" customWidth="1"/>
    <col min="12546" max="12546" width="23.6640625" style="191" customWidth="1"/>
    <col min="12547" max="12795" width="12.6640625" style="191"/>
    <col min="12796" max="12796" width="14.6640625" style="191" customWidth="1"/>
    <col min="12797" max="12797" width="12.5546875" style="191" customWidth="1"/>
    <col min="12798" max="12798" width="16.88671875" style="191" customWidth="1"/>
    <col min="12799" max="12799" width="21.6640625" style="191" customWidth="1"/>
    <col min="12800" max="12800" width="20.6640625" style="191" customWidth="1"/>
    <col min="12801" max="12801" width="26" style="191" customWidth="1"/>
    <col min="12802" max="12802" width="23.6640625" style="191" customWidth="1"/>
    <col min="12803" max="13051" width="12.6640625" style="191"/>
    <col min="13052" max="13052" width="14.6640625" style="191" customWidth="1"/>
    <col min="13053" max="13053" width="12.5546875" style="191" customWidth="1"/>
    <col min="13054" max="13054" width="16.88671875" style="191" customWidth="1"/>
    <col min="13055" max="13055" width="21.6640625" style="191" customWidth="1"/>
    <col min="13056" max="13056" width="20.6640625" style="191" customWidth="1"/>
    <col min="13057" max="13057" width="26" style="191" customWidth="1"/>
    <col min="13058" max="13058" width="23.6640625" style="191" customWidth="1"/>
    <col min="13059" max="13307" width="12.6640625" style="191"/>
    <col min="13308" max="13308" width="14.6640625" style="191" customWidth="1"/>
    <col min="13309" max="13309" width="12.5546875" style="191" customWidth="1"/>
    <col min="13310" max="13310" width="16.88671875" style="191" customWidth="1"/>
    <col min="13311" max="13311" width="21.6640625" style="191" customWidth="1"/>
    <col min="13312" max="13312" width="20.6640625" style="191" customWidth="1"/>
    <col min="13313" max="13313" width="26" style="191" customWidth="1"/>
    <col min="13314" max="13314" width="23.6640625" style="191" customWidth="1"/>
    <col min="13315" max="13563" width="12.6640625" style="191"/>
    <col min="13564" max="13564" width="14.6640625" style="191" customWidth="1"/>
    <col min="13565" max="13565" width="12.5546875" style="191" customWidth="1"/>
    <col min="13566" max="13566" width="16.88671875" style="191" customWidth="1"/>
    <col min="13567" max="13567" width="21.6640625" style="191" customWidth="1"/>
    <col min="13568" max="13568" width="20.6640625" style="191" customWidth="1"/>
    <col min="13569" max="13569" width="26" style="191" customWidth="1"/>
    <col min="13570" max="13570" width="23.6640625" style="191" customWidth="1"/>
    <col min="13571" max="13819" width="12.6640625" style="191"/>
    <col min="13820" max="13820" width="14.6640625" style="191" customWidth="1"/>
    <col min="13821" max="13821" width="12.5546875" style="191" customWidth="1"/>
    <col min="13822" max="13822" width="16.88671875" style="191" customWidth="1"/>
    <col min="13823" max="13823" width="21.6640625" style="191" customWidth="1"/>
    <col min="13824" max="13824" width="20.6640625" style="191" customWidth="1"/>
    <col min="13825" max="13825" width="26" style="191" customWidth="1"/>
    <col min="13826" max="13826" width="23.6640625" style="191" customWidth="1"/>
    <col min="13827" max="14075" width="12.6640625" style="191"/>
    <col min="14076" max="14076" width="14.6640625" style="191" customWidth="1"/>
    <col min="14077" max="14077" width="12.5546875" style="191" customWidth="1"/>
    <col min="14078" max="14078" width="16.88671875" style="191" customWidth="1"/>
    <col min="14079" max="14079" width="21.6640625" style="191" customWidth="1"/>
    <col min="14080" max="14080" width="20.6640625" style="191" customWidth="1"/>
    <col min="14081" max="14081" width="26" style="191" customWidth="1"/>
    <col min="14082" max="14082" width="23.6640625" style="191" customWidth="1"/>
    <col min="14083" max="14331" width="12.6640625" style="191"/>
    <col min="14332" max="14332" width="14.6640625" style="191" customWidth="1"/>
    <col min="14333" max="14333" width="12.5546875" style="191" customWidth="1"/>
    <col min="14334" max="14334" width="16.88671875" style="191" customWidth="1"/>
    <col min="14335" max="14335" width="21.6640625" style="191" customWidth="1"/>
    <col min="14336" max="14336" width="20.6640625" style="191" customWidth="1"/>
    <col min="14337" max="14337" width="26" style="191" customWidth="1"/>
    <col min="14338" max="14338" width="23.6640625" style="191" customWidth="1"/>
    <col min="14339" max="14587" width="12.6640625" style="191"/>
    <col min="14588" max="14588" width="14.6640625" style="191" customWidth="1"/>
    <col min="14589" max="14589" width="12.5546875" style="191" customWidth="1"/>
    <col min="14590" max="14590" width="16.88671875" style="191" customWidth="1"/>
    <col min="14591" max="14591" width="21.6640625" style="191" customWidth="1"/>
    <col min="14592" max="14592" width="20.6640625" style="191" customWidth="1"/>
    <col min="14593" max="14593" width="26" style="191" customWidth="1"/>
    <col min="14594" max="14594" width="23.6640625" style="191" customWidth="1"/>
    <col min="14595" max="14843" width="12.6640625" style="191"/>
    <col min="14844" max="14844" width="14.6640625" style="191" customWidth="1"/>
    <col min="14845" max="14845" width="12.5546875" style="191" customWidth="1"/>
    <col min="14846" max="14846" width="16.88671875" style="191" customWidth="1"/>
    <col min="14847" max="14847" width="21.6640625" style="191" customWidth="1"/>
    <col min="14848" max="14848" width="20.6640625" style="191" customWidth="1"/>
    <col min="14849" max="14849" width="26" style="191" customWidth="1"/>
    <col min="14850" max="14850" width="23.6640625" style="191" customWidth="1"/>
    <col min="14851" max="15099" width="12.6640625" style="191"/>
    <col min="15100" max="15100" width="14.6640625" style="191" customWidth="1"/>
    <col min="15101" max="15101" width="12.5546875" style="191" customWidth="1"/>
    <col min="15102" max="15102" width="16.88671875" style="191" customWidth="1"/>
    <col min="15103" max="15103" width="21.6640625" style="191" customWidth="1"/>
    <col min="15104" max="15104" width="20.6640625" style="191" customWidth="1"/>
    <col min="15105" max="15105" width="26" style="191" customWidth="1"/>
    <col min="15106" max="15106" width="23.6640625" style="191" customWidth="1"/>
    <col min="15107" max="15355" width="12.6640625" style="191"/>
    <col min="15356" max="15356" width="14.6640625" style="191" customWidth="1"/>
    <col min="15357" max="15357" width="12.5546875" style="191" customWidth="1"/>
    <col min="15358" max="15358" width="16.88671875" style="191" customWidth="1"/>
    <col min="15359" max="15359" width="21.6640625" style="191" customWidth="1"/>
    <col min="15360" max="15360" width="20.6640625" style="191" customWidth="1"/>
    <col min="15361" max="15361" width="26" style="191" customWidth="1"/>
    <col min="15362" max="15362" width="23.6640625" style="191" customWidth="1"/>
    <col min="15363" max="15611" width="12.6640625" style="191"/>
    <col min="15612" max="15612" width="14.6640625" style="191" customWidth="1"/>
    <col min="15613" max="15613" width="12.5546875" style="191" customWidth="1"/>
    <col min="15614" max="15614" width="16.88671875" style="191" customWidth="1"/>
    <col min="15615" max="15615" width="21.6640625" style="191" customWidth="1"/>
    <col min="15616" max="15616" width="20.6640625" style="191" customWidth="1"/>
    <col min="15617" max="15617" width="26" style="191" customWidth="1"/>
    <col min="15618" max="15618" width="23.6640625" style="191" customWidth="1"/>
    <col min="15619" max="15867" width="12.6640625" style="191"/>
    <col min="15868" max="15868" width="14.6640625" style="191" customWidth="1"/>
    <col min="15869" max="15869" width="12.5546875" style="191" customWidth="1"/>
    <col min="15870" max="15870" width="16.88671875" style="191" customWidth="1"/>
    <col min="15871" max="15871" width="21.6640625" style="191" customWidth="1"/>
    <col min="15872" max="15872" width="20.6640625" style="191" customWidth="1"/>
    <col min="15873" max="15873" width="26" style="191" customWidth="1"/>
    <col min="15874" max="15874" width="23.6640625" style="191" customWidth="1"/>
    <col min="15875" max="16123" width="12.6640625" style="191"/>
    <col min="16124" max="16124" width="14.6640625" style="191" customWidth="1"/>
    <col min="16125" max="16125" width="12.5546875" style="191" customWidth="1"/>
    <col min="16126" max="16126" width="16.88671875" style="191" customWidth="1"/>
    <col min="16127" max="16127" width="21.6640625" style="191" customWidth="1"/>
    <col min="16128" max="16128" width="20.6640625" style="191" customWidth="1"/>
    <col min="16129" max="16129" width="26" style="191" customWidth="1"/>
    <col min="16130" max="16130" width="23.6640625" style="191" customWidth="1"/>
    <col min="16131" max="16384" width="12.6640625" style="191"/>
  </cols>
  <sheetData>
    <row r="2" spans="1:180" s="236" customFormat="1" ht="93" customHeight="1" x14ac:dyDescent="0.3">
      <c r="A2" s="237"/>
      <c r="B2" s="565"/>
      <c r="C2" s="578"/>
      <c r="D2" s="578"/>
      <c r="E2" s="578"/>
      <c r="F2" s="578"/>
    </row>
    <row r="3" spans="1:180" s="238" customFormat="1" ht="46.2" customHeight="1" x14ac:dyDescent="0.3">
      <c r="A3" s="239"/>
      <c r="B3" s="566"/>
      <c r="C3" s="566"/>
      <c r="D3" s="566"/>
      <c r="E3" s="566"/>
      <c r="F3" s="566"/>
    </row>
    <row r="4" spans="1:180" s="8" customFormat="1" ht="12.6" customHeight="1" x14ac:dyDescent="0.3">
      <c r="A4" s="9"/>
      <c r="B4" s="9"/>
      <c r="C4" s="96"/>
    </row>
    <row r="5" spans="1:180" s="49" customFormat="1" ht="64.2" customHeight="1" x14ac:dyDescent="0.3">
      <c r="A5" s="126" t="s">
        <v>122</v>
      </c>
      <c r="B5" s="569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5" s="569"/>
      <c r="D5" s="569"/>
      <c r="E5" s="569"/>
      <c r="F5" s="569"/>
      <c r="G5" s="569"/>
    </row>
    <row r="6" spans="1:180" s="51" customFormat="1" ht="15.6" x14ac:dyDescent="0.3">
      <c r="A6" s="181" t="s">
        <v>21</v>
      </c>
      <c r="B6" s="567" t="str">
        <f>DADOS!$C$3</f>
        <v>PAÇO DO LUMIAR -MA.</v>
      </c>
      <c r="C6" s="567"/>
      <c r="D6" s="567"/>
      <c r="E6" s="567"/>
      <c r="F6" s="567"/>
      <c r="G6" s="567"/>
    </row>
    <row r="7" spans="1:180" s="49" customFormat="1" ht="5.0999999999999996" customHeight="1" x14ac:dyDescent="0.3">
      <c r="A7" s="55"/>
      <c r="B7" s="52"/>
      <c r="C7" s="53"/>
      <c r="D7" s="54"/>
      <c r="E7" s="57"/>
    </row>
    <row r="8" spans="1:180" s="52" customFormat="1" ht="15.6" x14ac:dyDescent="0.3">
      <c r="A8" s="54" t="s">
        <v>155</v>
      </c>
      <c r="B8" s="94" t="str">
        <f>DADOS!$C$4</f>
        <v>SINAPI 04/2025 - Maranhão; SICRO3 01/2025 - Maranhão; ORSE 02/2025 - Sergipe; SEINFRA 028 - Ceará</v>
      </c>
      <c r="C8" s="90"/>
      <c r="D8" s="95"/>
      <c r="E8" s="168"/>
    </row>
    <row r="9" spans="1:180" s="52" customFormat="1" ht="15.6" x14ac:dyDescent="0.3">
      <c r="A9" s="54" t="s">
        <v>22</v>
      </c>
      <c r="B9" s="91">
        <f>DADOS!$C$5</f>
        <v>0.22470000000000001</v>
      </c>
      <c r="C9" s="92"/>
      <c r="E9" s="54" t="s">
        <v>23</v>
      </c>
      <c r="F9" s="183" t="str">
        <f>DADOS!$C$7</f>
        <v>SEM DESONERAÇÃO</v>
      </c>
    </row>
    <row r="10" spans="1:180" s="52" customFormat="1" ht="15.6" x14ac:dyDescent="0.3">
      <c r="A10" s="54" t="s">
        <v>202</v>
      </c>
      <c r="B10" s="91">
        <f>DADOS!$C$6</f>
        <v>0</v>
      </c>
      <c r="C10" s="92"/>
      <c r="E10" s="54" t="s">
        <v>124</v>
      </c>
      <c r="F10" s="91">
        <f>IF($F$9="COM DESONERAÇÃO",$D$52,IF($F$9="SEM DESONERAÇÃO",$F$52))</f>
        <v>1.1273</v>
      </c>
    </row>
    <row r="11" spans="1:180" s="52" customFormat="1" ht="15.6" x14ac:dyDescent="0.3">
      <c r="A11" s="54" t="s">
        <v>120</v>
      </c>
      <c r="B11" s="93">
        <f>DADOS!$C$10</f>
        <v>0</v>
      </c>
      <c r="C11" s="92"/>
      <c r="E11" s="54" t="s">
        <v>125</v>
      </c>
      <c r="F11" s="91">
        <f>IF($F$9="COM DESONERAÇÃO",$E$52,IF($F$9="SEM DESONERAÇÃO",$G$52))</f>
        <v>0.70190000000000019</v>
      </c>
    </row>
    <row r="12" spans="1:180" s="3" customFormat="1" ht="5.0999999999999996" customHeight="1" thickBot="1" x14ac:dyDescent="0.3">
      <c r="A12" s="33"/>
      <c r="B12" s="33"/>
      <c r="C12" s="33"/>
      <c r="D12" s="39"/>
      <c r="E12" s="40"/>
    </row>
    <row r="13" spans="1:180" s="60" customFormat="1" ht="31.8" thickBot="1" x14ac:dyDescent="0.65">
      <c r="A13" s="644" t="s">
        <v>72</v>
      </c>
      <c r="B13" s="645"/>
      <c r="C13" s="645"/>
      <c r="D13" s="645"/>
      <c r="E13" s="645"/>
      <c r="F13" s="645"/>
      <c r="G13" s="646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  <c r="DV13" s="59"/>
      <c r="DW13" s="59"/>
      <c r="DX13" s="59"/>
      <c r="DY13" s="59"/>
      <c r="DZ13" s="59"/>
      <c r="EA13" s="59"/>
      <c r="EB13" s="59"/>
      <c r="EC13" s="59"/>
      <c r="ED13" s="59"/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59"/>
      <c r="EP13" s="59"/>
      <c r="EQ13" s="59"/>
      <c r="ER13" s="59"/>
      <c r="ES13" s="59"/>
      <c r="ET13" s="59"/>
      <c r="EU13" s="59"/>
      <c r="EV13" s="59"/>
      <c r="EW13" s="59"/>
      <c r="EX13" s="59"/>
      <c r="EY13" s="59"/>
      <c r="EZ13" s="59"/>
      <c r="FA13" s="59"/>
      <c r="FB13" s="59"/>
      <c r="FC13" s="59"/>
      <c r="FD13" s="59"/>
      <c r="FE13" s="59"/>
      <c r="FF13" s="59"/>
      <c r="FG13" s="59"/>
      <c r="FH13" s="59"/>
      <c r="FI13" s="59"/>
      <c r="FJ13" s="59"/>
      <c r="FK13" s="59"/>
      <c r="FL13" s="59"/>
      <c r="FM13" s="59"/>
      <c r="FN13" s="59"/>
      <c r="FO13" s="59"/>
      <c r="FP13" s="59"/>
      <c r="FQ13" s="59"/>
      <c r="FR13" s="59"/>
      <c r="FS13" s="59"/>
      <c r="FT13" s="59"/>
      <c r="FU13" s="59"/>
      <c r="FV13" s="59"/>
      <c r="FW13" s="59"/>
      <c r="FX13" s="59"/>
    </row>
    <row r="14" spans="1:180" ht="9.9" customHeight="1" x14ac:dyDescent="0.3">
      <c r="A14" s="658"/>
      <c r="B14" s="659"/>
      <c r="C14" s="659"/>
      <c r="D14" s="659"/>
      <c r="E14" s="659"/>
      <c r="F14" s="659"/>
      <c r="G14" s="660"/>
      <c r="H14" s="190"/>
      <c r="I14" s="190"/>
    </row>
    <row r="15" spans="1:180" ht="18" customHeight="1" x14ac:dyDescent="0.3">
      <c r="A15" s="590" t="s">
        <v>12</v>
      </c>
      <c r="B15" s="647" t="s">
        <v>13</v>
      </c>
      <c r="C15" s="648"/>
      <c r="D15" s="577" t="s">
        <v>73</v>
      </c>
      <c r="E15" s="577"/>
      <c r="F15" s="577" t="s">
        <v>161</v>
      </c>
      <c r="G15" s="577"/>
      <c r="H15" s="192"/>
      <c r="I15" s="190"/>
    </row>
    <row r="16" spans="1:180" ht="18" customHeight="1" x14ac:dyDescent="0.3">
      <c r="A16" s="591"/>
      <c r="B16" s="649"/>
      <c r="C16" s="650"/>
      <c r="D16" s="137" t="s">
        <v>181</v>
      </c>
      <c r="E16" s="137" t="s">
        <v>196</v>
      </c>
      <c r="F16" s="137" t="s">
        <v>181</v>
      </c>
      <c r="G16" s="137" t="s">
        <v>196</v>
      </c>
      <c r="H16" s="192"/>
      <c r="I16" s="190"/>
    </row>
    <row r="17" spans="1:9" ht="18" customHeight="1" x14ac:dyDescent="0.3">
      <c r="A17" s="655" t="s">
        <v>74</v>
      </c>
      <c r="B17" s="656"/>
      <c r="C17" s="656"/>
      <c r="D17" s="656"/>
      <c r="E17" s="656"/>
      <c r="F17" s="656"/>
      <c r="G17" s="657"/>
      <c r="H17" s="190"/>
      <c r="I17" s="190"/>
    </row>
    <row r="18" spans="1:9" ht="15" customHeight="1" x14ac:dyDescent="0.3">
      <c r="A18" s="115" t="s">
        <v>75</v>
      </c>
      <c r="B18" s="637" t="s">
        <v>76</v>
      </c>
      <c r="C18" s="638"/>
      <c r="D18" s="195">
        <v>0.05</v>
      </c>
      <c r="E18" s="195">
        <v>0.05</v>
      </c>
      <c r="F18" s="195">
        <v>0.2</v>
      </c>
      <c r="G18" s="196">
        <v>0.2</v>
      </c>
      <c r="H18" s="675"/>
      <c r="I18" s="675"/>
    </row>
    <row r="19" spans="1:9" ht="15" customHeight="1" x14ac:dyDescent="0.3">
      <c r="A19" s="115" t="s">
        <v>77</v>
      </c>
      <c r="B19" s="637" t="s">
        <v>78</v>
      </c>
      <c r="C19" s="638"/>
      <c r="D19" s="195">
        <v>1.4999999999999999E-2</v>
      </c>
      <c r="E19" s="195">
        <v>1.4999999999999999E-2</v>
      </c>
      <c r="F19" s="195">
        <v>1.4999999999999999E-2</v>
      </c>
      <c r="G19" s="196">
        <v>1.4999999999999999E-2</v>
      </c>
      <c r="H19" s="675"/>
      <c r="I19" s="675"/>
    </row>
    <row r="20" spans="1:9" ht="15" customHeight="1" x14ac:dyDescent="0.3">
      <c r="A20" s="115" t="s">
        <v>79</v>
      </c>
      <c r="B20" s="637" t="s">
        <v>80</v>
      </c>
      <c r="C20" s="638"/>
      <c r="D20" s="195">
        <v>0.01</v>
      </c>
      <c r="E20" s="195">
        <v>0.01</v>
      </c>
      <c r="F20" s="195">
        <v>0.01</v>
      </c>
      <c r="G20" s="196">
        <v>0.01</v>
      </c>
      <c r="H20" s="675"/>
      <c r="I20" s="675"/>
    </row>
    <row r="21" spans="1:9" ht="15" customHeight="1" x14ac:dyDescent="0.3">
      <c r="A21" s="115" t="s">
        <v>81</v>
      </c>
      <c r="B21" s="637" t="s">
        <v>82</v>
      </c>
      <c r="C21" s="638"/>
      <c r="D21" s="195">
        <v>2E-3</v>
      </c>
      <c r="E21" s="195">
        <v>2E-3</v>
      </c>
      <c r="F21" s="195">
        <v>2E-3</v>
      </c>
      <c r="G21" s="196">
        <v>2E-3</v>
      </c>
      <c r="H21" s="675"/>
      <c r="I21" s="675"/>
    </row>
    <row r="22" spans="1:9" ht="15" customHeight="1" x14ac:dyDescent="0.3">
      <c r="A22" s="115" t="s">
        <v>83</v>
      </c>
      <c r="B22" s="637" t="s">
        <v>84</v>
      </c>
      <c r="C22" s="638"/>
      <c r="D22" s="195">
        <v>6.0000000000000001E-3</v>
      </c>
      <c r="E22" s="195">
        <v>6.0000000000000001E-3</v>
      </c>
      <c r="F22" s="195">
        <v>6.0000000000000001E-3</v>
      </c>
      <c r="G22" s="196">
        <v>6.0000000000000001E-3</v>
      </c>
      <c r="H22" s="675"/>
      <c r="I22" s="675"/>
    </row>
    <row r="23" spans="1:9" ht="15" customHeight="1" x14ac:dyDescent="0.3">
      <c r="A23" s="115" t="s">
        <v>85</v>
      </c>
      <c r="B23" s="637" t="s">
        <v>162</v>
      </c>
      <c r="C23" s="638"/>
      <c r="D23" s="195">
        <v>2.5000000000000001E-2</v>
      </c>
      <c r="E23" s="195">
        <v>2.5000000000000001E-2</v>
      </c>
      <c r="F23" s="195">
        <v>2.5000000000000001E-2</v>
      </c>
      <c r="G23" s="196">
        <v>2.5000000000000001E-2</v>
      </c>
      <c r="H23" s="675"/>
      <c r="I23" s="675"/>
    </row>
    <row r="24" spans="1:9" ht="15" customHeight="1" x14ac:dyDescent="0.3">
      <c r="A24" s="115" t="s">
        <v>86</v>
      </c>
      <c r="B24" s="637" t="s">
        <v>163</v>
      </c>
      <c r="C24" s="638"/>
      <c r="D24" s="195">
        <v>0.03</v>
      </c>
      <c r="E24" s="195">
        <v>0.03</v>
      </c>
      <c r="F24" s="195">
        <v>0.03</v>
      </c>
      <c r="G24" s="196">
        <v>0.03</v>
      </c>
      <c r="H24" s="675"/>
      <c r="I24" s="675"/>
    </row>
    <row r="25" spans="1:9" ht="15" customHeight="1" x14ac:dyDescent="0.3">
      <c r="A25" s="115" t="s">
        <v>87</v>
      </c>
      <c r="B25" s="637" t="s">
        <v>88</v>
      </c>
      <c r="C25" s="638"/>
      <c r="D25" s="195">
        <v>0.08</v>
      </c>
      <c r="E25" s="195">
        <v>0.08</v>
      </c>
      <c r="F25" s="195">
        <v>0.08</v>
      </c>
      <c r="G25" s="196">
        <v>0.08</v>
      </c>
      <c r="H25" s="675"/>
      <c r="I25" s="675"/>
    </row>
    <row r="26" spans="1:9" ht="15" customHeight="1" x14ac:dyDescent="0.3">
      <c r="A26" s="197" t="s">
        <v>89</v>
      </c>
      <c r="B26" s="653" t="s">
        <v>14</v>
      </c>
      <c r="C26" s="654"/>
      <c r="D26" s="198">
        <v>0</v>
      </c>
      <c r="E26" s="198">
        <v>0</v>
      </c>
      <c r="F26" s="198">
        <v>0</v>
      </c>
      <c r="G26" s="199">
        <v>0</v>
      </c>
      <c r="H26" s="675"/>
      <c r="I26" s="675"/>
    </row>
    <row r="27" spans="1:9" ht="20.100000000000001" customHeight="1" x14ac:dyDescent="0.3">
      <c r="A27" s="116" t="s">
        <v>90</v>
      </c>
      <c r="B27" s="635" t="s">
        <v>91</v>
      </c>
      <c r="C27" s="636"/>
      <c r="D27" s="194">
        <f>SUM(D18:D26)</f>
        <v>0.21800000000000003</v>
      </c>
      <c r="E27" s="194">
        <f>SUM(E18:E26)</f>
        <v>0.21800000000000003</v>
      </c>
      <c r="F27" s="194">
        <f>SUM(F18:F26)</f>
        <v>0.36800000000000005</v>
      </c>
      <c r="G27" s="194">
        <f>SUM(G18:G26)</f>
        <v>0.36800000000000005</v>
      </c>
      <c r="H27" s="190"/>
      <c r="I27" s="190"/>
    </row>
    <row r="28" spans="1:9" ht="18" customHeight="1" x14ac:dyDescent="0.3">
      <c r="A28" s="655" t="s">
        <v>92</v>
      </c>
      <c r="B28" s="656"/>
      <c r="C28" s="656"/>
      <c r="D28" s="656"/>
      <c r="E28" s="656"/>
      <c r="F28" s="656"/>
      <c r="G28" s="657"/>
      <c r="H28" s="190"/>
      <c r="I28" s="190"/>
    </row>
    <row r="29" spans="1:9" ht="15" customHeight="1" x14ac:dyDescent="0.3">
      <c r="A29" s="115" t="s">
        <v>93</v>
      </c>
      <c r="B29" s="637" t="s">
        <v>164</v>
      </c>
      <c r="C29" s="638"/>
      <c r="D29" s="195">
        <v>0.17879999999999999</v>
      </c>
      <c r="E29" s="196" t="s">
        <v>15</v>
      </c>
      <c r="F29" s="195">
        <v>0.17879999999999999</v>
      </c>
      <c r="G29" s="196" t="s">
        <v>15</v>
      </c>
      <c r="H29" s="675"/>
      <c r="I29" s="675"/>
    </row>
    <row r="30" spans="1:9" ht="15" customHeight="1" x14ac:dyDescent="0.3">
      <c r="A30" s="115" t="s">
        <v>94</v>
      </c>
      <c r="B30" s="637" t="s">
        <v>165</v>
      </c>
      <c r="C30" s="638"/>
      <c r="D30" s="195">
        <v>3.95E-2</v>
      </c>
      <c r="E30" s="196" t="s">
        <v>15</v>
      </c>
      <c r="F30" s="195">
        <v>3.95E-2</v>
      </c>
      <c r="G30" s="196" t="s">
        <v>15</v>
      </c>
      <c r="H30" s="675"/>
      <c r="I30" s="675"/>
    </row>
    <row r="31" spans="1:9" ht="15" customHeight="1" x14ac:dyDescent="0.3">
      <c r="A31" s="115" t="s">
        <v>95</v>
      </c>
      <c r="B31" s="637" t="s">
        <v>166</v>
      </c>
      <c r="C31" s="638"/>
      <c r="D31" s="195">
        <v>8.6E-3</v>
      </c>
      <c r="E31" s="196">
        <v>6.4999999999999997E-3</v>
      </c>
      <c r="F31" s="195">
        <v>8.6E-3</v>
      </c>
      <c r="G31" s="196">
        <v>6.4999999999999997E-3</v>
      </c>
      <c r="H31" s="675"/>
      <c r="I31" s="675"/>
    </row>
    <row r="32" spans="1:9" ht="15" customHeight="1" x14ac:dyDescent="0.3">
      <c r="A32" s="115" t="s">
        <v>96</v>
      </c>
      <c r="B32" s="637" t="s">
        <v>167</v>
      </c>
      <c r="C32" s="638"/>
      <c r="D32" s="195">
        <v>0.10970000000000001</v>
      </c>
      <c r="E32" s="196">
        <v>8.3299999999999999E-2</v>
      </c>
      <c r="F32" s="195">
        <v>0.10970000000000001</v>
      </c>
      <c r="G32" s="196">
        <v>8.3299999999999999E-2</v>
      </c>
      <c r="H32" s="675"/>
      <c r="I32" s="675"/>
    </row>
    <row r="33" spans="1:9" ht="15" customHeight="1" x14ac:dyDescent="0.3">
      <c r="A33" s="115" t="s">
        <v>97</v>
      </c>
      <c r="B33" s="637" t="s">
        <v>168</v>
      </c>
      <c r="C33" s="638"/>
      <c r="D33" s="195">
        <v>6.9999999999999999E-4</v>
      </c>
      <c r="E33" s="196">
        <v>5.0000000000000001E-4</v>
      </c>
      <c r="F33" s="195">
        <v>6.9999999999999999E-4</v>
      </c>
      <c r="G33" s="196">
        <v>5.0000000000000001E-4</v>
      </c>
      <c r="H33" s="675"/>
      <c r="I33" s="675"/>
    </row>
    <row r="34" spans="1:9" ht="15" customHeight="1" x14ac:dyDescent="0.3">
      <c r="A34" s="115" t="s">
        <v>98</v>
      </c>
      <c r="B34" s="637" t="s">
        <v>169</v>
      </c>
      <c r="C34" s="638"/>
      <c r="D34" s="195">
        <v>7.3000000000000001E-3</v>
      </c>
      <c r="E34" s="196">
        <v>5.5999999999999999E-3</v>
      </c>
      <c r="F34" s="195">
        <v>7.3000000000000001E-3</v>
      </c>
      <c r="G34" s="196">
        <v>5.5999999999999999E-3</v>
      </c>
      <c r="H34" s="675"/>
      <c r="I34" s="675"/>
    </row>
    <row r="35" spans="1:9" ht="15" customHeight="1" x14ac:dyDescent="0.3">
      <c r="A35" s="115" t="s">
        <v>99</v>
      </c>
      <c r="B35" s="637" t="s">
        <v>170</v>
      </c>
      <c r="C35" s="638"/>
      <c r="D35" s="195">
        <v>1.5599999999999999E-2</v>
      </c>
      <c r="E35" s="196" t="s">
        <v>15</v>
      </c>
      <c r="F35" s="195">
        <v>1.5599999999999999E-2</v>
      </c>
      <c r="G35" s="196" t="s">
        <v>15</v>
      </c>
      <c r="H35" s="675"/>
      <c r="I35" s="675"/>
    </row>
    <row r="36" spans="1:9" ht="15" customHeight="1" x14ac:dyDescent="0.3">
      <c r="A36" s="115" t="s">
        <v>100</v>
      </c>
      <c r="B36" s="637" t="s">
        <v>171</v>
      </c>
      <c r="C36" s="638"/>
      <c r="D36" s="195">
        <v>1E-3</v>
      </c>
      <c r="E36" s="196">
        <v>6.9999999999999999E-4</v>
      </c>
      <c r="F36" s="195">
        <v>1E-3</v>
      </c>
      <c r="G36" s="196">
        <v>6.9999999999999999E-4</v>
      </c>
      <c r="H36" s="675"/>
      <c r="I36" s="675"/>
    </row>
    <row r="37" spans="1:9" ht="15" customHeight="1" x14ac:dyDescent="0.3">
      <c r="A37" s="115" t="s">
        <v>101</v>
      </c>
      <c r="B37" s="637" t="s">
        <v>172</v>
      </c>
      <c r="C37" s="638"/>
      <c r="D37" s="195">
        <v>0.1116</v>
      </c>
      <c r="E37" s="196">
        <v>8.48E-2</v>
      </c>
      <c r="F37" s="195">
        <v>0.1116</v>
      </c>
      <c r="G37" s="196">
        <v>8.48E-2</v>
      </c>
      <c r="H37" s="675"/>
      <c r="I37" s="675"/>
    </row>
    <row r="38" spans="1:9" ht="15" customHeight="1" x14ac:dyDescent="0.3">
      <c r="A38" s="115" t="s">
        <v>102</v>
      </c>
      <c r="B38" s="637" t="s">
        <v>173</v>
      </c>
      <c r="C38" s="638"/>
      <c r="D38" s="195">
        <v>2.9999999999999997E-4</v>
      </c>
      <c r="E38" s="196">
        <v>2.9999999999999997E-4</v>
      </c>
      <c r="F38" s="195">
        <v>2.9999999999999997E-4</v>
      </c>
      <c r="G38" s="196">
        <v>2.9999999999999997E-4</v>
      </c>
      <c r="H38" s="675"/>
      <c r="I38" s="675"/>
    </row>
    <row r="39" spans="1:9" ht="20.100000000000001" customHeight="1" x14ac:dyDescent="0.3">
      <c r="A39" s="116" t="s">
        <v>103</v>
      </c>
      <c r="B39" s="635" t="s">
        <v>104</v>
      </c>
      <c r="C39" s="636"/>
      <c r="D39" s="194">
        <f>SUM(D29:D38)</f>
        <v>0.47310000000000002</v>
      </c>
      <c r="E39" s="194">
        <f>SUM(E29:E38)</f>
        <v>0.1817</v>
      </c>
      <c r="F39" s="194">
        <f>SUM(F29:F38)</f>
        <v>0.47310000000000002</v>
      </c>
      <c r="G39" s="194">
        <f>SUM(G29:G38)</f>
        <v>0.1817</v>
      </c>
      <c r="H39" s="190"/>
      <c r="I39" s="190"/>
    </row>
    <row r="40" spans="1:9" ht="18" customHeight="1" x14ac:dyDescent="0.3">
      <c r="A40" s="655" t="s">
        <v>105</v>
      </c>
      <c r="B40" s="656"/>
      <c r="C40" s="656"/>
      <c r="D40" s="656"/>
      <c r="E40" s="656"/>
      <c r="F40" s="656"/>
      <c r="G40" s="657"/>
      <c r="H40" s="190"/>
      <c r="I40" s="190"/>
    </row>
    <row r="41" spans="1:9" ht="15.6" x14ac:dyDescent="0.3">
      <c r="A41" s="115" t="s">
        <v>106</v>
      </c>
      <c r="B41" s="637" t="s">
        <v>174</v>
      </c>
      <c r="C41" s="638"/>
      <c r="D41" s="195">
        <v>4.5499999999999999E-2</v>
      </c>
      <c r="E41" s="196">
        <v>3.4599999999999999E-2</v>
      </c>
      <c r="F41" s="195">
        <v>4.5499999999999999E-2</v>
      </c>
      <c r="G41" s="196">
        <v>3.4599999999999999E-2</v>
      </c>
      <c r="H41" s="675"/>
      <c r="I41" s="675"/>
    </row>
    <row r="42" spans="1:9" ht="15.6" x14ac:dyDescent="0.3">
      <c r="A42" s="115" t="s">
        <v>107</v>
      </c>
      <c r="B42" s="637" t="s">
        <v>175</v>
      </c>
      <c r="C42" s="638"/>
      <c r="D42" s="195">
        <v>1.1000000000000001E-3</v>
      </c>
      <c r="E42" s="196">
        <v>8.0000000000000004E-4</v>
      </c>
      <c r="F42" s="195">
        <v>1.1000000000000001E-3</v>
      </c>
      <c r="G42" s="196">
        <v>8.0000000000000004E-4</v>
      </c>
      <c r="H42" s="675"/>
      <c r="I42" s="675"/>
    </row>
    <row r="43" spans="1:9" ht="15.6" x14ac:dyDescent="0.3">
      <c r="A43" s="115" t="s">
        <v>108</v>
      </c>
      <c r="B43" s="637" t="s">
        <v>176</v>
      </c>
      <c r="C43" s="638"/>
      <c r="D43" s="195">
        <v>3.1699999999999999E-2</v>
      </c>
      <c r="E43" s="196">
        <v>2.4E-2</v>
      </c>
      <c r="F43" s="195">
        <v>3.1699999999999999E-2</v>
      </c>
      <c r="G43" s="196">
        <v>2.4E-2</v>
      </c>
      <c r="H43" s="675"/>
      <c r="I43" s="675"/>
    </row>
    <row r="44" spans="1:9" ht="13.95" customHeight="1" x14ac:dyDescent="0.3">
      <c r="A44" s="115" t="s">
        <v>109</v>
      </c>
      <c r="B44" s="637" t="s">
        <v>177</v>
      </c>
      <c r="C44" s="638"/>
      <c r="D44" s="195">
        <v>2.5999999999999999E-2</v>
      </c>
      <c r="E44" s="196">
        <v>1.9900000000000001E-2</v>
      </c>
      <c r="F44" s="195">
        <v>2.5999999999999999E-2</v>
      </c>
      <c r="G44" s="196">
        <v>1.9900000000000001E-2</v>
      </c>
      <c r="H44" s="675"/>
      <c r="I44" s="675"/>
    </row>
    <row r="45" spans="1:9" ht="15" customHeight="1" x14ac:dyDescent="0.3">
      <c r="A45" s="115" t="s">
        <v>110</v>
      </c>
      <c r="B45" s="637" t="s">
        <v>178</v>
      </c>
      <c r="C45" s="638"/>
      <c r="D45" s="195">
        <v>3.8E-3</v>
      </c>
      <c r="E45" s="196">
        <v>2.8999999999999998E-3</v>
      </c>
      <c r="F45" s="195">
        <v>3.8E-3</v>
      </c>
      <c r="G45" s="196">
        <v>2.8999999999999998E-3</v>
      </c>
      <c r="H45" s="675"/>
      <c r="I45" s="675"/>
    </row>
    <row r="46" spans="1:9" ht="20.100000000000001" customHeight="1" x14ac:dyDescent="0.3">
      <c r="A46" s="116" t="s">
        <v>111</v>
      </c>
      <c r="B46" s="635" t="s">
        <v>112</v>
      </c>
      <c r="C46" s="636"/>
      <c r="D46" s="194">
        <f>SUM(D41:D45)</f>
        <v>0.10809999999999999</v>
      </c>
      <c r="E46" s="194">
        <f>SUM(E41:E45)</f>
        <v>8.2200000000000009E-2</v>
      </c>
      <c r="F46" s="194">
        <f>SUM(F41:F45)</f>
        <v>0.10809999999999999</v>
      </c>
      <c r="G46" s="194">
        <f>SUM(G41:G45)</f>
        <v>8.2200000000000009E-2</v>
      </c>
      <c r="H46" s="193"/>
      <c r="I46" s="193"/>
    </row>
    <row r="47" spans="1:9" ht="18" customHeight="1" x14ac:dyDescent="0.3">
      <c r="A47" s="655" t="s">
        <v>16</v>
      </c>
      <c r="B47" s="656"/>
      <c r="C47" s="656"/>
      <c r="D47" s="656"/>
      <c r="E47" s="656"/>
      <c r="F47" s="656"/>
      <c r="G47" s="657"/>
      <c r="H47" s="193"/>
      <c r="I47" s="193"/>
    </row>
    <row r="48" spans="1:9" ht="14.4" customHeight="1" x14ac:dyDescent="0.3">
      <c r="A48" s="115" t="s">
        <v>113</v>
      </c>
      <c r="B48" s="637" t="s">
        <v>179</v>
      </c>
      <c r="C48" s="638"/>
      <c r="D48" s="195">
        <v>9.7699999999999995E-2</v>
      </c>
      <c r="E48" s="196">
        <v>3.5400000000000001E-2</v>
      </c>
      <c r="F48" s="195">
        <v>0.1741</v>
      </c>
      <c r="G48" s="196">
        <v>6.6900000000000001E-2</v>
      </c>
      <c r="H48" s="675"/>
      <c r="I48" s="675"/>
    </row>
    <row r="49" spans="1:9" ht="30.6" customHeight="1" x14ac:dyDescent="0.3">
      <c r="A49" s="115" t="s">
        <v>114</v>
      </c>
      <c r="B49" s="676" t="s">
        <v>180</v>
      </c>
      <c r="C49" s="677"/>
      <c r="D49" s="195">
        <v>3.8999999999999998E-3</v>
      </c>
      <c r="E49" s="196">
        <v>2.8999999999999998E-3</v>
      </c>
      <c r="F49" s="195">
        <v>4.0000000000000001E-3</v>
      </c>
      <c r="G49" s="196">
        <v>3.0999999999999999E-3</v>
      </c>
      <c r="H49" s="675"/>
      <c r="I49" s="675"/>
    </row>
    <row r="50" spans="1:9" ht="20.100000000000001" customHeight="1" x14ac:dyDescent="0.3">
      <c r="A50" s="116" t="s">
        <v>115</v>
      </c>
      <c r="B50" s="635" t="s">
        <v>116</v>
      </c>
      <c r="C50" s="636"/>
      <c r="D50" s="194">
        <f>SUM(D48:D49)</f>
        <v>0.1016</v>
      </c>
      <c r="E50" s="194">
        <f>SUM(E48:E49)</f>
        <v>3.8300000000000001E-2</v>
      </c>
      <c r="F50" s="194">
        <f>SUM(F48:F49)</f>
        <v>0.17810000000000001</v>
      </c>
      <c r="G50" s="194">
        <f>SUM(G48:G49)</f>
        <v>7.0000000000000007E-2</v>
      </c>
      <c r="H50" s="193"/>
      <c r="I50" s="193"/>
    </row>
    <row r="51" spans="1:9" ht="9" customHeight="1" thickBot="1" x14ac:dyDescent="0.35">
      <c r="A51" s="200"/>
      <c r="B51" s="201"/>
      <c r="C51" s="201"/>
      <c r="D51" s="201"/>
      <c r="E51" s="201"/>
      <c r="F51" s="201"/>
      <c r="G51" s="202"/>
      <c r="H51" s="193"/>
      <c r="I51" s="193"/>
    </row>
    <row r="52" spans="1:9" s="228" customFormat="1" ht="23.4" customHeight="1" thickBot="1" x14ac:dyDescent="0.35">
      <c r="A52" s="642" t="s">
        <v>198</v>
      </c>
      <c r="B52" s="643"/>
      <c r="C52" s="643"/>
      <c r="D52" s="226">
        <f>D27+D39+D46+D50</f>
        <v>0.90080000000000005</v>
      </c>
      <c r="E52" s="226">
        <f>E27+E39+E46+E50</f>
        <v>0.5202</v>
      </c>
      <c r="F52" s="226">
        <f>F27+F39+F46+F50</f>
        <v>1.1273</v>
      </c>
      <c r="G52" s="226">
        <f>G27+G39+G46+G50</f>
        <v>0.70190000000000019</v>
      </c>
      <c r="H52" s="227"/>
      <c r="I52" s="227"/>
    </row>
    <row r="53" spans="1:9" ht="14.4" thickBot="1" x14ac:dyDescent="0.35">
      <c r="H53" s="207"/>
      <c r="I53" s="190"/>
    </row>
    <row r="54" spans="1:9" ht="20.100000000000001" customHeight="1" thickBot="1" x14ac:dyDescent="0.35">
      <c r="A54" s="664" t="s">
        <v>200</v>
      </c>
      <c r="B54" s="665"/>
      <c r="C54" s="219"/>
      <c r="D54" s="639" t="s">
        <v>184</v>
      </c>
      <c r="E54" s="640"/>
      <c r="F54" s="640"/>
      <c r="G54" s="641"/>
      <c r="H54" s="206"/>
      <c r="I54" s="190"/>
    </row>
    <row r="55" spans="1:9" ht="20.100000000000001" customHeight="1" thickBot="1" x14ac:dyDescent="0.35">
      <c r="A55" s="222" t="s">
        <v>182</v>
      </c>
      <c r="B55" s="221" t="s">
        <v>183</v>
      </c>
      <c r="D55" s="672" t="str">
        <f>$F$9</f>
        <v>SEM DESONERAÇÃO</v>
      </c>
      <c r="E55" s="673"/>
      <c r="F55" s="673"/>
      <c r="G55" s="674"/>
      <c r="H55" s="190"/>
      <c r="I55" s="190"/>
    </row>
    <row r="56" spans="1:9" ht="14.4" customHeight="1" thickBot="1" x14ac:dyDescent="0.35">
      <c r="A56" s="223" t="s">
        <v>185</v>
      </c>
      <c r="B56" s="229">
        <f>IF($F$9="COM DESONERAÇÃO",$D$27,IF($F$9="SEM DESONERAÇÃO",$F$27))</f>
        <v>0.36800000000000005</v>
      </c>
      <c r="D56" s="662" t="s">
        <v>186</v>
      </c>
      <c r="E56" s="663"/>
      <c r="F56" s="651" t="s">
        <v>187</v>
      </c>
      <c r="G56" s="652"/>
      <c r="H56" s="190"/>
      <c r="I56" s="190"/>
    </row>
    <row r="57" spans="1:9" ht="14.4" customHeight="1" x14ac:dyDescent="0.3">
      <c r="A57" s="224" t="s">
        <v>188</v>
      </c>
      <c r="B57" s="230">
        <f>IF($F$9="COM DESONERAÇÃO",$D$39,IF($F$9="SEM DESONERAÇÃO",$F$39))</f>
        <v>0.47310000000000002</v>
      </c>
      <c r="D57" s="666">
        <f>IF($F$9="COM DESONERAÇÃO",$D$52,IF($F$9="SEM DESONERAÇÃO",$F$52))</f>
        <v>1.1273</v>
      </c>
      <c r="E57" s="667"/>
      <c r="F57" s="666">
        <f>IF($F$9="COM DESONERAÇÃO",$E$52,IF($F$9="SEM DESONERAÇÃO",$G$52))</f>
        <v>0.70190000000000019</v>
      </c>
      <c r="G57" s="667"/>
      <c r="H57" s="205"/>
      <c r="I57" s="190"/>
    </row>
    <row r="58" spans="1:9" ht="14.4" customHeight="1" x14ac:dyDescent="0.3">
      <c r="A58" s="224" t="s">
        <v>189</v>
      </c>
      <c r="B58" s="230">
        <f>IF($F$9="COM DESONERAÇÃO",$D$46,IF($F$9="SEM DESONERAÇÃO",$F$46))</f>
        <v>0.10809999999999999</v>
      </c>
      <c r="D58" s="668"/>
      <c r="E58" s="669"/>
      <c r="F58" s="668"/>
      <c r="G58" s="669"/>
      <c r="H58" s="205"/>
      <c r="I58" s="190"/>
    </row>
    <row r="59" spans="1:9" ht="14.4" customHeight="1" thickBot="1" x14ac:dyDescent="0.35">
      <c r="A59" s="225" t="s">
        <v>190</v>
      </c>
      <c r="B59" s="231">
        <f>IF($F$9="COM DESONERAÇÃO",$D$50,IF($F$9="SEM DESONERAÇÃO",$F$50))</f>
        <v>0.17810000000000001</v>
      </c>
      <c r="C59" s="220"/>
      <c r="D59" s="670"/>
      <c r="E59" s="671"/>
      <c r="F59" s="670"/>
      <c r="G59" s="671"/>
      <c r="H59" s="205"/>
      <c r="I59" s="190"/>
    </row>
    <row r="60" spans="1:9" s="34" customFormat="1" ht="14.4" x14ac:dyDescent="0.3">
      <c r="A60" s="128" t="s">
        <v>153</v>
      </c>
      <c r="B60" s="129"/>
      <c r="C60" s="130"/>
      <c r="D60" s="130"/>
      <c r="E60" s="130"/>
      <c r="F60" s="130"/>
    </row>
    <row r="61" spans="1:9" s="34" customFormat="1" ht="18.75" customHeight="1" x14ac:dyDescent="0.3">
      <c r="A61" s="661" t="s">
        <v>468</v>
      </c>
      <c r="B61" s="661"/>
      <c r="C61" s="661"/>
      <c r="D61" s="661"/>
      <c r="E61" s="661"/>
      <c r="F61" s="131"/>
    </row>
    <row r="62" spans="1:9" ht="15.6" x14ac:dyDescent="0.3">
      <c r="A62" s="187"/>
      <c r="D62" s="218"/>
      <c r="H62" s="205"/>
      <c r="I62" s="190"/>
    </row>
    <row r="63" spans="1:9" ht="6" customHeight="1" x14ac:dyDescent="0.3"/>
    <row r="64" spans="1:9" ht="15.6" x14ac:dyDescent="0.3">
      <c r="A64" s="678" t="str">
        <f>DADOS!$C$12</f>
        <v>Paço do Lumiar-MA, 06 de outubro de 2025.</v>
      </c>
      <c r="B64" s="678"/>
      <c r="C64" s="678"/>
      <c r="D64" s="678"/>
      <c r="E64" s="678"/>
      <c r="F64" s="678"/>
      <c r="G64" s="678"/>
    </row>
    <row r="70" spans="3:7" s="73" customFormat="1" ht="15.6" x14ac:dyDescent="0.3">
      <c r="C70" s="47"/>
      <c r="E70" s="157"/>
      <c r="G70" s="12"/>
    </row>
    <row r="71" spans="3:7" s="72" customFormat="1" ht="15.6" x14ac:dyDescent="0.3">
      <c r="C71" s="166"/>
      <c r="E71" s="74"/>
      <c r="G71" s="47"/>
    </row>
    <row r="72" spans="3:7" s="72" customFormat="1" ht="12" customHeight="1" x14ac:dyDescent="0.3">
      <c r="C72" s="157" t="s">
        <v>28</v>
      </c>
      <c r="E72" s="158"/>
      <c r="G72" s="166"/>
    </row>
    <row r="73" spans="3:7" s="72" customFormat="1" ht="15" customHeight="1" x14ac:dyDescent="0.3">
      <c r="C73" s="74" t="str">
        <f>DADOS!$C$14</f>
        <v>Fernando Aragão Costa</v>
      </c>
      <c r="E73" s="158"/>
      <c r="G73" s="166"/>
    </row>
    <row r="74" spans="3:7" s="3" customFormat="1" ht="12" customHeight="1" x14ac:dyDescent="0.25">
      <c r="C74" s="158" t="str">
        <f>DADOS!$C$15</f>
        <v>Engenheiro</v>
      </c>
      <c r="E74" s="158"/>
      <c r="G74" s="166"/>
    </row>
    <row r="75" spans="3:7" ht="14.4" x14ac:dyDescent="0.3">
      <c r="C75" s="158">
        <f>DADOS!$C$16</f>
        <v>1115360060</v>
      </c>
    </row>
  </sheetData>
  <mergeCells count="58">
    <mergeCell ref="H18:I26"/>
    <mergeCell ref="B19:C19"/>
    <mergeCell ref="B20:C20"/>
    <mergeCell ref="B21:C21"/>
    <mergeCell ref="A64:G64"/>
    <mergeCell ref="H29:I38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25:C25"/>
    <mergeCell ref="H48:I49"/>
    <mergeCell ref="B49:C49"/>
    <mergeCell ref="A40:G40"/>
    <mergeCell ref="B41:C41"/>
    <mergeCell ref="H41:I45"/>
    <mergeCell ref="B42:C42"/>
    <mergeCell ref="B43:C43"/>
    <mergeCell ref="B44:C44"/>
    <mergeCell ref="B45:C45"/>
    <mergeCell ref="A47:G47"/>
    <mergeCell ref="B48:C48"/>
    <mergeCell ref="B46:C46"/>
    <mergeCell ref="A61:E61"/>
    <mergeCell ref="D56:E56"/>
    <mergeCell ref="A54:B54"/>
    <mergeCell ref="D57:E59"/>
    <mergeCell ref="F57:G59"/>
    <mergeCell ref="D55:G55"/>
    <mergeCell ref="B2:F2"/>
    <mergeCell ref="B3:F3"/>
    <mergeCell ref="B5:G5"/>
    <mergeCell ref="B6:G6"/>
    <mergeCell ref="F56:G56"/>
    <mergeCell ref="B26:C26"/>
    <mergeCell ref="A28:G28"/>
    <mergeCell ref="B27:C27"/>
    <mergeCell ref="B39:C39"/>
    <mergeCell ref="A17:G17"/>
    <mergeCell ref="B18:C18"/>
    <mergeCell ref="B22:C22"/>
    <mergeCell ref="B23:C23"/>
    <mergeCell ref="B24:C24"/>
    <mergeCell ref="A14:G14"/>
    <mergeCell ref="A15:A16"/>
    <mergeCell ref="B50:C50"/>
    <mergeCell ref="B29:C29"/>
    <mergeCell ref="D54:G54"/>
    <mergeCell ref="A52:C52"/>
    <mergeCell ref="A13:G13"/>
    <mergeCell ref="B15:C16"/>
    <mergeCell ref="D15:E15"/>
    <mergeCell ref="F15:G15"/>
  </mergeCells>
  <dataValidations disablePrompts="1" count="1">
    <dataValidation type="list" allowBlank="1" showInputMessage="1" showErrorMessage="1" sqref="F65581:G65581 IW65581:IX65581 SS65581:ST65581 ACO65581:ACP65581 AMK65581:AML65581 AWG65581:AWH65581 BGC65581:BGD65581 BPY65581:BPZ65581 BZU65581:BZV65581 CJQ65581:CJR65581 CTM65581:CTN65581 DDI65581:DDJ65581 DNE65581:DNF65581 DXA65581:DXB65581 EGW65581:EGX65581 EQS65581:EQT65581 FAO65581:FAP65581 FKK65581:FKL65581 FUG65581:FUH65581 GEC65581:GED65581 GNY65581:GNZ65581 GXU65581:GXV65581 HHQ65581:HHR65581 HRM65581:HRN65581 IBI65581:IBJ65581 ILE65581:ILF65581 IVA65581:IVB65581 JEW65581:JEX65581 JOS65581:JOT65581 JYO65581:JYP65581 KIK65581:KIL65581 KSG65581:KSH65581 LCC65581:LCD65581 LLY65581:LLZ65581 LVU65581:LVV65581 MFQ65581:MFR65581 MPM65581:MPN65581 MZI65581:MZJ65581 NJE65581:NJF65581 NTA65581:NTB65581 OCW65581:OCX65581 OMS65581:OMT65581 OWO65581:OWP65581 PGK65581:PGL65581 PQG65581:PQH65581 QAC65581:QAD65581 QJY65581:QJZ65581 QTU65581:QTV65581 RDQ65581:RDR65581 RNM65581:RNN65581 RXI65581:RXJ65581 SHE65581:SHF65581 SRA65581:SRB65581 TAW65581:TAX65581 TKS65581:TKT65581 TUO65581:TUP65581 UEK65581:UEL65581 UOG65581:UOH65581 UYC65581:UYD65581 VHY65581:VHZ65581 VRU65581:VRV65581 WBQ65581:WBR65581 WLM65581:WLN65581 WVI65581:WVJ65581 F131117:G131117 IW131117:IX131117 SS131117:ST131117 ACO131117:ACP131117 AMK131117:AML131117 AWG131117:AWH131117 BGC131117:BGD131117 BPY131117:BPZ131117 BZU131117:BZV131117 CJQ131117:CJR131117 CTM131117:CTN131117 DDI131117:DDJ131117 DNE131117:DNF131117 DXA131117:DXB131117 EGW131117:EGX131117 EQS131117:EQT131117 FAO131117:FAP131117 FKK131117:FKL131117 FUG131117:FUH131117 GEC131117:GED131117 GNY131117:GNZ131117 GXU131117:GXV131117 HHQ131117:HHR131117 HRM131117:HRN131117 IBI131117:IBJ131117 ILE131117:ILF131117 IVA131117:IVB131117 JEW131117:JEX131117 JOS131117:JOT131117 JYO131117:JYP131117 KIK131117:KIL131117 KSG131117:KSH131117 LCC131117:LCD131117 LLY131117:LLZ131117 LVU131117:LVV131117 MFQ131117:MFR131117 MPM131117:MPN131117 MZI131117:MZJ131117 NJE131117:NJF131117 NTA131117:NTB131117 OCW131117:OCX131117 OMS131117:OMT131117 OWO131117:OWP131117 PGK131117:PGL131117 PQG131117:PQH131117 QAC131117:QAD131117 QJY131117:QJZ131117 QTU131117:QTV131117 RDQ131117:RDR131117 RNM131117:RNN131117 RXI131117:RXJ131117 SHE131117:SHF131117 SRA131117:SRB131117 TAW131117:TAX131117 TKS131117:TKT131117 TUO131117:TUP131117 UEK131117:UEL131117 UOG131117:UOH131117 UYC131117:UYD131117 VHY131117:VHZ131117 VRU131117:VRV131117 WBQ131117:WBR131117 WLM131117:WLN131117 WVI131117:WVJ131117 F196653:G196653 IW196653:IX196653 SS196653:ST196653 ACO196653:ACP196653 AMK196653:AML196653 AWG196653:AWH196653 BGC196653:BGD196653 BPY196653:BPZ196653 BZU196653:BZV196653 CJQ196653:CJR196653 CTM196653:CTN196653 DDI196653:DDJ196653 DNE196653:DNF196653 DXA196653:DXB196653 EGW196653:EGX196653 EQS196653:EQT196653 FAO196653:FAP196653 FKK196653:FKL196653 FUG196653:FUH196653 GEC196653:GED196653 GNY196653:GNZ196653 GXU196653:GXV196653 HHQ196653:HHR196653 HRM196653:HRN196653 IBI196653:IBJ196653 ILE196653:ILF196653 IVA196653:IVB196653 JEW196653:JEX196653 JOS196653:JOT196653 JYO196653:JYP196653 KIK196653:KIL196653 KSG196653:KSH196653 LCC196653:LCD196653 LLY196653:LLZ196653 LVU196653:LVV196653 MFQ196653:MFR196653 MPM196653:MPN196653 MZI196653:MZJ196653 NJE196653:NJF196653 NTA196653:NTB196653 OCW196653:OCX196653 OMS196653:OMT196653 OWO196653:OWP196653 PGK196653:PGL196653 PQG196653:PQH196653 QAC196653:QAD196653 QJY196653:QJZ196653 QTU196653:QTV196653 RDQ196653:RDR196653 RNM196653:RNN196653 RXI196653:RXJ196653 SHE196653:SHF196653 SRA196653:SRB196653 TAW196653:TAX196653 TKS196653:TKT196653 TUO196653:TUP196653 UEK196653:UEL196653 UOG196653:UOH196653 UYC196653:UYD196653 VHY196653:VHZ196653 VRU196653:VRV196653 WBQ196653:WBR196653 WLM196653:WLN196653 WVI196653:WVJ196653 F262189:G262189 IW262189:IX262189 SS262189:ST262189 ACO262189:ACP262189 AMK262189:AML262189 AWG262189:AWH262189 BGC262189:BGD262189 BPY262189:BPZ262189 BZU262189:BZV262189 CJQ262189:CJR262189 CTM262189:CTN262189 DDI262189:DDJ262189 DNE262189:DNF262189 DXA262189:DXB262189 EGW262189:EGX262189 EQS262189:EQT262189 FAO262189:FAP262189 FKK262189:FKL262189 FUG262189:FUH262189 GEC262189:GED262189 GNY262189:GNZ262189 GXU262189:GXV262189 HHQ262189:HHR262189 HRM262189:HRN262189 IBI262189:IBJ262189 ILE262189:ILF262189 IVA262189:IVB262189 JEW262189:JEX262189 JOS262189:JOT262189 JYO262189:JYP262189 KIK262189:KIL262189 KSG262189:KSH262189 LCC262189:LCD262189 LLY262189:LLZ262189 LVU262189:LVV262189 MFQ262189:MFR262189 MPM262189:MPN262189 MZI262189:MZJ262189 NJE262189:NJF262189 NTA262189:NTB262189 OCW262189:OCX262189 OMS262189:OMT262189 OWO262189:OWP262189 PGK262189:PGL262189 PQG262189:PQH262189 QAC262189:QAD262189 QJY262189:QJZ262189 QTU262189:QTV262189 RDQ262189:RDR262189 RNM262189:RNN262189 RXI262189:RXJ262189 SHE262189:SHF262189 SRA262189:SRB262189 TAW262189:TAX262189 TKS262189:TKT262189 TUO262189:TUP262189 UEK262189:UEL262189 UOG262189:UOH262189 UYC262189:UYD262189 VHY262189:VHZ262189 VRU262189:VRV262189 WBQ262189:WBR262189 WLM262189:WLN262189 WVI262189:WVJ262189 F327725:G327725 IW327725:IX327725 SS327725:ST327725 ACO327725:ACP327725 AMK327725:AML327725 AWG327725:AWH327725 BGC327725:BGD327725 BPY327725:BPZ327725 BZU327725:BZV327725 CJQ327725:CJR327725 CTM327725:CTN327725 DDI327725:DDJ327725 DNE327725:DNF327725 DXA327725:DXB327725 EGW327725:EGX327725 EQS327725:EQT327725 FAO327725:FAP327725 FKK327725:FKL327725 FUG327725:FUH327725 GEC327725:GED327725 GNY327725:GNZ327725 GXU327725:GXV327725 HHQ327725:HHR327725 HRM327725:HRN327725 IBI327725:IBJ327725 ILE327725:ILF327725 IVA327725:IVB327725 JEW327725:JEX327725 JOS327725:JOT327725 JYO327725:JYP327725 KIK327725:KIL327725 KSG327725:KSH327725 LCC327725:LCD327725 LLY327725:LLZ327725 LVU327725:LVV327725 MFQ327725:MFR327725 MPM327725:MPN327725 MZI327725:MZJ327725 NJE327725:NJF327725 NTA327725:NTB327725 OCW327725:OCX327725 OMS327725:OMT327725 OWO327725:OWP327725 PGK327725:PGL327725 PQG327725:PQH327725 QAC327725:QAD327725 QJY327725:QJZ327725 QTU327725:QTV327725 RDQ327725:RDR327725 RNM327725:RNN327725 RXI327725:RXJ327725 SHE327725:SHF327725 SRA327725:SRB327725 TAW327725:TAX327725 TKS327725:TKT327725 TUO327725:TUP327725 UEK327725:UEL327725 UOG327725:UOH327725 UYC327725:UYD327725 VHY327725:VHZ327725 VRU327725:VRV327725 WBQ327725:WBR327725 WLM327725:WLN327725 WVI327725:WVJ327725 F393261:G393261 IW393261:IX393261 SS393261:ST393261 ACO393261:ACP393261 AMK393261:AML393261 AWG393261:AWH393261 BGC393261:BGD393261 BPY393261:BPZ393261 BZU393261:BZV393261 CJQ393261:CJR393261 CTM393261:CTN393261 DDI393261:DDJ393261 DNE393261:DNF393261 DXA393261:DXB393261 EGW393261:EGX393261 EQS393261:EQT393261 FAO393261:FAP393261 FKK393261:FKL393261 FUG393261:FUH393261 GEC393261:GED393261 GNY393261:GNZ393261 GXU393261:GXV393261 HHQ393261:HHR393261 HRM393261:HRN393261 IBI393261:IBJ393261 ILE393261:ILF393261 IVA393261:IVB393261 JEW393261:JEX393261 JOS393261:JOT393261 JYO393261:JYP393261 KIK393261:KIL393261 KSG393261:KSH393261 LCC393261:LCD393261 LLY393261:LLZ393261 LVU393261:LVV393261 MFQ393261:MFR393261 MPM393261:MPN393261 MZI393261:MZJ393261 NJE393261:NJF393261 NTA393261:NTB393261 OCW393261:OCX393261 OMS393261:OMT393261 OWO393261:OWP393261 PGK393261:PGL393261 PQG393261:PQH393261 QAC393261:QAD393261 QJY393261:QJZ393261 QTU393261:QTV393261 RDQ393261:RDR393261 RNM393261:RNN393261 RXI393261:RXJ393261 SHE393261:SHF393261 SRA393261:SRB393261 TAW393261:TAX393261 TKS393261:TKT393261 TUO393261:TUP393261 UEK393261:UEL393261 UOG393261:UOH393261 UYC393261:UYD393261 VHY393261:VHZ393261 VRU393261:VRV393261 WBQ393261:WBR393261 WLM393261:WLN393261 WVI393261:WVJ393261 F458797:G458797 IW458797:IX458797 SS458797:ST458797 ACO458797:ACP458797 AMK458797:AML458797 AWG458797:AWH458797 BGC458797:BGD458797 BPY458797:BPZ458797 BZU458797:BZV458797 CJQ458797:CJR458797 CTM458797:CTN458797 DDI458797:DDJ458797 DNE458797:DNF458797 DXA458797:DXB458797 EGW458797:EGX458797 EQS458797:EQT458797 FAO458797:FAP458797 FKK458797:FKL458797 FUG458797:FUH458797 GEC458797:GED458797 GNY458797:GNZ458797 GXU458797:GXV458797 HHQ458797:HHR458797 HRM458797:HRN458797 IBI458797:IBJ458797 ILE458797:ILF458797 IVA458797:IVB458797 JEW458797:JEX458797 JOS458797:JOT458797 JYO458797:JYP458797 KIK458797:KIL458797 KSG458797:KSH458797 LCC458797:LCD458797 LLY458797:LLZ458797 LVU458797:LVV458797 MFQ458797:MFR458797 MPM458797:MPN458797 MZI458797:MZJ458797 NJE458797:NJF458797 NTA458797:NTB458797 OCW458797:OCX458797 OMS458797:OMT458797 OWO458797:OWP458797 PGK458797:PGL458797 PQG458797:PQH458797 QAC458797:QAD458797 QJY458797:QJZ458797 QTU458797:QTV458797 RDQ458797:RDR458797 RNM458797:RNN458797 RXI458797:RXJ458797 SHE458797:SHF458797 SRA458797:SRB458797 TAW458797:TAX458797 TKS458797:TKT458797 TUO458797:TUP458797 UEK458797:UEL458797 UOG458797:UOH458797 UYC458797:UYD458797 VHY458797:VHZ458797 VRU458797:VRV458797 WBQ458797:WBR458797 WLM458797:WLN458797 WVI458797:WVJ458797 F524333:G524333 IW524333:IX524333 SS524333:ST524333 ACO524333:ACP524333 AMK524333:AML524333 AWG524333:AWH524333 BGC524333:BGD524333 BPY524333:BPZ524333 BZU524333:BZV524333 CJQ524333:CJR524333 CTM524333:CTN524333 DDI524333:DDJ524333 DNE524333:DNF524333 DXA524333:DXB524333 EGW524333:EGX524333 EQS524333:EQT524333 FAO524333:FAP524333 FKK524333:FKL524333 FUG524333:FUH524333 GEC524333:GED524333 GNY524333:GNZ524333 GXU524333:GXV524333 HHQ524333:HHR524333 HRM524333:HRN524333 IBI524333:IBJ524333 ILE524333:ILF524333 IVA524333:IVB524333 JEW524333:JEX524333 JOS524333:JOT524333 JYO524333:JYP524333 KIK524333:KIL524333 KSG524333:KSH524333 LCC524333:LCD524333 LLY524333:LLZ524333 LVU524333:LVV524333 MFQ524333:MFR524333 MPM524333:MPN524333 MZI524333:MZJ524333 NJE524333:NJF524333 NTA524333:NTB524333 OCW524333:OCX524333 OMS524333:OMT524333 OWO524333:OWP524333 PGK524333:PGL524333 PQG524333:PQH524333 QAC524333:QAD524333 QJY524333:QJZ524333 QTU524333:QTV524333 RDQ524333:RDR524333 RNM524333:RNN524333 RXI524333:RXJ524333 SHE524333:SHF524333 SRA524333:SRB524333 TAW524333:TAX524333 TKS524333:TKT524333 TUO524333:TUP524333 UEK524333:UEL524333 UOG524333:UOH524333 UYC524333:UYD524333 VHY524333:VHZ524333 VRU524333:VRV524333 WBQ524333:WBR524333 WLM524333:WLN524333 WVI524333:WVJ524333 F589869:G589869 IW589869:IX589869 SS589869:ST589869 ACO589869:ACP589869 AMK589869:AML589869 AWG589869:AWH589869 BGC589869:BGD589869 BPY589869:BPZ589869 BZU589869:BZV589869 CJQ589869:CJR589869 CTM589869:CTN589869 DDI589869:DDJ589869 DNE589869:DNF589869 DXA589869:DXB589869 EGW589869:EGX589869 EQS589869:EQT589869 FAO589869:FAP589869 FKK589869:FKL589869 FUG589869:FUH589869 GEC589869:GED589869 GNY589869:GNZ589869 GXU589869:GXV589869 HHQ589869:HHR589869 HRM589869:HRN589869 IBI589869:IBJ589869 ILE589869:ILF589869 IVA589869:IVB589869 JEW589869:JEX589869 JOS589869:JOT589869 JYO589869:JYP589869 KIK589869:KIL589869 KSG589869:KSH589869 LCC589869:LCD589869 LLY589869:LLZ589869 LVU589869:LVV589869 MFQ589869:MFR589869 MPM589869:MPN589869 MZI589869:MZJ589869 NJE589869:NJF589869 NTA589869:NTB589869 OCW589869:OCX589869 OMS589869:OMT589869 OWO589869:OWP589869 PGK589869:PGL589869 PQG589869:PQH589869 QAC589869:QAD589869 QJY589869:QJZ589869 QTU589869:QTV589869 RDQ589869:RDR589869 RNM589869:RNN589869 RXI589869:RXJ589869 SHE589869:SHF589869 SRA589869:SRB589869 TAW589869:TAX589869 TKS589869:TKT589869 TUO589869:TUP589869 UEK589869:UEL589869 UOG589869:UOH589869 UYC589869:UYD589869 VHY589869:VHZ589869 VRU589869:VRV589869 WBQ589869:WBR589869 WLM589869:WLN589869 WVI589869:WVJ589869 F655405:G655405 IW655405:IX655405 SS655405:ST655405 ACO655405:ACP655405 AMK655405:AML655405 AWG655405:AWH655405 BGC655405:BGD655405 BPY655405:BPZ655405 BZU655405:BZV655405 CJQ655405:CJR655405 CTM655405:CTN655405 DDI655405:DDJ655405 DNE655405:DNF655405 DXA655405:DXB655405 EGW655405:EGX655405 EQS655405:EQT655405 FAO655405:FAP655405 FKK655405:FKL655405 FUG655405:FUH655405 GEC655405:GED655405 GNY655405:GNZ655405 GXU655405:GXV655405 HHQ655405:HHR655405 HRM655405:HRN655405 IBI655405:IBJ655405 ILE655405:ILF655405 IVA655405:IVB655405 JEW655405:JEX655405 JOS655405:JOT655405 JYO655405:JYP655405 KIK655405:KIL655405 KSG655405:KSH655405 LCC655405:LCD655405 LLY655405:LLZ655405 LVU655405:LVV655405 MFQ655405:MFR655405 MPM655405:MPN655405 MZI655405:MZJ655405 NJE655405:NJF655405 NTA655405:NTB655405 OCW655405:OCX655405 OMS655405:OMT655405 OWO655405:OWP655405 PGK655405:PGL655405 PQG655405:PQH655405 QAC655405:QAD655405 QJY655405:QJZ655405 QTU655405:QTV655405 RDQ655405:RDR655405 RNM655405:RNN655405 RXI655405:RXJ655405 SHE655405:SHF655405 SRA655405:SRB655405 TAW655405:TAX655405 TKS655405:TKT655405 TUO655405:TUP655405 UEK655405:UEL655405 UOG655405:UOH655405 UYC655405:UYD655405 VHY655405:VHZ655405 VRU655405:VRV655405 WBQ655405:WBR655405 WLM655405:WLN655405 WVI655405:WVJ655405 F720941:G720941 IW720941:IX720941 SS720941:ST720941 ACO720941:ACP720941 AMK720941:AML720941 AWG720941:AWH720941 BGC720941:BGD720941 BPY720941:BPZ720941 BZU720941:BZV720941 CJQ720941:CJR720941 CTM720941:CTN720941 DDI720941:DDJ720941 DNE720941:DNF720941 DXA720941:DXB720941 EGW720941:EGX720941 EQS720941:EQT720941 FAO720941:FAP720941 FKK720941:FKL720941 FUG720941:FUH720941 GEC720941:GED720941 GNY720941:GNZ720941 GXU720941:GXV720941 HHQ720941:HHR720941 HRM720941:HRN720941 IBI720941:IBJ720941 ILE720941:ILF720941 IVA720941:IVB720941 JEW720941:JEX720941 JOS720941:JOT720941 JYO720941:JYP720941 KIK720941:KIL720941 KSG720941:KSH720941 LCC720941:LCD720941 LLY720941:LLZ720941 LVU720941:LVV720941 MFQ720941:MFR720941 MPM720941:MPN720941 MZI720941:MZJ720941 NJE720941:NJF720941 NTA720941:NTB720941 OCW720941:OCX720941 OMS720941:OMT720941 OWO720941:OWP720941 PGK720941:PGL720941 PQG720941:PQH720941 QAC720941:QAD720941 QJY720941:QJZ720941 QTU720941:QTV720941 RDQ720941:RDR720941 RNM720941:RNN720941 RXI720941:RXJ720941 SHE720941:SHF720941 SRA720941:SRB720941 TAW720941:TAX720941 TKS720941:TKT720941 TUO720941:TUP720941 UEK720941:UEL720941 UOG720941:UOH720941 UYC720941:UYD720941 VHY720941:VHZ720941 VRU720941:VRV720941 WBQ720941:WBR720941 WLM720941:WLN720941 WVI720941:WVJ720941 F786477:G786477 IW786477:IX786477 SS786477:ST786477 ACO786477:ACP786477 AMK786477:AML786477 AWG786477:AWH786477 BGC786477:BGD786477 BPY786477:BPZ786477 BZU786477:BZV786477 CJQ786477:CJR786477 CTM786477:CTN786477 DDI786477:DDJ786477 DNE786477:DNF786477 DXA786477:DXB786477 EGW786477:EGX786477 EQS786477:EQT786477 FAO786477:FAP786477 FKK786477:FKL786477 FUG786477:FUH786477 GEC786477:GED786477 GNY786477:GNZ786477 GXU786477:GXV786477 HHQ786477:HHR786477 HRM786477:HRN786477 IBI786477:IBJ786477 ILE786477:ILF786477 IVA786477:IVB786477 JEW786477:JEX786477 JOS786477:JOT786477 JYO786477:JYP786477 KIK786477:KIL786477 KSG786477:KSH786477 LCC786477:LCD786477 LLY786477:LLZ786477 LVU786477:LVV786477 MFQ786477:MFR786477 MPM786477:MPN786477 MZI786477:MZJ786477 NJE786477:NJF786477 NTA786477:NTB786477 OCW786477:OCX786477 OMS786477:OMT786477 OWO786477:OWP786477 PGK786477:PGL786477 PQG786477:PQH786477 QAC786477:QAD786477 QJY786477:QJZ786477 QTU786477:QTV786477 RDQ786477:RDR786477 RNM786477:RNN786477 RXI786477:RXJ786477 SHE786477:SHF786477 SRA786477:SRB786477 TAW786477:TAX786477 TKS786477:TKT786477 TUO786477:TUP786477 UEK786477:UEL786477 UOG786477:UOH786477 UYC786477:UYD786477 VHY786477:VHZ786477 VRU786477:VRV786477 WBQ786477:WBR786477 WLM786477:WLN786477 WVI786477:WVJ786477 F852013:G852013 IW852013:IX852013 SS852013:ST852013 ACO852013:ACP852013 AMK852013:AML852013 AWG852013:AWH852013 BGC852013:BGD852013 BPY852013:BPZ852013 BZU852013:BZV852013 CJQ852013:CJR852013 CTM852013:CTN852013 DDI852013:DDJ852013 DNE852013:DNF852013 DXA852013:DXB852013 EGW852013:EGX852013 EQS852013:EQT852013 FAO852013:FAP852013 FKK852013:FKL852013 FUG852013:FUH852013 GEC852013:GED852013 GNY852013:GNZ852013 GXU852013:GXV852013 HHQ852013:HHR852013 HRM852013:HRN852013 IBI852013:IBJ852013 ILE852013:ILF852013 IVA852013:IVB852013 JEW852013:JEX852013 JOS852013:JOT852013 JYO852013:JYP852013 KIK852013:KIL852013 KSG852013:KSH852013 LCC852013:LCD852013 LLY852013:LLZ852013 LVU852013:LVV852013 MFQ852013:MFR852013 MPM852013:MPN852013 MZI852013:MZJ852013 NJE852013:NJF852013 NTA852013:NTB852013 OCW852013:OCX852013 OMS852013:OMT852013 OWO852013:OWP852013 PGK852013:PGL852013 PQG852013:PQH852013 QAC852013:QAD852013 QJY852013:QJZ852013 QTU852013:QTV852013 RDQ852013:RDR852013 RNM852013:RNN852013 RXI852013:RXJ852013 SHE852013:SHF852013 SRA852013:SRB852013 TAW852013:TAX852013 TKS852013:TKT852013 TUO852013:TUP852013 UEK852013:UEL852013 UOG852013:UOH852013 UYC852013:UYD852013 VHY852013:VHZ852013 VRU852013:VRV852013 WBQ852013:WBR852013 WLM852013:WLN852013 WVI852013:WVJ852013 F917549:G917549 IW917549:IX917549 SS917549:ST917549 ACO917549:ACP917549 AMK917549:AML917549 AWG917549:AWH917549 BGC917549:BGD917549 BPY917549:BPZ917549 BZU917549:BZV917549 CJQ917549:CJR917549 CTM917549:CTN917549 DDI917549:DDJ917549 DNE917549:DNF917549 DXA917549:DXB917549 EGW917549:EGX917549 EQS917549:EQT917549 FAO917549:FAP917549 FKK917549:FKL917549 FUG917549:FUH917549 GEC917549:GED917549 GNY917549:GNZ917549 GXU917549:GXV917549 HHQ917549:HHR917549 HRM917549:HRN917549 IBI917549:IBJ917549 ILE917549:ILF917549 IVA917549:IVB917549 JEW917549:JEX917549 JOS917549:JOT917549 JYO917549:JYP917549 KIK917549:KIL917549 KSG917549:KSH917549 LCC917549:LCD917549 LLY917549:LLZ917549 LVU917549:LVV917549 MFQ917549:MFR917549 MPM917549:MPN917549 MZI917549:MZJ917549 NJE917549:NJF917549 NTA917549:NTB917549 OCW917549:OCX917549 OMS917549:OMT917549 OWO917549:OWP917549 PGK917549:PGL917549 PQG917549:PQH917549 QAC917549:QAD917549 QJY917549:QJZ917549 QTU917549:QTV917549 RDQ917549:RDR917549 RNM917549:RNN917549 RXI917549:RXJ917549 SHE917549:SHF917549 SRA917549:SRB917549 TAW917549:TAX917549 TKS917549:TKT917549 TUO917549:TUP917549 UEK917549:UEL917549 UOG917549:UOH917549 UYC917549:UYD917549 VHY917549:VHZ917549 VRU917549:VRV917549 WBQ917549:WBR917549 WLM917549:WLN917549 WVI917549:WVJ917549 F983085:G983085 IW983085:IX983085 SS983085:ST983085 ACO983085:ACP983085 AMK983085:AML983085 AWG983085:AWH983085 BGC983085:BGD983085 BPY983085:BPZ983085 BZU983085:BZV983085 CJQ983085:CJR983085 CTM983085:CTN983085 DDI983085:DDJ983085 DNE983085:DNF983085 DXA983085:DXB983085 EGW983085:EGX983085 EQS983085:EQT983085 FAO983085:FAP983085 FKK983085:FKL983085 FUG983085:FUH983085 GEC983085:GED983085 GNY983085:GNZ983085 GXU983085:GXV983085 HHQ983085:HHR983085 HRM983085:HRN983085 IBI983085:IBJ983085 ILE983085:ILF983085 IVA983085:IVB983085 JEW983085:JEX983085 JOS983085:JOT983085 JYO983085:JYP983085 KIK983085:KIL983085 KSG983085:KSH983085 LCC983085:LCD983085 LLY983085:LLZ983085 LVU983085:LVV983085 MFQ983085:MFR983085 MPM983085:MPN983085 MZI983085:MZJ983085 NJE983085:NJF983085 NTA983085:NTB983085 OCW983085:OCX983085 OMS983085:OMT983085 OWO983085:OWP983085 PGK983085:PGL983085 PQG983085:PQH983085 QAC983085:QAD983085 QJY983085:QJZ983085 QTU983085:QTV983085 RDQ983085:RDR983085 RNM983085:RNN983085 RXI983085:RXJ983085 SHE983085:SHF983085 SRA983085:SRB983085 TAW983085:TAX983085 TKS983085:TKT983085 TUO983085:TUP983085 UEK983085:UEL983085 UOG983085:UOH983085 UYC983085:UYD983085 VHY983085:VHZ983085 VRU983085:VRV983085 WBQ983085:WBR983085 WLM983085:WLN983085 WVI983085:WVJ983085" xr:uid="{00000000-0002-0000-0700-000000000000}">
      <formula1>#REF!</formula1>
    </dataValidation>
  </dataValidations>
  <printOptions horizontalCentered="1"/>
  <pageMargins left="0.59055118110236227" right="0.39370078740157483" top="0.59055118110236227" bottom="0.59055118110236227" header="0.51181102362204722" footer="0.51181102362204722"/>
  <pageSetup paperSize="9" scale="56" fitToHeight="0" orientation="portrait" r:id="rId1"/>
  <headerFooter alignWithMargins="0">
    <oddFooter>Página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  <pageSetUpPr fitToPage="1"/>
  </sheetPr>
  <dimension ref="A1:P57"/>
  <sheetViews>
    <sheetView showGridLines="0" view="pageBreakPreview" zoomScale="70" zoomScaleNormal="100" zoomScaleSheetLayoutView="70" workbookViewId="0">
      <selection activeCell="E35" sqref="E35"/>
    </sheetView>
  </sheetViews>
  <sheetFormatPr defaultRowHeight="14.4" x14ac:dyDescent="0.3"/>
  <cols>
    <col min="1" max="1" width="17" style="31" customWidth="1"/>
    <col min="2" max="2" width="19.6640625" style="31" customWidth="1"/>
    <col min="3" max="3" width="67.88671875" style="31" customWidth="1"/>
    <col min="4" max="4" width="13.44140625" style="31" customWidth="1"/>
    <col min="5" max="5" width="18.6640625" style="31" customWidth="1"/>
    <col min="6" max="6" width="9.109375" style="27"/>
    <col min="7" max="7" width="28.6640625" style="28" customWidth="1"/>
    <col min="8" max="10" width="10.44140625" style="28" customWidth="1"/>
    <col min="11" max="11" width="9.109375" style="28"/>
    <col min="12" max="12" width="28.6640625" style="28" customWidth="1"/>
    <col min="13" max="15" width="10.44140625" style="28" customWidth="1"/>
    <col min="16" max="251" width="9.109375" style="27"/>
    <col min="252" max="252" width="12" style="27" customWidth="1"/>
    <col min="253" max="253" width="83.6640625" style="27" customWidth="1"/>
    <col min="254" max="254" width="13.44140625" style="27" customWidth="1"/>
    <col min="255" max="507" width="9.109375" style="27"/>
    <col min="508" max="508" width="12" style="27" customWidth="1"/>
    <col min="509" max="509" width="83.6640625" style="27" customWidth="1"/>
    <col min="510" max="510" width="13.44140625" style="27" customWidth="1"/>
    <col min="511" max="763" width="9.109375" style="27"/>
    <col min="764" max="764" width="12" style="27" customWidth="1"/>
    <col min="765" max="765" width="83.6640625" style="27" customWidth="1"/>
    <col min="766" max="766" width="13.44140625" style="27" customWidth="1"/>
    <col min="767" max="1019" width="9.109375" style="27"/>
    <col min="1020" max="1020" width="12" style="27" customWidth="1"/>
    <col min="1021" max="1021" width="83.6640625" style="27" customWidth="1"/>
    <col min="1022" max="1022" width="13.44140625" style="27" customWidth="1"/>
    <col min="1023" max="1275" width="9.109375" style="27"/>
    <col min="1276" max="1276" width="12" style="27" customWidth="1"/>
    <col min="1277" max="1277" width="83.6640625" style="27" customWidth="1"/>
    <col min="1278" max="1278" width="13.44140625" style="27" customWidth="1"/>
    <col min="1279" max="1531" width="9.109375" style="27"/>
    <col min="1532" max="1532" width="12" style="27" customWidth="1"/>
    <col min="1533" max="1533" width="83.6640625" style="27" customWidth="1"/>
    <col min="1534" max="1534" width="13.44140625" style="27" customWidth="1"/>
    <col min="1535" max="1787" width="9.109375" style="27"/>
    <col min="1788" max="1788" width="12" style="27" customWidth="1"/>
    <col min="1789" max="1789" width="83.6640625" style="27" customWidth="1"/>
    <col min="1790" max="1790" width="13.44140625" style="27" customWidth="1"/>
    <col min="1791" max="2043" width="9.109375" style="27"/>
    <col min="2044" max="2044" width="12" style="27" customWidth="1"/>
    <col min="2045" max="2045" width="83.6640625" style="27" customWidth="1"/>
    <col min="2046" max="2046" width="13.44140625" style="27" customWidth="1"/>
    <col min="2047" max="2299" width="9.109375" style="27"/>
    <col min="2300" max="2300" width="12" style="27" customWidth="1"/>
    <col min="2301" max="2301" width="83.6640625" style="27" customWidth="1"/>
    <col min="2302" max="2302" width="13.44140625" style="27" customWidth="1"/>
    <col min="2303" max="2555" width="9.109375" style="27"/>
    <col min="2556" max="2556" width="12" style="27" customWidth="1"/>
    <col min="2557" max="2557" width="83.6640625" style="27" customWidth="1"/>
    <col min="2558" max="2558" width="13.44140625" style="27" customWidth="1"/>
    <col min="2559" max="2811" width="9.109375" style="27"/>
    <col min="2812" max="2812" width="12" style="27" customWidth="1"/>
    <col min="2813" max="2813" width="83.6640625" style="27" customWidth="1"/>
    <col min="2814" max="2814" width="13.44140625" style="27" customWidth="1"/>
    <col min="2815" max="3067" width="9.109375" style="27"/>
    <col min="3068" max="3068" width="12" style="27" customWidth="1"/>
    <col min="3069" max="3069" width="83.6640625" style="27" customWidth="1"/>
    <col min="3070" max="3070" width="13.44140625" style="27" customWidth="1"/>
    <col min="3071" max="3323" width="9.109375" style="27"/>
    <col min="3324" max="3324" width="12" style="27" customWidth="1"/>
    <col min="3325" max="3325" width="83.6640625" style="27" customWidth="1"/>
    <col min="3326" max="3326" width="13.44140625" style="27" customWidth="1"/>
    <col min="3327" max="3579" width="9.109375" style="27"/>
    <col min="3580" max="3580" width="12" style="27" customWidth="1"/>
    <col min="3581" max="3581" width="83.6640625" style="27" customWidth="1"/>
    <col min="3582" max="3582" width="13.44140625" style="27" customWidth="1"/>
    <col min="3583" max="3835" width="9.109375" style="27"/>
    <col min="3836" max="3836" width="12" style="27" customWidth="1"/>
    <col min="3837" max="3837" width="83.6640625" style="27" customWidth="1"/>
    <col min="3838" max="3838" width="13.44140625" style="27" customWidth="1"/>
    <col min="3839" max="4091" width="9.109375" style="27"/>
    <col min="4092" max="4092" width="12" style="27" customWidth="1"/>
    <col min="4093" max="4093" width="83.6640625" style="27" customWidth="1"/>
    <col min="4094" max="4094" width="13.44140625" style="27" customWidth="1"/>
    <col min="4095" max="4347" width="9.109375" style="27"/>
    <col min="4348" max="4348" width="12" style="27" customWidth="1"/>
    <col min="4349" max="4349" width="83.6640625" style="27" customWidth="1"/>
    <col min="4350" max="4350" width="13.44140625" style="27" customWidth="1"/>
    <col min="4351" max="4603" width="9.109375" style="27"/>
    <col min="4604" max="4604" width="12" style="27" customWidth="1"/>
    <col min="4605" max="4605" width="83.6640625" style="27" customWidth="1"/>
    <col min="4606" max="4606" width="13.44140625" style="27" customWidth="1"/>
    <col min="4607" max="4859" width="9.109375" style="27"/>
    <col min="4860" max="4860" width="12" style="27" customWidth="1"/>
    <col min="4861" max="4861" width="83.6640625" style="27" customWidth="1"/>
    <col min="4862" max="4862" width="13.44140625" style="27" customWidth="1"/>
    <col min="4863" max="5115" width="9.109375" style="27"/>
    <col min="5116" max="5116" width="12" style="27" customWidth="1"/>
    <col min="5117" max="5117" width="83.6640625" style="27" customWidth="1"/>
    <col min="5118" max="5118" width="13.44140625" style="27" customWidth="1"/>
    <col min="5119" max="5371" width="9.109375" style="27"/>
    <col min="5372" max="5372" width="12" style="27" customWidth="1"/>
    <col min="5373" max="5373" width="83.6640625" style="27" customWidth="1"/>
    <col min="5374" max="5374" width="13.44140625" style="27" customWidth="1"/>
    <col min="5375" max="5627" width="9.109375" style="27"/>
    <col min="5628" max="5628" width="12" style="27" customWidth="1"/>
    <col min="5629" max="5629" width="83.6640625" style="27" customWidth="1"/>
    <col min="5630" max="5630" width="13.44140625" style="27" customWidth="1"/>
    <col min="5631" max="5883" width="9.109375" style="27"/>
    <col min="5884" max="5884" width="12" style="27" customWidth="1"/>
    <col min="5885" max="5885" width="83.6640625" style="27" customWidth="1"/>
    <col min="5886" max="5886" width="13.44140625" style="27" customWidth="1"/>
    <col min="5887" max="6139" width="9.109375" style="27"/>
    <col min="6140" max="6140" width="12" style="27" customWidth="1"/>
    <col min="6141" max="6141" width="83.6640625" style="27" customWidth="1"/>
    <col min="6142" max="6142" width="13.44140625" style="27" customWidth="1"/>
    <col min="6143" max="6395" width="9.109375" style="27"/>
    <col min="6396" max="6396" width="12" style="27" customWidth="1"/>
    <col min="6397" max="6397" width="83.6640625" style="27" customWidth="1"/>
    <col min="6398" max="6398" width="13.44140625" style="27" customWidth="1"/>
    <col min="6399" max="6651" width="9.109375" style="27"/>
    <col min="6652" max="6652" width="12" style="27" customWidth="1"/>
    <col min="6653" max="6653" width="83.6640625" style="27" customWidth="1"/>
    <col min="6654" max="6654" width="13.44140625" style="27" customWidth="1"/>
    <col min="6655" max="6907" width="9.109375" style="27"/>
    <col min="6908" max="6908" width="12" style="27" customWidth="1"/>
    <col min="6909" max="6909" width="83.6640625" style="27" customWidth="1"/>
    <col min="6910" max="6910" width="13.44140625" style="27" customWidth="1"/>
    <col min="6911" max="7163" width="9.109375" style="27"/>
    <col min="7164" max="7164" width="12" style="27" customWidth="1"/>
    <col min="7165" max="7165" width="83.6640625" style="27" customWidth="1"/>
    <col min="7166" max="7166" width="13.44140625" style="27" customWidth="1"/>
    <col min="7167" max="7419" width="9.109375" style="27"/>
    <col min="7420" max="7420" width="12" style="27" customWidth="1"/>
    <col min="7421" max="7421" width="83.6640625" style="27" customWidth="1"/>
    <col min="7422" max="7422" width="13.44140625" style="27" customWidth="1"/>
    <col min="7423" max="7675" width="9.109375" style="27"/>
    <col min="7676" max="7676" width="12" style="27" customWidth="1"/>
    <col min="7677" max="7677" width="83.6640625" style="27" customWidth="1"/>
    <col min="7678" max="7678" width="13.44140625" style="27" customWidth="1"/>
    <col min="7679" max="7931" width="9.109375" style="27"/>
    <col min="7932" max="7932" width="12" style="27" customWidth="1"/>
    <col min="7933" max="7933" width="83.6640625" style="27" customWidth="1"/>
    <col min="7934" max="7934" width="13.44140625" style="27" customWidth="1"/>
    <col min="7935" max="8187" width="9.109375" style="27"/>
    <col min="8188" max="8188" width="12" style="27" customWidth="1"/>
    <col min="8189" max="8189" width="83.6640625" style="27" customWidth="1"/>
    <col min="8190" max="8190" width="13.44140625" style="27" customWidth="1"/>
    <col min="8191" max="8443" width="9.109375" style="27"/>
    <col min="8444" max="8444" width="12" style="27" customWidth="1"/>
    <col min="8445" max="8445" width="83.6640625" style="27" customWidth="1"/>
    <col min="8446" max="8446" width="13.44140625" style="27" customWidth="1"/>
    <col min="8447" max="8699" width="9.109375" style="27"/>
    <col min="8700" max="8700" width="12" style="27" customWidth="1"/>
    <col min="8701" max="8701" width="83.6640625" style="27" customWidth="1"/>
    <col min="8702" max="8702" width="13.44140625" style="27" customWidth="1"/>
    <col min="8703" max="8955" width="9.109375" style="27"/>
    <col min="8956" max="8956" width="12" style="27" customWidth="1"/>
    <col min="8957" max="8957" width="83.6640625" style="27" customWidth="1"/>
    <col min="8958" max="8958" width="13.44140625" style="27" customWidth="1"/>
    <col min="8959" max="9211" width="9.109375" style="27"/>
    <col min="9212" max="9212" width="12" style="27" customWidth="1"/>
    <col min="9213" max="9213" width="83.6640625" style="27" customWidth="1"/>
    <col min="9214" max="9214" width="13.44140625" style="27" customWidth="1"/>
    <col min="9215" max="9467" width="9.109375" style="27"/>
    <col min="9468" max="9468" width="12" style="27" customWidth="1"/>
    <col min="9469" max="9469" width="83.6640625" style="27" customWidth="1"/>
    <col min="9470" max="9470" width="13.44140625" style="27" customWidth="1"/>
    <col min="9471" max="9723" width="9.109375" style="27"/>
    <col min="9724" max="9724" width="12" style="27" customWidth="1"/>
    <col min="9725" max="9725" width="83.6640625" style="27" customWidth="1"/>
    <col min="9726" max="9726" width="13.44140625" style="27" customWidth="1"/>
    <col min="9727" max="9979" width="9.109375" style="27"/>
    <col min="9980" max="9980" width="12" style="27" customWidth="1"/>
    <col min="9981" max="9981" width="83.6640625" style="27" customWidth="1"/>
    <col min="9982" max="9982" width="13.44140625" style="27" customWidth="1"/>
    <col min="9983" max="10235" width="9.109375" style="27"/>
    <col min="10236" max="10236" width="12" style="27" customWidth="1"/>
    <col min="10237" max="10237" width="83.6640625" style="27" customWidth="1"/>
    <col min="10238" max="10238" width="13.44140625" style="27" customWidth="1"/>
    <col min="10239" max="10491" width="9.109375" style="27"/>
    <col min="10492" max="10492" width="12" style="27" customWidth="1"/>
    <col min="10493" max="10493" width="83.6640625" style="27" customWidth="1"/>
    <col min="10494" max="10494" width="13.44140625" style="27" customWidth="1"/>
    <col min="10495" max="10747" width="9.109375" style="27"/>
    <col min="10748" max="10748" width="12" style="27" customWidth="1"/>
    <col min="10749" max="10749" width="83.6640625" style="27" customWidth="1"/>
    <col min="10750" max="10750" width="13.44140625" style="27" customWidth="1"/>
    <col min="10751" max="11003" width="9.109375" style="27"/>
    <col min="11004" max="11004" width="12" style="27" customWidth="1"/>
    <col min="11005" max="11005" width="83.6640625" style="27" customWidth="1"/>
    <col min="11006" max="11006" width="13.44140625" style="27" customWidth="1"/>
    <col min="11007" max="11259" width="9.109375" style="27"/>
    <col min="11260" max="11260" width="12" style="27" customWidth="1"/>
    <col min="11261" max="11261" width="83.6640625" style="27" customWidth="1"/>
    <col min="11262" max="11262" width="13.44140625" style="27" customWidth="1"/>
    <col min="11263" max="11515" width="9.109375" style="27"/>
    <col min="11516" max="11516" width="12" style="27" customWidth="1"/>
    <col min="11517" max="11517" width="83.6640625" style="27" customWidth="1"/>
    <col min="11518" max="11518" width="13.44140625" style="27" customWidth="1"/>
    <col min="11519" max="11771" width="9.109375" style="27"/>
    <col min="11772" max="11772" width="12" style="27" customWidth="1"/>
    <col min="11773" max="11773" width="83.6640625" style="27" customWidth="1"/>
    <col min="11774" max="11774" width="13.44140625" style="27" customWidth="1"/>
    <col min="11775" max="12027" width="9.109375" style="27"/>
    <col min="12028" max="12028" width="12" style="27" customWidth="1"/>
    <col min="12029" max="12029" width="83.6640625" style="27" customWidth="1"/>
    <col min="12030" max="12030" width="13.44140625" style="27" customWidth="1"/>
    <col min="12031" max="12283" width="9.109375" style="27"/>
    <col min="12284" max="12284" width="12" style="27" customWidth="1"/>
    <col min="12285" max="12285" width="83.6640625" style="27" customWidth="1"/>
    <col min="12286" max="12286" width="13.44140625" style="27" customWidth="1"/>
    <col min="12287" max="12539" width="9.109375" style="27"/>
    <col min="12540" max="12540" width="12" style="27" customWidth="1"/>
    <col min="12541" max="12541" width="83.6640625" style="27" customWidth="1"/>
    <col min="12542" max="12542" width="13.44140625" style="27" customWidth="1"/>
    <col min="12543" max="12795" width="9.109375" style="27"/>
    <col min="12796" max="12796" width="12" style="27" customWidth="1"/>
    <col min="12797" max="12797" width="83.6640625" style="27" customWidth="1"/>
    <col min="12798" max="12798" width="13.44140625" style="27" customWidth="1"/>
    <col min="12799" max="13051" width="9.109375" style="27"/>
    <col min="13052" max="13052" width="12" style="27" customWidth="1"/>
    <col min="13053" max="13053" width="83.6640625" style="27" customWidth="1"/>
    <col min="13054" max="13054" width="13.44140625" style="27" customWidth="1"/>
    <col min="13055" max="13307" width="9.109375" style="27"/>
    <col min="13308" max="13308" width="12" style="27" customWidth="1"/>
    <col min="13309" max="13309" width="83.6640625" style="27" customWidth="1"/>
    <col min="13310" max="13310" width="13.44140625" style="27" customWidth="1"/>
    <col min="13311" max="13563" width="9.109375" style="27"/>
    <col min="13564" max="13564" width="12" style="27" customWidth="1"/>
    <col min="13565" max="13565" width="83.6640625" style="27" customWidth="1"/>
    <col min="13566" max="13566" width="13.44140625" style="27" customWidth="1"/>
    <col min="13567" max="13819" width="9.109375" style="27"/>
    <col min="13820" max="13820" width="12" style="27" customWidth="1"/>
    <col min="13821" max="13821" width="83.6640625" style="27" customWidth="1"/>
    <col min="13822" max="13822" width="13.44140625" style="27" customWidth="1"/>
    <col min="13823" max="14075" width="9.109375" style="27"/>
    <col min="14076" max="14076" width="12" style="27" customWidth="1"/>
    <col min="14077" max="14077" width="83.6640625" style="27" customWidth="1"/>
    <col min="14078" max="14078" width="13.44140625" style="27" customWidth="1"/>
    <col min="14079" max="14331" width="9.109375" style="27"/>
    <col min="14332" max="14332" width="12" style="27" customWidth="1"/>
    <col min="14333" max="14333" width="83.6640625" style="27" customWidth="1"/>
    <col min="14334" max="14334" width="13.44140625" style="27" customWidth="1"/>
    <col min="14335" max="14587" width="9.109375" style="27"/>
    <col min="14588" max="14588" width="12" style="27" customWidth="1"/>
    <col min="14589" max="14589" width="83.6640625" style="27" customWidth="1"/>
    <col min="14590" max="14590" width="13.44140625" style="27" customWidth="1"/>
    <col min="14591" max="14843" width="9.109375" style="27"/>
    <col min="14844" max="14844" width="12" style="27" customWidth="1"/>
    <col min="14845" max="14845" width="83.6640625" style="27" customWidth="1"/>
    <col min="14846" max="14846" width="13.44140625" style="27" customWidth="1"/>
    <col min="14847" max="15099" width="9.109375" style="27"/>
    <col min="15100" max="15100" width="12" style="27" customWidth="1"/>
    <col min="15101" max="15101" width="83.6640625" style="27" customWidth="1"/>
    <col min="15102" max="15102" width="13.44140625" style="27" customWidth="1"/>
    <col min="15103" max="15355" width="9.109375" style="27"/>
    <col min="15356" max="15356" width="12" style="27" customWidth="1"/>
    <col min="15357" max="15357" width="83.6640625" style="27" customWidth="1"/>
    <col min="15358" max="15358" width="13.44140625" style="27" customWidth="1"/>
    <col min="15359" max="15611" width="9.109375" style="27"/>
    <col min="15612" max="15612" width="12" style="27" customWidth="1"/>
    <col min="15613" max="15613" width="83.6640625" style="27" customWidth="1"/>
    <col min="15614" max="15614" width="13.44140625" style="27" customWidth="1"/>
    <col min="15615" max="15867" width="9.109375" style="27"/>
    <col min="15868" max="15868" width="12" style="27" customWidth="1"/>
    <col min="15869" max="15869" width="83.6640625" style="27" customWidth="1"/>
    <col min="15870" max="15870" width="13.44140625" style="27" customWidth="1"/>
    <col min="15871" max="16123" width="9.109375" style="27"/>
    <col min="16124" max="16124" width="12" style="27" customWidth="1"/>
    <col min="16125" max="16125" width="83.6640625" style="27" customWidth="1"/>
    <col min="16126" max="16126" width="13.44140625" style="27" customWidth="1"/>
    <col min="16127" max="16384" width="9.109375" style="27"/>
  </cols>
  <sheetData>
    <row r="1" spans="1:16" ht="36" customHeight="1" x14ac:dyDescent="0.3">
      <c r="A1" s="565"/>
      <c r="B1" s="565"/>
      <c r="C1" s="565"/>
      <c r="D1" s="565"/>
      <c r="E1" s="565"/>
      <c r="F1" s="237"/>
      <c r="G1" s="237"/>
      <c r="H1" s="237"/>
      <c r="I1" s="27"/>
      <c r="J1" s="27"/>
      <c r="K1" s="27"/>
      <c r="L1" s="27"/>
      <c r="M1" s="27"/>
      <c r="N1" s="27"/>
      <c r="O1" s="27"/>
    </row>
    <row r="2" spans="1:16" ht="98.4" customHeight="1" x14ac:dyDescent="0.3">
      <c r="A2" s="702"/>
      <c r="B2" s="702"/>
      <c r="C2" s="702"/>
      <c r="D2" s="702"/>
      <c r="E2" s="702"/>
      <c r="F2" s="239"/>
      <c r="G2" s="239"/>
      <c r="H2" s="239"/>
      <c r="I2" s="27"/>
      <c r="J2" s="27"/>
      <c r="K2" s="27"/>
      <c r="L2" s="27"/>
      <c r="M2" s="27"/>
      <c r="N2" s="27"/>
      <c r="O2" s="27"/>
    </row>
    <row r="3" spans="1:16" s="8" customFormat="1" ht="5.0999999999999996" customHeight="1" x14ac:dyDescent="0.3">
      <c r="A3" s="9"/>
      <c r="B3" s="9"/>
      <c r="C3" s="96"/>
    </row>
    <row r="4" spans="1:16" s="49" customFormat="1" ht="48.6" customHeight="1" x14ac:dyDescent="0.3">
      <c r="A4" s="126" t="s">
        <v>122</v>
      </c>
      <c r="B4" s="569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4" s="569"/>
      <c r="D4" s="569"/>
      <c r="E4" s="569"/>
      <c r="F4" s="47"/>
      <c r="G4" s="48"/>
      <c r="H4" s="48"/>
    </row>
    <row r="5" spans="1:16" s="51" customFormat="1" ht="12" customHeight="1" x14ac:dyDescent="0.3">
      <c r="A5" s="65" t="s">
        <v>21</v>
      </c>
      <c r="B5" s="50" t="str">
        <f>DADOS!C3</f>
        <v>PAÇO DO LUMIAR -MA.</v>
      </c>
      <c r="C5" s="50"/>
      <c r="G5" s="271"/>
      <c r="H5" s="271"/>
    </row>
    <row r="6" spans="1:16" s="49" customFormat="1" ht="5.0999999999999996" customHeight="1" x14ac:dyDescent="0.3">
      <c r="A6" s="55"/>
      <c r="B6" s="52"/>
      <c r="C6" s="53"/>
      <c r="D6" s="54"/>
      <c r="E6" s="57"/>
      <c r="F6" s="56"/>
      <c r="G6" s="48"/>
      <c r="H6" s="48"/>
    </row>
    <row r="7" spans="1:16" s="49" customFormat="1" ht="15.6" x14ac:dyDescent="0.3">
      <c r="A7" s="54" t="s">
        <v>208</v>
      </c>
      <c r="B7" s="94" t="str">
        <f>DADOS!$C$4</f>
        <v>SINAPI 04/2025 - Maranhão; SICRO3 01/2025 - Maranhão; ORSE 02/2025 - Sergipe; SEINFRA 028 - Ceará</v>
      </c>
      <c r="C7" s="90"/>
      <c r="D7" s="95"/>
      <c r="E7" s="76"/>
    </row>
    <row r="8" spans="1:16" s="49" customFormat="1" ht="15.6" x14ac:dyDescent="0.3">
      <c r="A8" s="54" t="s">
        <v>22</v>
      </c>
      <c r="B8" s="91">
        <f>DADOS!$C$5</f>
        <v>0.22470000000000001</v>
      </c>
      <c r="C8" s="54" t="s">
        <v>23</v>
      </c>
      <c r="D8" s="168" t="str">
        <f>DADOS!$C$7</f>
        <v>SEM DESONERAÇÃO</v>
      </c>
    </row>
    <row r="9" spans="1:16" s="49" customFormat="1" ht="15.6" x14ac:dyDescent="0.3">
      <c r="A9" s="54" t="s">
        <v>202</v>
      </c>
      <c r="B9" s="91">
        <f>DADOS!$C$6</f>
        <v>0</v>
      </c>
      <c r="C9" s="54" t="s">
        <v>124</v>
      </c>
      <c r="D9" s="91">
        <f>DADOS!$C$8</f>
        <v>1.1273</v>
      </c>
    </row>
    <row r="10" spans="1:16" s="49" customFormat="1" ht="15.6" x14ac:dyDescent="0.3">
      <c r="A10" s="54" t="s">
        <v>120</v>
      </c>
      <c r="B10" s="93">
        <f>DADOS!$C$10</f>
        <v>0</v>
      </c>
      <c r="C10" s="54" t="s">
        <v>125</v>
      </c>
      <c r="D10" s="91">
        <f>DADOS!$C$9</f>
        <v>0.70190000000000019</v>
      </c>
    </row>
    <row r="11" spans="1:16" s="3" customFormat="1" ht="5.0999999999999996" customHeight="1" thickBot="1" x14ac:dyDescent="0.3">
      <c r="A11" s="67"/>
      <c r="B11" s="67"/>
      <c r="C11" s="67"/>
      <c r="D11" s="69"/>
      <c r="E11" s="68"/>
      <c r="F11" s="6"/>
      <c r="G11" s="2"/>
      <c r="H11" s="2"/>
    </row>
    <row r="12" spans="1:16" s="61" customFormat="1" ht="32.25" customHeight="1" thickBot="1" x14ac:dyDescent="0.35">
      <c r="A12" s="679" t="s">
        <v>40</v>
      </c>
      <c r="B12" s="680"/>
      <c r="C12" s="680"/>
      <c r="D12" s="680"/>
      <c r="E12" s="681"/>
      <c r="G12" s="682" t="s">
        <v>148</v>
      </c>
      <c r="H12" s="683"/>
      <c r="I12" s="683"/>
      <c r="J12" s="684"/>
      <c r="K12" s="62"/>
      <c r="L12" s="693" t="s">
        <v>41</v>
      </c>
      <c r="M12" s="694"/>
      <c r="N12" s="694"/>
      <c r="O12" s="695"/>
    </row>
    <row r="13" spans="1:16" s="61" customFormat="1" ht="9.75" customHeight="1" thickTop="1" x14ac:dyDescent="0.3">
      <c r="A13" s="272"/>
      <c r="B13" s="273"/>
      <c r="C13" s="273"/>
      <c r="D13" s="273"/>
      <c r="E13" s="274"/>
      <c r="G13" s="275"/>
      <c r="H13" s="275"/>
      <c r="I13" s="275"/>
      <c r="J13" s="275"/>
      <c r="K13" s="62"/>
      <c r="L13" s="276"/>
      <c r="M13" s="276"/>
      <c r="N13" s="276"/>
      <c r="O13" s="276"/>
    </row>
    <row r="14" spans="1:16" ht="17.25" customHeight="1" x14ac:dyDescent="0.3">
      <c r="A14" s="277" t="s">
        <v>209</v>
      </c>
      <c r="B14" s="685" t="s">
        <v>194</v>
      </c>
      <c r="C14" s="685"/>
      <c r="D14" s="685"/>
      <c r="E14" s="685"/>
    </row>
    <row r="15" spans="1:16" ht="8.25" customHeight="1" thickBot="1" x14ac:dyDescent="0.35">
      <c r="A15" s="278"/>
      <c r="B15" s="279"/>
      <c r="C15" s="279"/>
      <c r="D15" s="279"/>
      <c r="E15" s="280"/>
    </row>
    <row r="16" spans="1:16" ht="15" customHeight="1" thickBot="1" x14ac:dyDescent="0.35">
      <c r="A16" s="132" t="s">
        <v>42</v>
      </c>
      <c r="B16" s="686" t="s">
        <v>3</v>
      </c>
      <c r="C16" s="687"/>
      <c r="D16" s="687"/>
      <c r="E16" s="688"/>
      <c r="F16" s="106"/>
      <c r="G16" s="107" t="s">
        <v>43</v>
      </c>
      <c r="H16" s="270" t="s">
        <v>44</v>
      </c>
      <c r="I16" s="270" t="s">
        <v>45</v>
      </c>
      <c r="J16" s="270" t="s">
        <v>46</v>
      </c>
      <c r="K16" s="108"/>
      <c r="L16" s="107" t="s">
        <v>43</v>
      </c>
      <c r="M16" s="270" t="s">
        <v>44</v>
      </c>
      <c r="N16" s="270" t="s">
        <v>45</v>
      </c>
      <c r="O16" s="270" t="s">
        <v>46</v>
      </c>
      <c r="P16" s="106"/>
    </row>
    <row r="17" spans="1:16" ht="15" thickBot="1" x14ac:dyDescent="0.35">
      <c r="A17" s="134"/>
      <c r="B17" s="689" t="s">
        <v>47</v>
      </c>
      <c r="C17" s="689"/>
      <c r="D17" s="690"/>
      <c r="E17" s="136">
        <v>0.03</v>
      </c>
      <c r="F17" s="106"/>
      <c r="G17" s="110" t="s">
        <v>47</v>
      </c>
      <c r="H17" s="111">
        <v>0.03</v>
      </c>
      <c r="I17" s="111">
        <v>0.04</v>
      </c>
      <c r="J17" s="111">
        <v>5.5E-2</v>
      </c>
      <c r="K17" s="108"/>
      <c r="L17" s="110" t="s">
        <v>47</v>
      </c>
      <c r="M17" s="111">
        <v>3.4299999999999997E-2</v>
      </c>
      <c r="N17" s="111">
        <v>4.9299999999999997E-2</v>
      </c>
      <c r="O17" s="111">
        <v>6.7100000000000007E-2</v>
      </c>
      <c r="P17" s="106"/>
    </row>
    <row r="18" spans="1:16" ht="15" thickBot="1" x14ac:dyDescent="0.35">
      <c r="A18" s="134"/>
      <c r="B18" s="691" t="s">
        <v>48</v>
      </c>
      <c r="C18" s="691"/>
      <c r="D18" s="692"/>
      <c r="E18" s="135">
        <f>E17</f>
        <v>0.03</v>
      </c>
      <c r="F18" s="106"/>
      <c r="G18" s="110" t="s">
        <v>49</v>
      </c>
      <c r="H18" s="111">
        <v>8.0000000000000002E-3</v>
      </c>
      <c r="I18" s="111">
        <v>8.0000000000000002E-3</v>
      </c>
      <c r="J18" s="111">
        <v>0.01</v>
      </c>
      <c r="K18" s="108"/>
      <c r="L18" s="110" t="s">
        <v>49</v>
      </c>
      <c r="M18" s="111">
        <v>2.8E-3</v>
      </c>
      <c r="N18" s="111">
        <v>4.8999999999999998E-3</v>
      </c>
      <c r="O18" s="111">
        <v>7.4999999999999997E-3</v>
      </c>
      <c r="P18" s="106"/>
    </row>
    <row r="19" spans="1:16" ht="15" customHeight="1" thickBot="1" x14ac:dyDescent="0.35">
      <c r="A19" s="132" t="s">
        <v>50</v>
      </c>
      <c r="B19" s="686" t="s">
        <v>4</v>
      </c>
      <c r="C19" s="687"/>
      <c r="D19" s="687"/>
      <c r="E19" s="688"/>
      <c r="F19" s="106"/>
      <c r="G19" s="110" t="s">
        <v>51</v>
      </c>
      <c r="H19" s="111">
        <v>9.7000000000000003E-3</v>
      </c>
      <c r="I19" s="111">
        <v>1.2699999999999999E-2</v>
      </c>
      <c r="J19" s="111">
        <v>1.2699999999999999E-2</v>
      </c>
      <c r="K19" s="108"/>
      <c r="L19" s="110" t="s">
        <v>51</v>
      </c>
      <c r="M19" s="111">
        <v>0.01</v>
      </c>
      <c r="N19" s="111">
        <v>1.3899999999999999E-2</v>
      </c>
      <c r="O19" s="111">
        <v>1.7399999999999999E-2</v>
      </c>
      <c r="P19" s="106"/>
    </row>
    <row r="20" spans="1:16" ht="15" thickBot="1" x14ac:dyDescent="0.35">
      <c r="A20" s="134"/>
      <c r="B20" s="689" t="s">
        <v>52</v>
      </c>
      <c r="C20" s="689"/>
      <c r="D20" s="690"/>
      <c r="E20" s="136">
        <v>5.8999999999999999E-3</v>
      </c>
      <c r="F20" s="106"/>
      <c r="G20" s="110" t="s">
        <v>52</v>
      </c>
      <c r="H20" s="111">
        <v>5.8999999999999999E-3</v>
      </c>
      <c r="I20" s="111">
        <v>1.23E-2</v>
      </c>
      <c r="J20" s="111">
        <v>1.3899999999999999E-2</v>
      </c>
      <c r="K20" s="108"/>
      <c r="L20" s="110" t="s">
        <v>52</v>
      </c>
      <c r="M20" s="111">
        <v>9.4000000000000004E-3</v>
      </c>
      <c r="N20" s="111">
        <v>9.9000000000000008E-3</v>
      </c>
      <c r="O20" s="111">
        <v>1.17E-2</v>
      </c>
      <c r="P20" s="106"/>
    </row>
    <row r="21" spans="1:16" ht="15" thickBot="1" x14ac:dyDescent="0.35">
      <c r="A21" s="134"/>
      <c r="B21" s="691" t="s">
        <v>53</v>
      </c>
      <c r="C21" s="691"/>
      <c r="D21" s="692"/>
      <c r="E21" s="135">
        <f>E20</f>
        <v>5.8999999999999999E-3</v>
      </c>
      <c r="F21" s="106"/>
      <c r="G21" s="110" t="s">
        <v>54</v>
      </c>
      <c r="H21" s="111">
        <v>6.1600000000000002E-2</v>
      </c>
      <c r="I21" s="111">
        <v>7.3999999999999996E-2</v>
      </c>
      <c r="J21" s="111">
        <v>8.9599999999999999E-2</v>
      </c>
      <c r="K21" s="108"/>
      <c r="L21" s="110" t="s">
        <v>54</v>
      </c>
      <c r="M21" s="111">
        <v>6.7400000000000002E-2</v>
      </c>
      <c r="N21" s="111">
        <v>8.0399999999999999E-2</v>
      </c>
      <c r="O21" s="111">
        <v>9.4E-2</v>
      </c>
      <c r="P21" s="106"/>
    </row>
    <row r="22" spans="1:16" ht="15" customHeight="1" thickBot="1" x14ac:dyDescent="0.35">
      <c r="A22" s="132" t="s">
        <v>55</v>
      </c>
      <c r="B22" s="686" t="s">
        <v>56</v>
      </c>
      <c r="C22" s="687"/>
      <c r="D22" s="687"/>
      <c r="E22" s="688"/>
      <c r="F22" s="106"/>
      <c r="G22" s="110" t="s">
        <v>57</v>
      </c>
      <c r="H22" s="696" t="s">
        <v>58</v>
      </c>
      <c r="I22" s="697"/>
      <c r="J22" s="698"/>
      <c r="K22" s="108"/>
      <c r="L22" s="110" t="s">
        <v>57</v>
      </c>
      <c r="M22" s="696" t="s">
        <v>58</v>
      </c>
      <c r="N22" s="697"/>
      <c r="O22" s="698"/>
      <c r="P22" s="106"/>
    </row>
    <row r="23" spans="1:16" x14ac:dyDescent="0.3">
      <c r="A23" s="134"/>
      <c r="B23" s="689" t="s">
        <v>59</v>
      </c>
      <c r="C23" s="689"/>
      <c r="D23" s="690"/>
      <c r="E23" s="136">
        <v>8.0000000000000002E-3</v>
      </c>
      <c r="F23" s="106"/>
      <c r="P23" s="106"/>
    </row>
    <row r="24" spans="1:16" ht="15" thickBot="1" x14ac:dyDescent="0.35">
      <c r="A24" s="134"/>
      <c r="B24" s="689" t="s">
        <v>60</v>
      </c>
      <c r="C24" s="689"/>
      <c r="D24" s="690"/>
      <c r="E24" s="136">
        <v>9.7000000000000003E-3</v>
      </c>
      <c r="F24" s="106"/>
      <c r="K24" s="108"/>
      <c r="P24" s="106"/>
    </row>
    <row r="25" spans="1:16" ht="15" thickBot="1" x14ac:dyDescent="0.35">
      <c r="A25" s="134"/>
      <c r="B25" s="689" t="s">
        <v>61</v>
      </c>
      <c r="C25" s="689"/>
      <c r="D25" s="690"/>
      <c r="E25" s="136">
        <v>8.0000000000000002E-3</v>
      </c>
      <c r="F25" s="106"/>
      <c r="G25" s="699" t="s">
        <v>149</v>
      </c>
      <c r="H25" s="700"/>
      <c r="I25" s="700"/>
      <c r="J25" s="701"/>
      <c r="K25" s="108"/>
      <c r="L25" s="696" t="s">
        <v>62</v>
      </c>
      <c r="M25" s="697"/>
      <c r="N25" s="697"/>
      <c r="O25" s="698"/>
      <c r="P25" s="106"/>
    </row>
    <row r="26" spans="1:16" ht="15" thickBot="1" x14ac:dyDescent="0.35">
      <c r="A26" s="134"/>
      <c r="B26" s="691" t="s">
        <v>63</v>
      </c>
      <c r="C26" s="691"/>
      <c r="D26" s="692"/>
      <c r="E26" s="135">
        <f>E24+(E23+E25)/2</f>
        <v>1.77E-2</v>
      </c>
      <c r="F26" s="106"/>
      <c r="G26" s="107" t="s">
        <v>43</v>
      </c>
      <c r="H26" s="270" t="s">
        <v>44</v>
      </c>
      <c r="I26" s="270" t="s">
        <v>45</v>
      </c>
      <c r="J26" s="270" t="s">
        <v>46</v>
      </c>
      <c r="K26" s="108"/>
      <c r="L26" s="107" t="s">
        <v>43</v>
      </c>
      <c r="M26" s="270" t="s">
        <v>44</v>
      </c>
      <c r="N26" s="270" t="s">
        <v>45</v>
      </c>
      <c r="O26" s="270" t="s">
        <v>46</v>
      </c>
      <c r="P26" s="106"/>
    </row>
    <row r="27" spans="1:16" ht="15" customHeight="1" thickBot="1" x14ac:dyDescent="0.35">
      <c r="A27" s="132" t="s">
        <v>64</v>
      </c>
      <c r="B27" s="686" t="s">
        <v>65</v>
      </c>
      <c r="C27" s="687"/>
      <c r="D27" s="687"/>
      <c r="E27" s="688"/>
      <c r="F27" s="106"/>
      <c r="G27" s="110" t="s">
        <v>47</v>
      </c>
      <c r="H27" s="111">
        <v>3.7999999999999999E-2</v>
      </c>
      <c r="I27" s="111">
        <v>4.0099999999999997E-2</v>
      </c>
      <c r="J27" s="111">
        <v>4.6699999999999998E-2</v>
      </c>
      <c r="K27" s="108"/>
      <c r="L27" s="110" t="s">
        <v>47</v>
      </c>
      <c r="M27" s="111">
        <v>1.4999999999999999E-2</v>
      </c>
      <c r="N27" s="111">
        <v>3.4500000000000003E-2</v>
      </c>
      <c r="O27" s="111">
        <v>4.4900000000000002E-2</v>
      </c>
      <c r="P27" s="106"/>
    </row>
    <row r="28" spans="1:16" ht="15" thickBot="1" x14ac:dyDescent="0.35">
      <c r="A28" s="134"/>
      <c r="B28" s="689" t="s">
        <v>66</v>
      </c>
      <c r="C28" s="689"/>
      <c r="D28" s="690"/>
      <c r="E28" s="136">
        <v>6.1600000000000002E-2</v>
      </c>
      <c r="F28" s="106"/>
      <c r="G28" s="110" t="s">
        <v>49</v>
      </c>
      <c r="H28" s="111">
        <v>3.2000000000000002E-3</v>
      </c>
      <c r="I28" s="111">
        <v>4.0000000000000001E-3</v>
      </c>
      <c r="J28" s="111">
        <v>7.4000000000000003E-3</v>
      </c>
      <c r="K28" s="108"/>
      <c r="L28" s="110" t="s">
        <v>49</v>
      </c>
      <c r="M28" s="111">
        <v>3.0000000000000001E-3</v>
      </c>
      <c r="N28" s="111">
        <v>4.7999999999999996E-3</v>
      </c>
      <c r="O28" s="111">
        <v>8.2000000000000007E-3</v>
      </c>
      <c r="P28" s="106"/>
    </row>
    <row r="29" spans="1:16" ht="15" thickBot="1" x14ac:dyDescent="0.35">
      <c r="A29" s="134"/>
      <c r="B29" s="691" t="s">
        <v>67</v>
      </c>
      <c r="C29" s="691"/>
      <c r="D29" s="692"/>
      <c r="E29" s="135">
        <f>E28</f>
        <v>6.1600000000000002E-2</v>
      </c>
      <c r="F29" s="106"/>
      <c r="G29" s="110" t="s">
        <v>51</v>
      </c>
      <c r="H29" s="111">
        <v>5.0000000000000001E-3</v>
      </c>
      <c r="I29" s="111">
        <v>5.5999999999999999E-3</v>
      </c>
      <c r="J29" s="111">
        <v>9.7000000000000003E-3</v>
      </c>
      <c r="K29" s="108"/>
      <c r="L29" s="110" t="s">
        <v>51</v>
      </c>
      <c r="M29" s="111">
        <v>5.5999999999999999E-3</v>
      </c>
      <c r="N29" s="111">
        <v>8.5000000000000006E-3</v>
      </c>
      <c r="O29" s="111">
        <v>8.8999999999999999E-3</v>
      </c>
      <c r="P29" s="106"/>
    </row>
    <row r="30" spans="1:16" ht="15" customHeight="1" thickBot="1" x14ac:dyDescent="0.35">
      <c r="A30" s="132" t="s">
        <v>68</v>
      </c>
      <c r="B30" s="686" t="s">
        <v>5</v>
      </c>
      <c r="C30" s="687"/>
      <c r="D30" s="687"/>
      <c r="E30" s="688"/>
      <c r="F30" s="106"/>
      <c r="G30" s="110" t="s">
        <v>52</v>
      </c>
      <c r="H30" s="111">
        <v>1.0200000000000001E-2</v>
      </c>
      <c r="I30" s="111">
        <v>1.11E-2</v>
      </c>
      <c r="J30" s="111">
        <v>1.21E-2</v>
      </c>
      <c r="K30" s="108"/>
      <c r="L30" s="110" t="s">
        <v>52</v>
      </c>
      <c r="M30" s="111">
        <v>8.5000000000000006E-3</v>
      </c>
      <c r="N30" s="111">
        <v>8.5000000000000006E-3</v>
      </c>
      <c r="O30" s="111">
        <v>1.11E-2</v>
      </c>
      <c r="P30" s="106"/>
    </row>
    <row r="31" spans="1:16" ht="15" thickBot="1" x14ac:dyDescent="0.35">
      <c r="A31" s="134"/>
      <c r="B31" s="689" t="s">
        <v>69</v>
      </c>
      <c r="C31" s="689"/>
      <c r="D31" s="690"/>
      <c r="E31" s="136">
        <v>0.05</v>
      </c>
      <c r="F31" s="106"/>
      <c r="G31" s="110" t="s">
        <v>54</v>
      </c>
      <c r="H31" s="111">
        <v>6.6400000000000001E-2</v>
      </c>
      <c r="I31" s="111">
        <v>7.2999999999999995E-2</v>
      </c>
      <c r="J31" s="111">
        <v>8.6900000000000005E-2</v>
      </c>
      <c r="K31" s="108"/>
      <c r="L31" s="110" t="s">
        <v>54</v>
      </c>
      <c r="M31" s="111">
        <v>3.5000000000000003E-2</v>
      </c>
      <c r="N31" s="111">
        <v>5.11E-2</v>
      </c>
      <c r="O31" s="111">
        <v>6.2199999999999998E-2</v>
      </c>
      <c r="P31" s="106"/>
    </row>
    <row r="32" spans="1:16" ht="15.75" customHeight="1" thickBot="1" x14ac:dyDescent="0.35">
      <c r="A32" s="134"/>
      <c r="B32" s="689" t="s">
        <v>6</v>
      </c>
      <c r="C32" s="689"/>
      <c r="D32" s="690"/>
      <c r="E32" s="136">
        <v>6.4999999999999997E-3</v>
      </c>
      <c r="F32" s="106"/>
      <c r="G32" s="110" t="s">
        <v>57</v>
      </c>
      <c r="H32" s="696" t="s">
        <v>58</v>
      </c>
      <c r="I32" s="697"/>
      <c r="J32" s="698"/>
      <c r="K32" s="108"/>
      <c r="L32" s="110" t="s">
        <v>57</v>
      </c>
      <c r="M32" s="696" t="s">
        <v>58</v>
      </c>
      <c r="N32" s="697"/>
      <c r="O32" s="698"/>
      <c r="P32" s="106"/>
    </row>
    <row r="33" spans="1:16" x14ac:dyDescent="0.3">
      <c r="A33" s="134"/>
      <c r="B33" s="689" t="s">
        <v>7</v>
      </c>
      <c r="C33" s="689"/>
      <c r="D33" s="690"/>
      <c r="E33" s="136">
        <v>0.03</v>
      </c>
      <c r="F33" s="106"/>
      <c r="G33" s="29"/>
      <c r="H33" s="108"/>
      <c r="I33" s="108"/>
      <c r="J33" s="108"/>
      <c r="K33" s="108"/>
      <c r="L33" s="108"/>
      <c r="M33" s="108"/>
      <c r="N33" s="108"/>
      <c r="O33" s="108"/>
      <c r="P33" s="106"/>
    </row>
    <row r="34" spans="1:16" x14ac:dyDescent="0.3">
      <c r="A34" s="134"/>
      <c r="B34" s="689" t="s">
        <v>11</v>
      </c>
      <c r="C34" s="689"/>
      <c r="D34" s="690"/>
      <c r="E34" s="136">
        <v>0</v>
      </c>
      <c r="F34" s="106"/>
      <c r="G34" s="108"/>
      <c r="H34" s="108"/>
      <c r="I34" s="108"/>
      <c r="J34" s="108"/>
      <c r="K34" s="108"/>
      <c r="L34" s="108"/>
      <c r="M34" s="108"/>
      <c r="N34" s="108"/>
      <c r="O34" s="108"/>
      <c r="P34" s="106"/>
    </row>
    <row r="35" spans="1:16" x14ac:dyDescent="0.3">
      <c r="A35" s="134"/>
      <c r="B35" s="691" t="s">
        <v>70</v>
      </c>
      <c r="C35" s="691"/>
      <c r="D35" s="692"/>
      <c r="E35" s="135">
        <f>SUM(E31:E34)</f>
        <v>8.6499999999999994E-2</v>
      </c>
      <c r="F35" s="106"/>
      <c r="G35" s="29"/>
      <c r="H35" s="29"/>
      <c r="I35" s="29"/>
      <c r="J35" s="29"/>
      <c r="K35" s="108"/>
      <c r="L35" s="108"/>
      <c r="M35" s="108"/>
      <c r="N35" s="108"/>
      <c r="O35" s="108"/>
      <c r="P35" s="106"/>
    </row>
    <row r="36" spans="1:16" ht="9" customHeight="1" x14ac:dyDescent="0.3">
      <c r="A36" s="109"/>
      <c r="B36" s="112"/>
      <c r="C36" s="112"/>
      <c r="D36" s="112"/>
      <c r="E36" s="113"/>
      <c r="F36" s="106"/>
      <c r="G36" s="29"/>
      <c r="H36" s="29"/>
      <c r="I36" s="29"/>
      <c r="J36" s="29"/>
      <c r="K36" s="108"/>
      <c r="L36" s="108"/>
      <c r="M36" s="108"/>
      <c r="N36" s="108"/>
      <c r="O36" s="108"/>
      <c r="P36" s="106"/>
    </row>
    <row r="37" spans="1:16" ht="34.5" customHeight="1" x14ac:dyDescent="0.3">
      <c r="A37" s="137"/>
      <c r="B37" s="704" t="s">
        <v>71</v>
      </c>
      <c r="C37" s="705"/>
      <c r="D37" s="133"/>
      <c r="E37" s="281">
        <f>ROUND((((1+E18+E26)*(1+E21)*(1+E29))/(1-E35))-1,4)</f>
        <v>0.22470000000000001</v>
      </c>
      <c r="G37" s="114"/>
      <c r="H37" s="114"/>
      <c r="I37" s="114"/>
      <c r="J37" s="114"/>
      <c r="K37" s="114"/>
      <c r="L37" s="114"/>
      <c r="M37" s="114"/>
      <c r="N37" s="114"/>
      <c r="O37" s="114"/>
      <c r="P37" s="106"/>
    </row>
    <row r="38" spans="1:16" ht="76.5" hidden="1" customHeight="1" x14ac:dyDescent="0.3">
      <c r="A38" s="706" t="s">
        <v>210</v>
      </c>
      <c r="B38" s="706"/>
      <c r="C38" s="706"/>
      <c r="D38" s="707" t="str">
        <f>IF(E37&lt;28.81%,"Percentual do BDI é inferior ao limite estipulado pelo Acórdão TCU 2.622/2013",IF(E37&gt;37.08%,"Percentual do BDI é superior ao limite estipulado pelo Acórdão TCU 2.622/2013","Percentual do BDI está dentro dos Limites do TCU!"))</f>
        <v>Percentual do BDI é inferior ao limite estipulado pelo Acórdão TCU 2.622/2013</v>
      </c>
      <c r="E38" s="707"/>
    </row>
    <row r="39" spans="1:16" x14ac:dyDescent="0.3">
      <c r="A39" s="30"/>
      <c r="D39" s="32"/>
      <c r="E39" s="32"/>
    </row>
    <row r="40" spans="1:16" ht="15.75" customHeight="1" x14ac:dyDescent="0.3">
      <c r="A40" s="300" t="s">
        <v>142</v>
      </c>
      <c r="B40" s="703"/>
      <c r="C40" s="703"/>
      <c r="D40" s="703"/>
      <c r="E40" s="703"/>
      <c r="F40" s="282"/>
      <c r="G40" s="41"/>
      <c r="H40" s="41"/>
      <c r="I40" s="41"/>
    </row>
    <row r="41" spans="1:16" ht="15.75" customHeight="1" x14ac:dyDescent="0.3">
      <c r="A41" s="30"/>
      <c r="B41" s="661" t="s">
        <v>143</v>
      </c>
      <c r="C41" s="661"/>
      <c r="D41" s="661"/>
      <c r="E41" s="661"/>
      <c r="F41" s="282"/>
      <c r="G41" s="41"/>
      <c r="H41" s="41"/>
      <c r="I41" s="41"/>
    </row>
    <row r="42" spans="1:16" ht="30" customHeight="1" x14ac:dyDescent="0.3">
      <c r="A42" s="104"/>
      <c r="B42" s="661" t="s">
        <v>139</v>
      </c>
      <c r="C42" s="661"/>
      <c r="D42" s="661"/>
      <c r="E42" s="661"/>
      <c r="F42" s="282"/>
      <c r="G42" s="41"/>
      <c r="H42" s="41"/>
      <c r="I42" s="41"/>
    </row>
    <row r="43" spans="1:16" ht="15.75" customHeight="1" x14ac:dyDescent="0.3">
      <c r="A43" s="30"/>
      <c r="B43" s="661" t="s">
        <v>140</v>
      </c>
      <c r="C43" s="661"/>
      <c r="D43" s="661"/>
      <c r="E43" s="661"/>
      <c r="F43" s="282"/>
      <c r="G43" s="41"/>
      <c r="H43" s="41"/>
      <c r="I43" s="41"/>
    </row>
    <row r="44" spans="1:16" ht="18.75" customHeight="1" x14ac:dyDescent="0.3">
      <c r="A44" s="30"/>
      <c r="B44" s="661" t="s">
        <v>141</v>
      </c>
      <c r="C44" s="661"/>
      <c r="D44" s="661"/>
      <c r="E44" s="661"/>
      <c r="F44" s="282"/>
      <c r="G44" s="41"/>
      <c r="H44" s="41"/>
      <c r="I44" s="41"/>
    </row>
    <row r="45" spans="1:16" ht="25.5" customHeight="1" x14ac:dyDescent="0.3">
      <c r="A45" s="30"/>
      <c r="B45" s="661" t="s">
        <v>211</v>
      </c>
      <c r="C45" s="661"/>
      <c r="D45" s="661"/>
      <c r="E45" s="661"/>
      <c r="F45" s="282"/>
      <c r="G45" s="41"/>
      <c r="H45" s="41"/>
      <c r="I45" s="41"/>
    </row>
    <row r="46" spans="1:16" x14ac:dyDescent="0.25">
      <c r="A46" s="104"/>
      <c r="B46" s="104"/>
      <c r="C46" s="104"/>
      <c r="D46" s="104"/>
      <c r="E46" s="104"/>
      <c r="F46" s="7"/>
      <c r="G46" s="7"/>
    </row>
    <row r="47" spans="1:16" ht="15.6" x14ac:dyDescent="0.3">
      <c r="A47" s="573" t="str">
        <f>DADOS!$C$12</f>
        <v>Paço do Lumiar-MA, 06 de outubro de 2025.</v>
      </c>
      <c r="B47" s="573"/>
      <c r="C47" s="573"/>
      <c r="D47" s="573"/>
      <c r="E47" s="573"/>
      <c r="F47" s="52"/>
      <c r="G47" s="52"/>
    </row>
    <row r="48" spans="1:16" x14ac:dyDescent="0.3">
      <c r="A48" s="30"/>
      <c r="D48" s="42"/>
      <c r="E48" s="42"/>
    </row>
    <row r="49" spans="1:5" x14ac:dyDescent="0.3">
      <c r="A49" s="30"/>
      <c r="D49" s="42"/>
      <c r="E49" s="42"/>
    </row>
    <row r="50" spans="1:5" x14ac:dyDescent="0.3">
      <c r="A50" s="30"/>
      <c r="D50" s="42"/>
      <c r="E50" s="42"/>
    </row>
    <row r="51" spans="1:5" x14ac:dyDescent="0.3">
      <c r="A51" s="30"/>
      <c r="D51" s="42"/>
      <c r="E51" s="42"/>
    </row>
    <row r="52" spans="1:5" x14ac:dyDescent="0.3">
      <c r="A52" s="30"/>
      <c r="C52" s="157" t="s">
        <v>28</v>
      </c>
      <c r="D52" s="157"/>
    </row>
    <row r="53" spans="1:5" ht="15" customHeight="1" x14ac:dyDescent="0.3">
      <c r="A53" s="30"/>
      <c r="C53" s="74" t="str">
        <f>DADOS!$C$14</f>
        <v>Fernando Aragão Costa</v>
      </c>
      <c r="D53" s="74"/>
    </row>
    <row r="54" spans="1:5" ht="15" customHeight="1" x14ac:dyDescent="0.3">
      <c r="C54" s="158" t="str">
        <f>DADOS!$C$15</f>
        <v>Engenheiro</v>
      </c>
      <c r="D54" s="158"/>
    </row>
    <row r="55" spans="1:5" ht="9.9" customHeight="1" x14ac:dyDescent="0.3">
      <c r="C55" s="158">
        <f>DADOS!$C$16</f>
        <v>1115360060</v>
      </c>
      <c r="D55" s="158"/>
    </row>
    <row r="56" spans="1:5" ht="9.9" customHeight="1" x14ac:dyDescent="0.3">
      <c r="C56" s="34"/>
      <c r="D56" s="34"/>
      <c r="E56" s="34"/>
    </row>
    <row r="57" spans="1:5" ht="9.9" customHeight="1" x14ac:dyDescent="0.3">
      <c r="B57" s="284"/>
      <c r="C57" s="158"/>
      <c r="D57" s="284"/>
      <c r="E57" s="285"/>
    </row>
  </sheetData>
  <mergeCells count="43">
    <mergeCell ref="A1:E1"/>
    <mergeCell ref="A2:E2"/>
    <mergeCell ref="A47:E47"/>
    <mergeCell ref="B40:E40"/>
    <mergeCell ref="B41:E41"/>
    <mergeCell ref="B42:E42"/>
    <mergeCell ref="B43:E43"/>
    <mergeCell ref="B44:E44"/>
    <mergeCell ref="B45:E45"/>
    <mergeCell ref="B33:D33"/>
    <mergeCell ref="B34:D34"/>
    <mergeCell ref="B35:D35"/>
    <mergeCell ref="B37:C37"/>
    <mergeCell ref="A38:C38"/>
    <mergeCell ref="D38:E38"/>
    <mergeCell ref="B23:D23"/>
    <mergeCell ref="M32:O32"/>
    <mergeCell ref="B25:D25"/>
    <mergeCell ref="G25:J25"/>
    <mergeCell ref="L25:O25"/>
    <mergeCell ref="B26:D26"/>
    <mergeCell ref="B27:E27"/>
    <mergeCell ref="B28:D28"/>
    <mergeCell ref="B29:D29"/>
    <mergeCell ref="B30:E30"/>
    <mergeCell ref="B31:D31"/>
    <mergeCell ref="B32:D32"/>
    <mergeCell ref="H32:J32"/>
    <mergeCell ref="B24:D24"/>
    <mergeCell ref="B20:D20"/>
    <mergeCell ref="B21:D21"/>
    <mergeCell ref="B22:E22"/>
    <mergeCell ref="L12:O12"/>
    <mergeCell ref="B17:D17"/>
    <mergeCell ref="B18:D18"/>
    <mergeCell ref="B19:E19"/>
    <mergeCell ref="H22:J22"/>
    <mergeCell ref="M22:O22"/>
    <mergeCell ref="B4:E4"/>
    <mergeCell ref="A12:E12"/>
    <mergeCell ref="G12:J12"/>
    <mergeCell ref="B14:E14"/>
    <mergeCell ref="B16:E16"/>
  </mergeCells>
  <dataValidations count="1">
    <dataValidation type="list" allowBlank="1" showInputMessage="1" showErrorMessage="1" sqref="B14:B15" xr:uid="{00000000-0002-0000-0800-000000000000}">
      <formula1>"Construção de Edifícios,Construção de Redes de Abastecimento de Água, Coleta de Esgoto e Construções Correlatas, Construção de Rodovias e Ferrovias, Fornecimento de Materiais e Equipamentos"</formula1>
    </dataValidation>
  </dataValidations>
  <printOptions horizontalCentered="1"/>
  <pageMargins left="0.59055118110236227" right="0.39370078740157483" top="0.59055118110236227" bottom="0.59055118110236227" header="0.51181102362204722" footer="0.51181102362204722"/>
  <pageSetup paperSize="9" scale="67" fitToHeight="0" orientation="portrait" r:id="rId1"/>
  <headerFooter alignWithMargins="0">
    <oddFooter>Página 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outlinePr summaryBelow="0"/>
    <pageSetUpPr fitToPage="1"/>
  </sheetPr>
  <dimension ref="A2:K226"/>
  <sheetViews>
    <sheetView showGridLines="0" view="pageBreakPreview" topLeftCell="A3" zoomScale="70" zoomScaleNormal="80" zoomScaleSheetLayoutView="70" workbookViewId="0">
      <selection activeCell="B7" sqref="B7:G7"/>
    </sheetView>
  </sheetViews>
  <sheetFormatPr defaultColWidth="9.109375" defaultRowHeight="13.8" outlineLevelRow="1" x14ac:dyDescent="0.3"/>
  <cols>
    <col min="1" max="1" width="13.33203125" style="144" customWidth="1"/>
    <col min="2" max="2" width="15.44140625" style="144" customWidth="1"/>
    <col min="3" max="3" width="73.109375" style="144" customWidth="1"/>
    <col min="4" max="4" width="10.33203125" style="144" customWidth="1"/>
    <col min="5" max="6" width="14.33203125" style="144" customWidth="1"/>
    <col min="7" max="7" width="17.33203125" style="144" customWidth="1"/>
    <col min="8" max="8" width="14.109375" style="144" customWidth="1"/>
    <col min="9" max="16384" width="9.109375" style="144"/>
  </cols>
  <sheetData>
    <row r="2" spans="1:11" s="236" customFormat="1" ht="36" customHeight="1" x14ac:dyDescent="0.3">
      <c r="A2" s="565"/>
      <c r="B2" s="565"/>
      <c r="C2" s="565"/>
      <c r="D2" s="565"/>
      <c r="E2" s="565"/>
      <c r="F2" s="565"/>
      <c r="G2" s="565"/>
    </row>
    <row r="3" spans="1:11" s="236" customFormat="1" ht="67.2" customHeight="1" x14ac:dyDescent="0.3">
      <c r="A3" s="565"/>
      <c r="B3" s="565"/>
      <c r="C3" s="565"/>
      <c r="D3" s="565"/>
      <c r="E3" s="565"/>
      <c r="F3" s="565"/>
      <c r="G3" s="565"/>
      <c r="H3" s="565"/>
      <c r="I3" s="565"/>
      <c r="J3" s="565"/>
      <c r="K3" s="565"/>
    </row>
    <row r="4" spans="1:11" s="238" customFormat="1" ht="47.4" customHeight="1" x14ac:dyDescent="0.3">
      <c r="A4" s="566"/>
      <c r="B4" s="566"/>
      <c r="C4" s="566"/>
      <c r="D4" s="566"/>
      <c r="E4" s="566"/>
      <c r="F4" s="566"/>
      <c r="G4" s="566"/>
      <c r="H4" s="566"/>
      <c r="I4" s="566"/>
      <c r="J4" s="566"/>
      <c r="K4" s="566"/>
    </row>
    <row r="5" spans="1:11" s="238" customFormat="1" ht="34.5" customHeight="1" x14ac:dyDescent="0.3">
      <c r="A5" s="709"/>
      <c r="B5" s="710"/>
      <c r="C5" s="710"/>
      <c r="D5" s="710"/>
      <c r="E5" s="710"/>
      <c r="F5" s="710"/>
      <c r="G5" s="710"/>
    </row>
    <row r="6" spans="1:11" s="8" customFormat="1" ht="12.6" customHeight="1" x14ac:dyDescent="0.3">
      <c r="A6" s="9"/>
      <c r="B6" s="9"/>
      <c r="C6" s="96"/>
    </row>
    <row r="7" spans="1:11" s="159" customFormat="1" ht="49.2" customHeight="1" x14ac:dyDescent="0.3">
      <c r="A7" s="126" t="s">
        <v>122</v>
      </c>
      <c r="B7" s="708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7" s="708"/>
      <c r="D7" s="708"/>
      <c r="E7" s="708"/>
      <c r="F7" s="708"/>
      <c r="G7" s="708"/>
      <c r="H7" s="165"/>
    </row>
    <row r="8" spans="1:11" s="51" customFormat="1" ht="15.6" x14ac:dyDescent="0.3">
      <c r="A8" s="181" t="s">
        <v>21</v>
      </c>
      <c r="B8" s="51" t="str">
        <f>DADOS!$C$3</f>
        <v>PAÇO DO LUMIAR -MA.</v>
      </c>
      <c r="D8" s="182"/>
      <c r="H8" s="167"/>
    </row>
    <row r="9" spans="1:11" s="49" customFormat="1" ht="5.0999999999999996" customHeight="1" x14ac:dyDescent="0.3">
      <c r="A9" s="55"/>
      <c r="B9" s="52"/>
      <c r="C9" s="53"/>
      <c r="D9" s="53"/>
      <c r="E9" s="54"/>
      <c r="F9" s="57"/>
      <c r="G9" s="56"/>
      <c r="H9" s="48"/>
    </row>
    <row r="10" spans="1:11" s="52" customFormat="1" ht="15.6" x14ac:dyDescent="0.3">
      <c r="A10" s="54" t="s">
        <v>155</v>
      </c>
      <c r="B10" s="94" t="str">
        <f>DADOS!$C$4</f>
        <v>SINAPI 04/2025 - Maranhão; SICRO3 01/2025 - Maranhão; ORSE 02/2025 - Sergipe; SEINFRA 028 - Ceará</v>
      </c>
      <c r="C10" s="90"/>
      <c r="D10" s="90"/>
      <c r="E10" s="95"/>
      <c r="F10" s="168"/>
      <c r="H10" s="27"/>
    </row>
    <row r="11" spans="1:11" s="52" customFormat="1" ht="15.6" x14ac:dyDescent="0.3">
      <c r="A11" s="54" t="s">
        <v>22</v>
      </c>
      <c r="B11" s="91">
        <f>DADOS!$C$5</f>
        <v>0.22470000000000001</v>
      </c>
      <c r="C11" s="92"/>
      <c r="D11" s="92"/>
      <c r="E11" s="54" t="s">
        <v>23</v>
      </c>
      <c r="F11" s="168" t="str">
        <f>DADOS!$C$7</f>
        <v>SEM DESONERAÇÃO</v>
      </c>
    </row>
    <row r="12" spans="1:11" s="52" customFormat="1" ht="15.6" x14ac:dyDescent="0.3">
      <c r="A12" s="54" t="s">
        <v>202</v>
      </c>
      <c r="B12" s="91">
        <f>DADOS!$C$6</f>
        <v>0</v>
      </c>
      <c r="C12" s="92"/>
      <c r="D12" s="92"/>
      <c r="E12" s="54" t="s">
        <v>124</v>
      </c>
      <c r="F12" s="91">
        <f>DADOS!$C$8</f>
        <v>1.1273</v>
      </c>
    </row>
    <row r="13" spans="1:11" s="52" customFormat="1" ht="15.6" x14ac:dyDescent="0.3">
      <c r="A13" s="54" t="s">
        <v>120</v>
      </c>
      <c r="B13" s="93">
        <f>DADOS!$C$10</f>
        <v>0</v>
      </c>
      <c r="C13" s="92"/>
      <c r="D13" s="92"/>
      <c r="E13" s="54" t="s">
        <v>125</v>
      </c>
      <c r="F13" s="91">
        <f>DADOS!$C$9</f>
        <v>0.70190000000000019</v>
      </c>
    </row>
    <row r="14" spans="1:11" s="3" customFormat="1" ht="5.0999999999999996" customHeight="1" thickBot="1" x14ac:dyDescent="0.3">
      <c r="A14" s="67"/>
      <c r="B14" s="67"/>
      <c r="C14" s="67"/>
      <c r="D14" s="69"/>
      <c r="E14" s="69"/>
      <c r="F14" s="68"/>
      <c r="G14" s="71"/>
      <c r="H14" s="2"/>
    </row>
    <row r="15" spans="1:11" s="61" customFormat="1" ht="27.75" customHeight="1" thickBot="1" x14ac:dyDescent="0.35">
      <c r="A15" s="711" t="s">
        <v>126</v>
      </c>
      <c r="B15" s="712"/>
      <c r="C15" s="712"/>
      <c r="D15" s="712"/>
      <c r="E15" s="712"/>
      <c r="F15" s="712"/>
      <c r="G15" s="713"/>
      <c r="H15" s="58"/>
    </row>
    <row r="16" spans="1:11" s="27" customFormat="1" ht="10.199999999999999" customHeight="1" thickTop="1" thickBot="1" x14ac:dyDescent="0.35">
      <c r="A16" s="138"/>
      <c r="B16" s="138"/>
      <c r="C16" s="138"/>
      <c r="D16" s="138"/>
      <c r="E16" s="138"/>
      <c r="F16" s="138"/>
      <c r="G16" s="138"/>
      <c r="H16" s="139"/>
    </row>
    <row r="17" spans="1:9" s="14" customFormat="1" ht="16.2" thickBot="1" x14ac:dyDescent="0.35">
      <c r="A17" s="714" t="s">
        <v>477</v>
      </c>
      <c r="B17" s="715"/>
      <c r="C17" s="146" t="s">
        <v>296</v>
      </c>
      <c r="D17" s="147" t="s">
        <v>19</v>
      </c>
      <c r="E17" s="147" t="s">
        <v>147</v>
      </c>
      <c r="F17" s="147" t="s">
        <v>298</v>
      </c>
      <c r="G17" s="148">
        <f>G29</f>
        <v>15430.14</v>
      </c>
      <c r="H17" s="149" t="str">
        <f>A17</f>
        <v>CPU.201</v>
      </c>
      <c r="I17" s="14" t="s">
        <v>154</v>
      </c>
    </row>
    <row r="18" spans="1:9" s="14" customFormat="1" ht="16.2" outlineLevel="1" thickBot="1" x14ac:dyDescent="0.35">
      <c r="A18" s="263" t="s">
        <v>127</v>
      </c>
      <c r="B18" s="263" t="s">
        <v>30</v>
      </c>
      <c r="C18" s="249" t="s">
        <v>128</v>
      </c>
      <c r="D18" s="250" t="s">
        <v>129</v>
      </c>
      <c r="E18" s="251" t="s">
        <v>18</v>
      </c>
      <c r="F18" s="252" t="s">
        <v>130</v>
      </c>
      <c r="G18" s="248" t="s">
        <v>131</v>
      </c>
    </row>
    <row r="19" spans="1:9" s="14" customFormat="1" ht="14.4" outlineLevel="1" x14ac:dyDescent="0.3">
      <c r="A19" s="288" t="s">
        <v>318</v>
      </c>
      <c r="B19" s="289">
        <v>90776</v>
      </c>
      <c r="C19" s="290" t="s">
        <v>474</v>
      </c>
      <c r="D19" s="291" t="s">
        <v>475</v>
      </c>
      <c r="E19" s="292">
        <v>220</v>
      </c>
      <c r="F19" s="293">
        <v>31.47</v>
      </c>
      <c r="G19" s="293">
        <f>TRUNC(E19*F19,2)</f>
        <v>6923.4</v>
      </c>
    </row>
    <row r="20" spans="1:9" s="14" customFormat="1" ht="15" outlineLevel="1" thickBot="1" x14ac:dyDescent="0.35">
      <c r="A20" s="288" t="s">
        <v>318</v>
      </c>
      <c r="B20" s="289">
        <v>90777</v>
      </c>
      <c r="C20" s="290" t="s">
        <v>476</v>
      </c>
      <c r="D20" s="291" t="s">
        <v>475</v>
      </c>
      <c r="E20" s="292">
        <v>66</v>
      </c>
      <c r="F20" s="293">
        <v>128.88999999999999</v>
      </c>
      <c r="G20" s="293">
        <f>TRUNC(E20*F20,2)</f>
        <v>8506.74</v>
      </c>
    </row>
    <row r="21" spans="1:9" s="14" customFormat="1" ht="16.2" outlineLevel="1" thickBot="1" x14ac:dyDescent="0.35">
      <c r="A21" s="266"/>
      <c r="B21" s="264"/>
      <c r="C21" s="254"/>
      <c r="D21" s="255"/>
      <c r="E21" s="256"/>
      <c r="F21" s="257" t="s">
        <v>132</v>
      </c>
      <c r="G21" s="258">
        <f>TRUNC(SUM(G19:G20),2)</f>
        <v>15430.14</v>
      </c>
    </row>
    <row r="22" spans="1:9" s="14" customFormat="1" ht="16.2" outlineLevel="1" thickBot="1" x14ac:dyDescent="0.35">
      <c r="A22" s="263" t="s">
        <v>127</v>
      </c>
      <c r="B22" s="263" t="s">
        <v>30</v>
      </c>
      <c r="C22" s="249" t="s">
        <v>133</v>
      </c>
      <c r="D22" s="248" t="s">
        <v>129</v>
      </c>
      <c r="E22" s="251" t="s">
        <v>18</v>
      </c>
      <c r="F22" s="252" t="s">
        <v>130</v>
      </c>
      <c r="G22" s="248" t="s">
        <v>131</v>
      </c>
    </row>
    <row r="23" spans="1:9" s="14" customFormat="1" ht="15" outlineLevel="1" thickBot="1" x14ac:dyDescent="0.35">
      <c r="A23" s="288"/>
      <c r="B23" s="289"/>
      <c r="C23" s="290"/>
      <c r="D23" s="291"/>
      <c r="E23" s="292"/>
      <c r="F23" s="294"/>
      <c r="G23" s="293">
        <f>TRUNC(E23*F23,2)</f>
        <v>0</v>
      </c>
    </row>
    <row r="24" spans="1:9" s="14" customFormat="1" ht="16.2" outlineLevel="1" thickBot="1" x14ac:dyDescent="0.35">
      <c r="A24" s="266"/>
      <c r="B24" s="264"/>
      <c r="C24" s="254"/>
      <c r="D24" s="255"/>
      <c r="E24" s="256"/>
      <c r="F24" s="257" t="s">
        <v>134</v>
      </c>
      <c r="G24" s="258">
        <f>TRUNC(SUM(G23:G23),2)</f>
        <v>0</v>
      </c>
    </row>
    <row r="25" spans="1:9" s="14" customFormat="1" ht="16.5" customHeight="1" outlineLevel="1" thickBot="1" x14ac:dyDescent="0.35">
      <c r="A25" s="263" t="s">
        <v>127</v>
      </c>
      <c r="B25" s="263" t="s">
        <v>30</v>
      </c>
      <c r="C25" s="249" t="s">
        <v>135</v>
      </c>
      <c r="D25" s="248" t="s">
        <v>129</v>
      </c>
      <c r="E25" s="251" t="s">
        <v>18</v>
      </c>
      <c r="F25" s="252" t="s">
        <v>130</v>
      </c>
      <c r="G25" s="248" t="s">
        <v>131</v>
      </c>
    </row>
    <row r="26" spans="1:9" s="14" customFormat="1" ht="16.5" customHeight="1" outlineLevel="1" x14ac:dyDescent="0.3">
      <c r="A26" s="253"/>
      <c r="B26" s="253"/>
      <c r="C26" s="295"/>
      <c r="D26" s="260"/>
      <c r="E26" s="261"/>
      <c r="F26" s="260"/>
      <c r="G26" s="293">
        <f>TRUNC(E26*F26,2)</f>
        <v>0</v>
      </c>
    </row>
    <row r="27" spans="1:9" s="14" customFormat="1" ht="16.2" outlineLevel="1" thickBot="1" x14ac:dyDescent="0.35">
      <c r="A27" s="265"/>
      <c r="B27" s="265"/>
      <c r="C27" s="259"/>
      <c r="D27" s="260"/>
      <c r="E27" s="261"/>
      <c r="F27" s="262"/>
      <c r="G27" s="293">
        <f>TRUNC(E27*F27,2)</f>
        <v>0</v>
      </c>
    </row>
    <row r="28" spans="1:9" s="14" customFormat="1" ht="15.75" customHeight="1" outlineLevel="1" thickBot="1" x14ac:dyDescent="0.35">
      <c r="A28" s="266"/>
      <c r="B28" s="264"/>
      <c r="C28" s="254"/>
      <c r="D28" s="255"/>
      <c r="E28" s="256"/>
      <c r="F28" s="257" t="s">
        <v>136</v>
      </c>
      <c r="G28" s="258">
        <f>TRUNC(SUM(G26:G27),2)</f>
        <v>0</v>
      </c>
    </row>
    <row r="29" spans="1:9" s="14" customFormat="1" ht="16.5" customHeight="1" outlineLevel="1" thickBot="1" x14ac:dyDescent="0.35">
      <c r="A29" s="267"/>
      <c r="B29" s="268"/>
      <c r="C29" s="140"/>
      <c r="D29" s="141"/>
      <c r="E29" s="141"/>
      <c r="F29" s="142" t="s">
        <v>137</v>
      </c>
      <c r="G29" s="143">
        <f>TRUNC(SUM(G21,G24,G28),2)</f>
        <v>15430.14</v>
      </c>
    </row>
    <row r="30" spans="1:9" s="14" customFormat="1" outlineLevel="1" x14ac:dyDescent="0.3">
      <c r="A30" s="144"/>
      <c r="B30" s="144"/>
      <c r="C30" s="144"/>
      <c r="D30" s="144"/>
      <c r="E30" s="144"/>
      <c r="F30" s="144"/>
      <c r="G30" s="144"/>
    </row>
    <row r="31" spans="1:9" s="14" customFormat="1" outlineLevel="1" x14ac:dyDescent="0.3">
      <c r="A31" s="144"/>
      <c r="B31" s="144"/>
      <c r="C31" s="144"/>
      <c r="D31" s="144"/>
      <c r="E31" s="144"/>
      <c r="F31" s="144"/>
      <c r="G31" s="144"/>
    </row>
    <row r="32" spans="1:9" s="14" customFormat="1" ht="15.6" outlineLevel="1" x14ac:dyDescent="0.3">
      <c r="A32" s="573" t="str">
        <f>DADOS!$C$12</f>
        <v>Paço do Lumiar-MA, 06 de outubro de 2025.</v>
      </c>
      <c r="B32" s="573"/>
      <c r="C32" s="573"/>
      <c r="D32" s="573"/>
      <c r="E32" s="573"/>
      <c r="F32" s="573"/>
      <c r="G32" s="573"/>
    </row>
    <row r="33" spans="1:8" s="14" customFormat="1" outlineLevel="1" x14ac:dyDescent="0.3">
      <c r="A33" s="144"/>
      <c r="B33" s="144"/>
      <c r="C33" s="144"/>
      <c r="D33" s="144"/>
      <c r="E33" s="144"/>
      <c r="F33" s="144"/>
      <c r="G33" s="144"/>
    </row>
    <row r="34" spans="1:8" s="14" customFormat="1" outlineLevel="1" x14ac:dyDescent="0.3">
      <c r="A34" s="144"/>
      <c r="B34" s="144"/>
      <c r="C34" s="144"/>
      <c r="D34" s="144"/>
      <c r="E34" s="144"/>
      <c r="F34" s="144"/>
      <c r="G34" s="144"/>
    </row>
    <row r="35" spans="1:8" s="14" customFormat="1" outlineLevel="1" x14ac:dyDescent="0.3">
      <c r="A35" s="144"/>
      <c r="B35" s="144"/>
      <c r="C35" s="144"/>
      <c r="D35" s="144"/>
      <c r="E35" s="144"/>
      <c r="F35" s="144"/>
      <c r="G35" s="144"/>
    </row>
    <row r="36" spans="1:8" s="14" customFormat="1" outlineLevel="1" x14ac:dyDescent="0.3">
      <c r="A36" s="144"/>
      <c r="B36" s="144"/>
      <c r="C36" s="145"/>
      <c r="D36" s="144"/>
      <c r="E36" s="144"/>
      <c r="F36" s="144"/>
      <c r="G36" s="144"/>
    </row>
    <row r="37" spans="1:8" s="14" customFormat="1" ht="20.399999999999999" customHeight="1" outlineLevel="1" x14ac:dyDescent="0.3">
      <c r="A37" s="144"/>
      <c r="B37" s="144"/>
      <c r="C37" s="144"/>
      <c r="D37" s="144"/>
      <c r="E37" s="144"/>
      <c r="F37" s="144"/>
      <c r="G37" s="144"/>
    </row>
    <row r="38" spans="1:8" s="14" customFormat="1" ht="14.4" outlineLevel="1" x14ac:dyDescent="0.3">
      <c r="A38" s="35"/>
      <c r="B38" s="34"/>
      <c r="C38" s="157" t="s">
        <v>28</v>
      </c>
      <c r="D38" s="34"/>
      <c r="E38" s="157"/>
      <c r="F38" s="34"/>
      <c r="G38" s="34"/>
    </row>
    <row r="39" spans="1:8" ht="13.5" customHeight="1" x14ac:dyDescent="0.3">
      <c r="A39" s="35"/>
      <c r="B39" s="34"/>
      <c r="C39" s="74" t="str">
        <f>DADOS!$C$14</f>
        <v>Fernando Aragão Costa</v>
      </c>
      <c r="D39" s="34"/>
      <c r="E39" s="74"/>
      <c r="F39" s="34"/>
      <c r="G39" s="34"/>
      <c r="H39" s="14"/>
    </row>
    <row r="40" spans="1:8" s="14" customFormat="1" ht="15.6" x14ac:dyDescent="0.3">
      <c r="A40" s="35"/>
      <c r="B40" s="34"/>
      <c r="C40" s="158" t="str">
        <f>DADOS!$C$15</f>
        <v>Engenheiro</v>
      </c>
      <c r="D40" s="34"/>
      <c r="E40" s="158"/>
      <c r="F40" s="34"/>
      <c r="G40" s="34"/>
      <c r="H40" s="149" t="e">
        <f>#REF!</f>
        <v>#REF!</v>
      </c>
    </row>
    <row r="41" spans="1:8" s="14" customFormat="1" ht="16.5" customHeight="1" outlineLevel="1" x14ac:dyDescent="0.3">
      <c r="A41" s="35"/>
      <c r="B41" s="34"/>
      <c r="C41" s="158">
        <f>DADOS!$C$16</f>
        <v>1115360060</v>
      </c>
      <c r="D41" s="34"/>
      <c r="E41" s="158"/>
      <c r="F41" s="34"/>
      <c r="G41" s="34"/>
    </row>
    <row r="42" spans="1:8" s="14" customFormat="1" ht="15.75" customHeight="1" outlineLevel="1" x14ac:dyDescent="0.3">
      <c r="A42" s="35"/>
      <c r="B42" s="34"/>
      <c r="C42" s="34"/>
      <c r="D42" s="34"/>
      <c r="E42" s="34"/>
      <c r="F42" s="34"/>
      <c r="G42" s="34"/>
    </row>
    <row r="43" spans="1:8" s="14" customFormat="1" ht="16.5" customHeight="1" outlineLevel="1" x14ac:dyDescent="0.3">
      <c r="A43" s="144"/>
      <c r="B43" s="144"/>
      <c r="C43" s="144"/>
      <c r="D43" s="144"/>
      <c r="E43" s="144"/>
      <c r="F43" s="144"/>
      <c r="G43" s="144"/>
    </row>
    <row r="44" spans="1:8" s="14" customFormat="1" ht="16.5" customHeight="1" outlineLevel="1" x14ac:dyDescent="0.3">
      <c r="A44" s="144"/>
      <c r="B44" s="144"/>
      <c r="C44" s="145"/>
      <c r="D44" s="144"/>
      <c r="E44" s="144"/>
      <c r="F44" s="144"/>
      <c r="G44" s="144"/>
    </row>
    <row r="45" spans="1:8" s="14" customFormat="1" outlineLevel="1" x14ac:dyDescent="0.3">
      <c r="A45" s="144"/>
      <c r="B45" s="144"/>
      <c r="C45" s="144"/>
      <c r="D45" s="144"/>
      <c r="E45" s="144"/>
      <c r="F45" s="144"/>
      <c r="G45" s="144"/>
    </row>
    <row r="46" spans="1:8" s="14" customFormat="1" outlineLevel="1" x14ac:dyDescent="0.3">
      <c r="A46" s="144"/>
      <c r="B46" s="144"/>
      <c r="C46" s="144"/>
      <c r="D46" s="144"/>
      <c r="E46" s="144"/>
      <c r="F46" s="144"/>
      <c r="G46" s="144"/>
    </row>
    <row r="47" spans="1:8" s="14" customFormat="1" outlineLevel="1" x14ac:dyDescent="0.3">
      <c r="A47" s="144"/>
      <c r="B47" s="144"/>
      <c r="C47" s="144"/>
      <c r="D47" s="144"/>
      <c r="E47" s="144"/>
      <c r="F47" s="144"/>
      <c r="G47" s="144"/>
    </row>
    <row r="48" spans="1:8" s="14" customFormat="1" outlineLevel="1" x14ac:dyDescent="0.3">
      <c r="A48" s="144"/>
      <c r="B48" s="144"/>
      <c r="C48" s="144"/>
      <c r="D48" s="144"/>
      <c r="E48" s="144"/>
      <c r="F48" s="144"/>
      <c r="G48" s="144"/>
    </row>
    <row r="49" spans="1:9" s="14" customFormat="1" outlineLevel="1" x14ac:dyDescent="0.3">
      <c r="A49" s="144"/>
      <c r="B49" s="144"/>
      <c r="C49" s="144"/>
      <c r="D49" s="144"/>
      <c r="E49" s="144"/>
      <c r="F49" s="144"/>
      <c r="G49" s="144"/>
    </row>
    <row r="50" spans="1:9" s="14" customFormat="1" outlineLevel="1" x14ac:dyDescent="0.3">
      <c r="A50" s="144"/>
      <c r="B50" s="144"/>
      <c r="C50" s="144"/>
      <c r="D50" s="144"/>
      <c r="E50" s="144"/>
      <c r="F50" s="144"/>
      <c r="G50" s="144"/>
    </row>
    <row r="51" spans="1:9" s="14" customFormat="1" outlineLevel="1" x14ac:dyDescent="0.3">
      <c r="A51" s="144"/>
      <c r="B51" s="144"/>
      <c r="C51" s="144"/>
      <c r="D51" s="144"/>
      <c r="E51" s="144"/>
      <c r="F51" s="144"/>
      <c r="G51" s="144"/>
    </row>
    <row r="52" spans="1:9" s="14" customFormat="1" outlineLevel="1" x14ac:dyDescent="0.3">
      <c r="A52" s="144"/>
      <c r="B52" s="144"/>
      <c r="C52" s="144"/>
      <c r="D52" s="144"/>
      <c r="E52" s="144"/>
      <c r="F52" s="144"/>
      <c r="G52" s="144"/>
    </row>
    <row r="53" spans="1:9" s="14" customFormat="1" outlineLevel="1" x14ac:dyDescent="0.3">
      <c r="A53" s="144"/>
      <c r="B53" s="144"/>
      <c r="C53" s="144"/>
      <c r="D53" s="144"/>
      <c r="E53" s="144"/>
      <c r="F53" s="144"/>
      <c r="G53" s="144"/>
    </row>
    <row r="54" spans="1:9" ht="13.5" customHeight="1" x14ac:dyDescent="0.3">
      <c r="H54" s="14"/>
    </row>
    <row r="55" spans="1:9" s="14" customFormat="1" ht="15.6" x14ac:dyDescent="0.3">
      <c r="A55" s="144"/>
      <c r="B55" s="144"/>
      <c r="C55" s="144"/>
      <c r="D55" s="144"/>
      <c r="E55" s="144"/>
      <c r="F55" s="144"/>
      <c r="G55" s="144"/>
      <c r="H55" s="149" t="e">
        <f>#REF!</f>
        <v>#REF!</v>
      </c>
      <c r="I55" s="14" t="s">
        <v>154</v>
      </c>
    </row>
    <row r="56" spans="1:9" s="14" customFormat="1" ht="16.5" customHeight="1" outlineLevel="1" x14ac:dyDescent="0.3">
      <c r="A56" s="144"/>
      <c r="B56" s="144"/>
      <c r="C56" s="144"/>
      <c r="D56" s="144"/>
      <c r="E56" s="144"/>
      <c r="F56" s="144"/>
      <c r="G56" s="144"/>
    </row>
    <row r="57" spans="1:9" s="14" customFormat="1" ht="15.75" customHeight="1" outlineLevel="1" x14ac:dyDescent="0.3">
      <c r="A57" s="144"/>
      <c r="B57" s="144"/>
      <c r="C57" s="144"/>
      <c r="D57" s="144"/>
      <c r="E57" s="144"/>
      <c r="F57" s="144"/>
      <c r="G57" s="144"/>
    </row>
    <row r="58" spans="1:9" s="14" customFormat="1" ht="16.5" customHeight="1" outlineLevel="1" x14ac:dyDescent="0.3">
      <c r="A58" s="144"/>
      <c r="B58" s="144"/>
      <c r="C58" s="144"/>
      <c r="D58" s="144"/>
      <c r="E58" s="144"/>
      <c r="F58" s="144"/>
      <c r="G58" s="144"/>
    </row>
    <row r="59" spans="1:9" s="14" customFormat="1" ht="16.5" customHeight="1" outlineLevel="1" x14ac:dyDescent="0.3">
      <c r="A59" s="144"/>
      <c r="B59" s="144"/>
      <c r="C59" s="144"/>
      <c r="D59" s="144"/>
      <c r="E59" s="144"/>
      <c r="F59" s="144"/>
      <c r="G59" s="144"/>
    </row>
    <row r="60" spans="1:9" s="14" customFormat="1" outlineLevel="1" x14ac:dyDescent="0.3">
      <c r="A60" s="144"/>
      <c r="B60" s="144"/>
      <c r="C60" s="144"/>
      <c r="D60" s="144"/>
      <c r="E60" s="144"/>
      <c r="F60" s="144"/>
      <c r="G60" s="144"/>
    </row>
    <row r="61" spans="1:9" s="14" customFormat="1" outlineLevel="1" x14ac:dyDescent="0.3">
      <c r="A61" s="144"/>
      <c r="B61" s="144"/>
      <c r="C61" s="144"/>
      <c r="D61" s="144"/>
      <c r="E61" s="144"/>
      <c r="F61" s="144"/>
      <c r="G61" s="144"/>
    </row>
    <row r="62" spans="1:9" s="14" customFormat="1" outlineLevel="1" x14ac:dyDescent="0.3">
      <c r="A62" s="144"/>
      <c r="B62" s="144"/>
      <c r="C62" s="144"/>
      <c r="D62" s="144"/>
      <c r="E62" s="144"/>
      <c r="F62" s="144"/>
      <c r="G62" s="144"/>
    </row>
    <row r="63" spans="1:9" s="14" customFormat="1" outlineLevel="1" x14ac:dyDescent="0.3">
      <c r="A63" s="144"/>
      <c r="B63" s="144"/>
      <c r="C63" s="144"/>
      <c r="D63" s="144"/>
      <c r="E63" s="144"/>
      <c r="F63" s="144"/>
      <c r="G63" s="144"/>
    </row>
    <row r="64" spans="1:9" s="14" customFormat="1" outlineLevel="1" x14ac:dyDescent="0.3">
      <c r="A64" s="144"/>
      <c r="B64" s="144"/>
      <c r="C64" s="144"/>
      <c r="D64" s="144"/>
      <c r="E64" s="144"/>
      <c r="F64" s="144"/>
      <c r="G64" s="144"/>
    </row>
    <row r="65" spans="1:8" s="14" customFormat="1" outlineLevel="1" x14ac:dyDescent="0.3">
      <c r="A65" s="144"/>
      <c r="B65" s="144"/>
      <c r="C65" s="144"/>
      <c r="D65" s="144"/>
      <c r="E65" s="144"/>
      <c r="F65" s="144"/>
      <c r="G65" s="144"/>
    </row>
    <row r="66" spans="1:8" s="14" customFormat="1" outlineLevel="1" x14ac:dyDescent="0.3">
      <c r="A66" s="144"/>
      <c r="B66" s="144"/>
      <c r="C66" s="144"/>
      <c r="D66" s="144"/>
      <c r="E66" s="144"/>
      <c r="F66" s="144"/>
      <c r="G66" s="144"/>
    </row>
    <row r="67" spans="1:8" s="14" customFormat="1" outlineLevel="1" x14ac:dyDescent="0.3">
      <c r="A67" s="144"/>
      <c r="B67" s="144"/>
      <c r="C67" s="144"/>
      <c r="D67" s="144"/>
      <c r="E67" s="144"/>
      <c r="F67" s="144"/>
      <c r="G67" s="144"/>
    </row>
    <row r="68" spans="1:8" s="14" customFormat="1" outlineLevel="1" x14ac:dyDescent="0.3">
      <c r="A68" s="144"/>
      <c r="B68" s="144"/>
      <c r="C68" s="144"/>
      <c r="D68" s="144"/>
      <c r="E68" s="144"/>
      <c r="F68" s="144"/>
      <c r="G68" s="144"/>
    </row>
    <row r="69" spans="1:8" ht="13.5" customHeight="1" x14ac:dyDescent="0.3">
      <c r="H69" s="14"/>
    </row>
    <row r="70" spans="1:8" s="14" customFormat="1" ht="15.6" x14ac:dyDescent="0.3">
      <c r="A70" s="144"/>
      <c r="B70" s="144"/>
      <c r="C70" s="144"/>
      <c r="D70" s="144"/>
      <c r="E70" s="144"/>
      <c r="F70" s="144"/>
      <c r="G70" s="144"/>
      <c r="H70" s="149" t="e">
        <f>#REF!</f>
        <v>#REF!</v>
      </c>
    </row>
    <row r="71" spans="1:8" s="14" customFormat="1" ht="16.5" customHeight="1" outlineLevel="1" x14ac:dyDescent="0.3">
      <c r="A71" s="144"/>
      <c r="B71" s="144"/>
      <c r="C71" s="144"/>
      <c r="D71" s="144"/>
      <c r="E71" s="144"/>
      <c r="F71" s="144"/>
      <c r="G71" s="144"/>
    </row>
    <row r="72" spans="1:8" s="14" customFormat="1" ht="15.75" customHeight="1" outlineLevel="1" x14ac:dyDescent="0.3">
      <c r="A72" s="144"/>
      <c r="B72" s="144"/>
      <c r="C72" s="144"/>
      <c r="D72" s="144"/>
      <c r="E72" s="144"/>
      <c r="F72" s="144"/>
      <c r="G72" s="144"/>
    </row>
    <row r="73" spans="1:8" s="14" customFormat="1" ht="16.5" customHeight="1" outlineLevel="1" x14ac:dyDescent="0.3">
      <c r="A73" s="144"/>
      <c r="B73" s="144"/>
      <c r="C73" s="144"/>
      <c r="D73" s="144"/>
      <c r="E73" s="144"/>
      <c r="F73" s="144"/>
      <c r="G73" s="144"/>
    </row>
    <row r="74" spans="1:8" s="14" customFormat="1" ht="16.5" customHeight="1" outlineLevel="1" x14ac:dyDescent="0.3">
      <c r="A74" s="144"/>
      <c r="B74" s="144"/>
      <c r="C74" s="144"/>
      <c r="D74" s="144"/>
      <c r="E74" s="144"/>
      <c r="F74" s="144"/>
      <c r="G74" s="144"/>
    </row>
    <row r="75" spans="1:8" s="14" customFormat="1" outlineLevel="1" x14ac:dyDescent="0.3">
      <c r="A75" s="144"/>
      <c r="B75" s="144"/>
      <c r="C75" s="144"/>
      <c r="D75" s="144"/>
      <c r="E75" s="144"/>
      <c r="F75" s="144"/>
      <c r="G75" s="144"/>
    </row>
    <row r="76" spans="1:8" s="14" customFormat="1" outlineLevel="1" x14ac:dyDescent="0.3">
      <c r="A76" s="144"/>
      <c r="B76" s="144"/>
      <c r="C76" s="144"/>
      <c r="D76" s="144"/>
      <c r="E76" s="144"/>
      <c r="F76" s="144"/>
      <c r="G76" s="144"/>
    </row>
    <row r="77" spans="1:8" s="14" customFormat="1" outlineLevel="1" x14ac:dyDescent="0.3">
      <c r="A77" s="144"/>
      <c r="B77" s="144"/>
      <c r="C77" s="144"/>
      <c r="D77" s="144"/>
      <c r="E77" s="144"/>
      <c r="F77" s="144"/>
      <c r="G77" s="144"/>
    </row>
    <row r="78" spans="1:8" s="14" customFormat="1" outlineLevel="1" x14ac:dyDescent="0.3">
      <c r="A78" s="144"/>
      <c r="B78" s="144"/>
      <c r="C78" s="144"/>
      <c r="D78" s="144"/>
      <c r="E78" s="144"/>
      <c r="F78" s="144"/>
      <c r="G78" s="144"/>
    </row>
    <row r="79" spans="1:8" s="14" customFormat="1" outlineLevel="1" x14ac:dyDescent="0.3">
      <c r="A79" s="144"/>
      <c r="B79" s="144"/>
      <c r="C79" s="144"/>
      <c r="D79" s="144"/>
      <c r="E79" s="144"/>
      <c r="F79" s="144"/>
      <c r="G79" s="144"/>
    </row>
    <row r="80" spans="1:8" s="14" customFormat="1" outlineLevel="1" x14ac:dyDescent="0.3">
      <c r="A80" s="144"/>
      <c r="B80" s="144"/>
      <c r="C80" s="144"/>
      <c r="D80" s="144"/>
      <c r="E80" s="144"/>
      <c r="F80" s="144"/>
      <c r="G80" s="144"/>
    </row>
    <row r="81" spans="1:8" s="14" customFormat="1" outlineLevel="1" x14ac:dyDescent="0.3">
      <c r="A81" s="144"/>
      <c r="B81" s="144"/>
      <c r="C81" s="144"/>
      <c r="D81" s="144"/>
      <c r="E81" s="144"/>
      <c r="F81" s="144"/>
      <c r="G81" s="144"/>
    </row>
    <row r="82" spans="1:8" s="14" customFormat="1" outlineLevel="1" x14ac:dyDescent="0.3">
      <c r="A82" s="144"/>
      <c r="B82" s="144"/>
      <c r="C82" s="144"/>
      <c r="D82" s="144"/>
      <c r="E82" s="144"/>
      <c r="F82" s="144"/>
      <c r="G82" s="144"/>
    </row>
    <row r="83" spans="1:8" ht="14.25" customHeight="1" x14ac:dyDescent="0.3">
      <c r="H83" s="14"/>
    </row>
    <row r="84" spans="1:8" s="14" customFormat="1" ht="15.6" x14ac:dyDescent="0.3">
      <c r="A84" s="144"/>
      <c r="B84" s="144"/>
      <c r="C84" s="144"/>
      <c r="D84" s="144"/>
      <c r="E84" s="144"/>
      <c r="F84" s="144"/>
      <c r="G84" s="144"/>
      <c r="H84" s="149" t="e">
        <f>#REF!</f>
        <v>#REF!</v>
      </c>
    </row>
    <row r="85" spans="1:8" s="14" customFormat="1" ht="16.5" customHeight="1" outlineLevel="1" x14ac:dyDescent="0.3">
      <c r="A85" s="144"/>
      <c r="B85" s="144"/>
      <c r="C85" s="144"/>
      <c r="D85" s="144"/>
      <c r="E85" s="144"/>
      <c r="F85" s="144"/>
      <c r="G85" s="144"/>
    </row>
    <row r="86" spans="1:8" s="14" customFormat="1" ht="15.75" customHeight="1" outlineLevel="1" x14ac:dyDescent="0.3">
      <c r="A86" s="144"/>
      <c r="B86" s="144"/>
      <c r="C86" s="144"/>
      <c r="D86" s="144"/>
      <c r="E86" s="144"/>
      <c r="F86" s="144"/>
      <c r="G86" s="144"/>
    </row>
    <row r="87" spans="1:8" s="14" customFormat="1" ht="16.5" customHeight="1" outlineLevel="1" x14ac:dyDescent="0.3">
      <c r="A87" s="144"/>
      <c r="B87" s="144"/>
      <c r="C87" s="144"/>
      <c r="D87" s="144"/>
      <c r="E87" s="144"/>
      <c r="F87" s="144"/>
      <c r="G87" s="144"/>
    </row>
    <row r="88" spans="1:8" s="14" customFormat="1" ht="16.5" customHeight="1" outlineLevel="1" x14ac:dyDescent="0.3">
      <c r="A88" s="144"/>
      <c r="B88" s="144"/>
      <c r="C88" s="144"/>
      <c r="D88" s="144"/>
      <c r="E88" s="144"/>
      <c r="F88" s="144"/>
      <c r="G88" s="144"/>
    </row>
    <row r="89" spans="1:8" s="14" customFormat="1" outlineLevel="1" x14ac:dyDescent="0.3">
      <c r="A89" s="144"/>
      <c r="B89" s="144"/>
      <c r="C89" s="144"/>
      <c r="D89" s="144"/>
      <c r="E89" s="144"/>
      <c r="F89" s="144"/>
      <c r="G89" s="144"/>
    </row>
    <row r="90" spans="1:8" s="14" customFormat="1" outlineLevel="1" x14ac:dyDescent="0.3">
      <c r="A90" s="144"/>
      <c r="B90" s="144"/>
      <c r="C90" s="144"/>
      <c r="D90" s="144"/>
      <c r="E90" s="144"/>
      <c r="F90" s="144"/>
      <c r="G90" s="144"/>
    </row>
    <row r="91" spans="1:8" s="14" customFormat="1" outlineLevel="1" x14ac:dyDescent="0.3">
      <c r="A91" s="144"/>
      <c r="B91" s="144"/>
      <c r="C91" s="144"/>
      <c r="D91" s="144"/>
      <c r="E91" s="144"/>
      <c r="F91" s="144"/>
      <c r="G91" s="144"/>
    </row>
    <row r="92" spans="1:8" s="14" customFormat="1" outlineLevel="1" x14ac:dyDescent="0.3">
      <c r="A92" s="144"/>
      <c r="B92" s="144"/>
      <c r="C92" s="144"/>
      <c r="D92" s="144"/>
      <c r="E92" s="144"/>
      <c r="F92" s="144"/>
      <c r="G92" s="144"/>
    </row>
    <row r="93" spans="1:8" s="14" customFormat="1" outlineLevel="1" x14ac:dyDescent="0.3">
      <c r="A93" s="144"/>
      <c r="B93" s="144"/>
      <c r="C93" s="144"/>
      <c r="D93" s="144"/>
      <c r="E93" s="144"/>
      <c r="F93" s="144"/>
      <c r="G93" s="144"/>
    </row>
    <row r="94" spans="1:8" s="14" customFormat="1" outlineLevel="1" x14ac:dyDescent="0.3">
      <c r="A94" s="144"/>
      <c r="B94" s="144"/>
      <c r="C94" s="144"/>
      <c r="D94" s="144"/>
      <c r="E94" s="144"/>
      <c r="F94" s="144"/>
      <c r="G94" s="144"/>
    </row>
    <row r="95" spans="1:8" s="14" customFormat="1" outlineLevel="1" x14ac:dyDescent="0.3">
      <c r="A95" s="144"/>
      <c r="B95" s="144"/>
      <c r="C95" s="144"/>
      <c r="D95" s="144"/>
      <c r="E95" s="144"/>
      <c r="F95" s="144"/>
      <c r="G95" s="144"/>
    </row>
    <row r="96" spans="1:8" s="14" customFormat="1" outlineLevel="1" x14ac:dyDescent="0.3">
      <c r="A96" s="144"/>
      <c r="B96" s="144"/>
      <c r="C96" s="144"/>
      <c r="D96" s="144"/>
      <c r="E96" s="144"/>
      <c r="F96" s="144"/>
      <c r="G96" s="144"/>
    </row>
    <row r="97" spans="1:8" ht="13.5" customHeight="1" x14ac:dyDescent="0.3">
      <c r="H97" s="14"/>
    </row>
    <row r="98" spans="1:8" s="14" customFormat="1" ht="15.6" x14ac:dyDescent="0.3">
      <c r="A98" s="144"/>
      <c r="B98" s="144"/>
      <c r="C98" s="144"/>
      <c r="D98" s="144"/>
      <c r="E98" s="144"/>
      <c r="F98" s="144"/>
      <c r="G98" s="144"/>
      <c r="H98" s="149" t="e">
        <f>#REF!</f>
        <v>#REF!</v>
      </c>
    </row>
    <row r="99" spans="1:8" s="14" customFormat="1" ht="16.5" customHeight="1" outlineLevel="1" x14ac:dyDescent="0.3">
      <c r="A99" s="144"/>
      <c r="B99" s="144"/>
      <c r="C99" s="144"/>
      <c r="D99" s="144"/>
      <c r="E99" s="144"/>
      <c r="F99" s="144"/>
      <c r="G99" s="144"/>
    </row>
    <row r="100" spans="1:8" s="14" customFormat="1" ht="15.75" customHeight="1" outlineLevel="1" x14ac:dyDescent="0.3">
      <c r="A100" s="144"/>
      <c r="B100" s="144"/>
      <c r="C100" s="144"/>
      <c r="D100" s="144"/>
      <c r="E100" s="144"/>
      <c r="F100" s="144"/>
      <c r="G100" s="144"/>
    </row>
    <row r="101" spans="1:8" s="14" customFormat="1" ht="15.75" customHeight="1" outlineLevel="1" x14ac:dyDescent="0.3">
      <c r="A101" s="144"/>
      <c r="B101" s="144"/>
      <c r="C101" s="144"/>
      <c r="D101" s="144"/>
      <c r="E101" s="144"/>
      <c r="F101" s="144"/>
      <c r="G101" s="144"/>
    </row>
    <row r="102" spans="1:8" s="14" customFormat="1" ht="16.5" customHeight="1" outlineLevel="1" x14ac:dyDescent="0.3">
      <c r="A102" s="144"/>
      <c r="B102" s="144"/>
      <c r="C102" s="144"/>
      <c r="D102" s="144"/>
      <c r="E102" s="144"/>
      <c r="F102" s="144"/>
      <c r="G102" s="144"/>
    </row>
    <row r="103" spans="1:8" s="14" customFormat="1" outlineLevel="1" x14ac:dyDescent="0.3">
      <c r="A103" s="144"/>
      <c r="B103" s="144"/>
      <c r="C103" s="144"/>
      <c r="D103" s="144"/>
      <c r="E103" s="144"/>
      <c r="F103" s="144"/>
      <c r="G103" s="144"/>
    </row>
    <row r="104" spans="1:8" s="14" customFormat="1" outlineLevel="1" x14ac:dyDescent="0.3">
      <c r="A104" s="144"/>
      <c r="B104" s="144"/>
      <c r="C104" s="144"/>
      <c r="D104" s="144"/>
      <c r="E104" s="144"/>
      <c r="F104" s="144"/>
      <c r="G104" s="144"/>
      <c r="H104" s="14" t="e">
        <f>UPPER(#REF!)</f>
        <v>#REF!</v>
      </c>
    </row>
    <row r="105" spans="1:8" s="14" customFormat="1" outlineLevel="1" x14ac:dyDescent="0.3">
      <c r="A105" s="144"/>
      <c r="B105" s="144"/>
      <c r="C105" s="144"/>
      <c r="D105" s="144"/>
      <c r="E105" s="144"/>
      <c r="F105" s="144"/>
      <c r="G105" s="144"/>
      <c r="H105" s="14" t="e">
        <f>UPPER(#REF!)</f>
        <v>#REF!</v>
      </c>
    </row>
    <row r="106" spans="1:8" s="14" customFormat="1" outlineLevel="1" x14ac:dyDescent="0.3">
      <c r="A106" s="144"/>
      <c r="B106" s="144"/>
      <c r="C106" s="144"/>
      <c r="D106" s="144"/>
      <c r="E106" s="144"/>
      <c r="F106" s="144"/>
      <c r="G106" s="144"/>
    </row>
    <row r="107" spans="1:8" s="14" customFormat="1" outlineLevel="1" x14ac:dyDescent="0.3">
      <c r="A107" s="144"/>
      <c r="B107" s="144"/>
      <c r="C107" s="144"/>
      <c r="D107" s="144"/>
      <c r="E107" s="144"/>
      <c r="F107" s="144"/>
      <c r="G107" s="144"/>
    </row>
    <row r="108" spans="1:8" s="14" customFormat="1" outlineLevel="1" x14ac:dyDescent="0.3">
      <c r="A108" s="144"/>
      <c r="B108" s="144"/>
      <c r="C108" s="144"/>
      <c r="D108" s="144"/>
      <c r="E108" s="144"/>
      <c r="F108" s="144"/>
      <c r="G108" s="144"/>
    </row>
    <row r="109" spans="1:8" s="14" customFormat="1" outlineLevel="1" x14ac:dyDescent="0.3">
      <c r="A109" s="144"/>
      <c r="B109" s="144"/>
      <c r="C109" s="144"/>
      <c r="D109" s="144"/>
      <c r="E109" s="144"/>
      <c r="F109" s="144"/>
      <c r="G109" s="144"/>
    </row>
    <row r="110" spans="1:8" s="14" customFormat="1" outlineLevel="1" x14ac:dyDescent="0.3">
      <c r="A110" s="144"/>
      <c r="B110" s="144"/>
      <c r="C110" s="144"/>
      <c r="D110" s="144"/>
      <c r="E110" s="144"/>
      <c r="F110" s="144"/>
      <c r="G110" s="144"/>
    </row>
    <row r="111" spans="1:8" s="14" customFormat="1" outlineLevel="1" x14ac:dyDescent="0.3">
      <c r="A111" s="144"/>
      <c r="B111" s="144"/>
      <c r="C111" s="144"/>
      <c r="D111" s="144"/>
      <c r="E111" s="144"/>
      <c r="F111" s="144"/>
      <c r="G111" s="144"/>
    </row>
    <row r="112" spans="1:8" s="14" customFormat="1" outlineLevel="1" x14ac:dyDescent="0.3">
      <c r="A112" s="144"/>
      <c r="B112" s="144"/>
      <c r="C112" s="144"/>
      <c r="D112" s="144"/>
      <c r="E112" s="144"/>
      <c r="F112" s="144"/>
      <c r="G112" s="144"/>
    </row>
    <row r="113" spans="1:8" s="14" customFormat="1" outlineLevel="1" x14ac:dyDescent="0.3">
      <c r="A113" s="144"/>
      <c r="B113" s="144"/>
      <c r="C113" s="144"/>
      <c r="D113" s="144"/>
      <c r="E113" s="144"/>
      <c r="F113" s="144"/>
      <c r="G113" s="144"/>
    </row>
    <row r="114" spans="1:8" s="14" customFormat="1" outlineLevel="1" x14ac:dyDescent="0.3">
      <c r="A114" s="144"/>
      <c r="B114" s="144"/>
      <c r="C114" s="144"/>
      <c r="D114" s="144"/>
      <c r="E114" s="144"/>
      <c r="F114" s="144"/>
      <c r="G114" s="144"/>
    </row>
    <row r="115" spans="1:8" s="14" customFormat="1" outlineLevel="1" x14ac:dyDescent="0.3">
      <c r="A115" s="144"/>
      <c r="B115" s="144"/>
      <c r="C115" s="144"/>
      <c r="D115" s="144"/>
      <c r="E115" s="144"/>
      <c r="F115" s="144"/>
      <c r="G115" s="144"/>
    </row>
    <row r="116" spans="1:8" s="14" customFormat="1" outlineLevel="1" x14ac:dyDescent="0.3">
      <c r="A116" s="144"/>
      <c r="B116" s="144"/>
      <c r="C116" s="144"/>
      <c r="D116" s="144"/>
      <c r="E116" s="144"/>
      <c r="F116" s="144"/>
      <c r="G116" s="144"/>
    </row>
    <row r="117" spans="1:8" s="14" customFormat="1" outlineLevel="1" x14ac:dyDescent="0.3">
      <c r="A117" s="144"/>
      <c r="B117" s="144"/>
      <c r="C117" s="144"/>
      <c r="D117" s="144"/>
      <c r="E117" s="144"/>
      <c r="F117" s="144"/>
      <c r="G117" s="144"/>
    </row>
    <row r="118" spans="1:8" s="14" customFormat="1" ht="9.75" customHeight="1" x14ac:dyDescent="0.3">
      <c r="A118" s="144"/>
      <c r="B118" s="144"/>
      <c r="C118" s="144"/>
      <c r="D118" s="144"/>
      <c r="E118" s="144"/>
      <c r="F118" s="144"/>
      <c r="G118" s="144"/>
    </row>
    <row r="119" spans="1:8" s="14" customFormat="1" ht="15.6" x14ac:dyDescent="0.3">
      <c r="A119" s="144"/>
      <c r="B119" s="144"/>
      <c r="C119" s="144"/>
      <c r="D119" s="144"/>
      <c r="E119" s="144"/>
      <c r="F119" s="144"/>
      <c r="G119" s="144"/>
      <c r="H119" s="149" t="e">
        <f>#REF!</f>
        <v>#REF!</v>
      </c>
    </row>
    <row r="120" spans="1:8" s="14" customFormat="1" ht="16.5" customHeight="1" outlineLevel="1" x14ac:dyDescent="0.3">
      <c r="A120" s="144"/>
      <c r="B120" s="144"/>
      <c r="C120" s="144"/>
      <c r="D120" s="144"/>
      <c r="E120" s="144"/>
      <c r="F120" s="144"/>
      <c r="G120" s="144"/>
    </row>
    <row r="121" spans="1:8" s="14" customFormat="1" ht="15.75" customHeight="1" outlineLevel="1" x14ac:dyDescent="0.3">
      <c r="A121" s="144"/>
      <c r="B121" s="144"/>
      <c r="C121" s="144"/>
      <c r="D121" s="144"/>
      <c r="E121" s="144"/>
      <c r="F121" s="144"/>
      <c r="G121" s="144"/>
    </row>
    <row r="122" spans="1:8" s="14" customFormat="1" ht="16.5" customHeight="1" outlineLevel="1" x14ac:dyDescent="0.3">
      <c r="A122" s="144"/>
      <c r="B122" s="144"/>
      <c r="C122" s="144"/>
      <c r="D122" s="144"/>
      <c r="E122" s="144"/>
      <c r="F122" s="144"/>
      <c r="G122" s="144"/>
    </row>
    <row r="123" spans="1:8" s="14" customFormat="1" ht="16.5" customHeight="1" outlineLevel="1" x14ac:dyDescent="0.3">
      <c r="A123" s="144"/>
      <c r="B123" s="144"/>
      <c r="C123" s="144"/>
      <c r="D123" s="144"/>
      <c r="E123" s="144"/>
      <c r="F123" s="144"/>
      <c r="G123" s="144"/>
    </row>
    <row r="124" spans="1:8" s="14" customFormat="1" outlineLevel="1" x14ac:dyDescent="0.3">
      <c r="A124" s="144"/>
      <c r="B124" s="144"/>
      <c r="C124" s="144"/>
      <c r="D124" s="144"/>
      <c r="E124" s="144"/>
      <c r="F124" s="144"/>
      <c r="G124" s="144"/>
    </row>
    <row r="125" spans="1:8" s="14" customFormat="1" outlineLevel="1" x14ac:dyDescent="0.3">
      <c r="A125" s="144"/>
      <c r="B125" s="144"/>
      <c r="C125" s="144"/>
      <c r="D125" s="144"/>
      <c r="E125" s="144"/>
      <c r="F125" s="144"/>
      <c r="G125" s="144"/>
    </row>
    <row r="126" spans="1:8" s="14" customFormat="1" outlineLevel="1" x14ac:dyDescent="0.3">
      <c r="A126" s="144"/>
      <c r="B126" s="144"/>
      <c r="C126" s="144"/>
      <c r="D126" s="144"/>
      <c r="E126" s="144"/>
      <c r="F126" s="144"/>
      <c r="G126" s="144"/>
    </row>
    <row r="127" spans="1:8" s="14" customFormat="1" outlineLevel="1" x14ac:dyDescent="0.3">
      <c r="A127" s="144"/>
      <c r="B127" s="144"/>
      <c r="C127" s="144"/>
      <c r="D127" s="144"/>
      <c r="E127" s="144"/>
      <c r="F127" s="144"/>
      <c r="G127" s="144"/>
    </row>
    <row r="128" spans="1:8" s="14" customFormat="1" outlineLevel="1" x14ac:dyDescent="0.3">
      <c r="A128" s="144"/>
      <c r="B128" s="144"/>
      <c r="C128" s="144"/>
      <c r="D128" s="144"/>
      <c r="E128" s="144"/>
      <c r="F128" s="144"/>
      <c r="G128" s="144"/>
    </row>
    <row r="129" spans="1:8" s="14" customFormat="1" outlineLevel="1" x14ac:dyDescent="0.3">
      <c r="A129" s="144"/>
      <c r="B129" s="144"/>
      <c r="C129" s="144"/>
      <c r="D129" s="144"/>
      <c r="E129" s="144"/>
      <c r="F129" s="144"/>
      <c r="G129" s="144"/>
    </row>
    <row r="130" spans="1:8" s="14" customFormat="1" outlineLevel="1" x14ac:dyDescent="0.3">
      <c r="A130" s="144"/>
      <c r="B130" s="144"/>
      <c r="C130" s="144"/>
      <c r="D130" s="144"/>
      <c r="E130" s="144"/>
      <c r="F130" s="144"/>
      <c r="G130" s="144"/>
    </row>
    <row r="131" spans="1:8" s="14" customFormat="1" outlineLevel="1" x14ac:dyDescent="0.3">
      <c r="A131" s="144"/>
      <c r="B131" s="144"/>
      <c r="C131" s="144"/>
      <c r="D131" s="144"/>
      <c r="E131" s="144"/>
      <c r="F131" s="144"/>
      <c r="G131" s="144"/>
    </row>
    <row r="132" spans="1:8" s="14" customFormat="1" outlineLevel="1" x14ac:dyDescent="0.3">
      <c r="A132" s="144"/>
      <c r="B132" s="144"/>
      <c r="C132" s="144"/>
      <c r="D132" s="144"/>
      <c r="E132" s="144"/>
      <c r="F132" s="144"/>
      <c r="G132" s="144"/>
    </row>
    <row r="133" spans="1:8" s="14" customFormat="1" outlineLevel="1" x14ac:dyDescent="0.3">
      <c r="A133" s="144"/>
      <c r="B133" s="144"/>
      <c r="C133" s="144"/>
      <c r="D133" s="144"/>
      <c r="E133" s="144"/>
      <c r="F133" s="144"/>
      <c r="G133" s="144"/>
    </row>
    <row r="134" spans="1:8" s="14" customFormat="1" outlineLevel="1" x14ac:dyDescent="0.3">
      <c r="A134" s="144"/>
      <c r="B134" s="144"/>
      <c r="C134" s="144"/>
      <c r="D134" s="144"/>
      <c r="E134" s="144"/>
      <c r="F134" s="144"/>
      <c r="G134" s="144"/>
    </row>
    <row r="135" spans="1:8" s="14" customFormat="1" outlineLevel="1" x14ac:dyDescent="0.3">
      <c r="A135" s="144"/>
      <c r="B135" s="144"/>
      <c r="C135" s="144"/>
      <c r="D135" s="144"/>
      <c r="E135" s="144"/>
      <c r="F135" s="144"/>
      <c r="G135" s="144"/>
    </row>
    <row r="136" spans="1:8" ht="13.5" customHeight="1" x14ac:dyDescent="0.3">
      <c r="H136" s="14"/>
    </row>
    <row r="137" spans="1:8" s="14" customFormat="1" ht="15.6" x14ac:dyDescent="0.3">
      <c r="A137" s="144"/>
      <c r="B137" s="144"/>
      <c r="C137" s="144"/>
      <c r="D137" s="144"/>
      <c r="E137" s="144"/>
      <c r="F137" s="144"/>
      <c r="G137" s="144"/>
      <c r="H137" s="149" t="e">
        <f>#REF!</f>
        <v>#REF!</v>
      </c>
    </row>
    <row r="138" spans="1:8" s="14" customFormat="1" ht="16.5" customHeight="1" outlineLevel="1" x14ac:dyDescent="0.3">
      <c r="A138" s="144"/>
      <c r="B138" s="144"/>
      <c r="C138" s="144"/>
      <c r="D138" s="144"/>
      <c r="E138" s="144"/>
      <c r="F138" s="144"/>
      <c r="G138" s="144"/>
    </row>
    <row r="139" spans="1:8" s="14" customFormat="1" ht="15.75" customHeight="1" outlineLevel="1" x14ac:dyDescent="0.3">
      <c r="A139" s="144"/>
      <c r="B139" s="144"/>
      <c r="C139" s="144"/>
      <c r="D139" s="144"/>
      <c r="E139" s="144"/>
      <c r="F139" s="144"/>
      <c r="G139" s="144"/>
      <c r="H139" s="14">
        <f>1.5*0.6</f>
        <v>0.89999999999999991</v>
      </c>
    </row>
    <row r="140" spans="1:8" s="14" customFormat="1" ht="16.5" customHeight="1" outlineLevel="1" x14ac:dyDescent="0.3">
      <c r="A140" s="144"/>
      <c r="B140" s="144"/>
      <c r="C140" s="144"/>
      <c r="D140" s="144"/>
      <c r="E140" s="144"/>
      <c r="F140" s="144"/>
      <c r="G140" s="144"/>
      <c r="H140" s="14">
        <f>0.5*2.9</f>
        <v>1.45</v>
      </c>
    </row>
    <row r="141" spans="1:8" s="14" customFormat="1" ht="16.5" customHeight="1" outlineLevel="1" x14ac:dyDescent="0.3">
      <c r="A141" s="144"/>
      <c r="B141" s="144"/>
      <c r="C141" s="144"/>
      <c r="D141" s="144"/>
      <c r="E141" s="144"/>
      <c r="F141" s="144"/>
      <c r="G141" s="144"/>
      <c r="H141" s="14">
        <f>1.5*0.0211/0.9</f>
        <v>3.5166666666666666E-2</v>
      </c>
    </row>
    <row r="142" spans="1:8" s="14" customFormat="1" outlineLevel="1" x14ac:dyDescent="0.3">
      <c r="A142" s="144"/>
      <c r="B142" s="144"/>
      <c r="C142" s="144"/>
      <c r="D142" s="144"/>
      <c r="E142" s="144"/>
      <c r="F142" s="144"/>
      <c r="G142" s="144"/>
    </row>
    <row r="143" spans="1:8" s="14" customFormat="1" outlineLevel="1" x14ac:dyDescent="0.3">
      <c r="A143" s="144"/>
      <c r="B143" s="144"/>
      <c r="C143" s="144"/>
      <c r="D143" s="144"/>
      <c r="E143" s="144"/>
      <c r="F143" s="144"/>
      <c r="G143" s="144"/>
    </row>
    <row r="144" spans="1:8" s="14" customFormat="1" outlineLevel="1" x14ac:dyDescent="0.3">
      <c r="A144" s="144"/>
      <c r="B144" s="144"/>
      <c r="C144" s="144"/>
      <c r="D144" s="144"/>
      <c r="E144" s="144"/>
      <c r="F144" s="144"/>
      <c r="G144" s="144"/>
    </row>
    <row r="145" spans="1:8" s="14" customFormat="1" outlineLevel="1" x14ac:dyDescent="0.3">
      <c r="A145" s="144"/>
      <c r="B145" s="144"/>
      <c r="C145" s="144"/>
      <c r="D145" s="144"/>
      <c r="E145" s="144"/>
      <c r="F145" s="144"/>
      <c r="G145" s="144"/>
    </row>
    <row r="146" spans="1:8" s="14" customFormat="1" outlineLevel="1" x14ac:dyDescent="0.3">
      <c r="A146" s="144"/>
      <c r="B146" s="144"/>
      <c r="C146" s="144"/>
      <c r="D146" s="144"/>
      <c r="E146" s="144"/>
      <c r="F146" s="144"/>
      <c r="G146" s="144"/>
    </row>
    <row r="147" spans="1:8" s="14" customFormat="1" outlineLevel="1" x14ac:dyDescent="0.3">
      <c r="A147" s="144"/>
      <c r="B147" s="144"/>
      <c r="C147" s="144"/>
      <c r="D147" s="144"/>
      <c r="E147" s="144"/>
      <c r="F147" s="144"/>
      <c r="G147" s="144"/>
    </row>
    <row r="148" spans="1:8" s="14" customFormat="1" outlineLevel="1" x14ac:dyDescent="0.3">
      <c r="A148" s="144"/>
      <c r="B148" s="144"/>
      <c r="C148" s="144"/>
      <c r="D148" s="144"/>
      <c r="E148" s="144"/>
      <c r="F148" s="144"/>
      <c r="G148" s="144"/>
    </row>
    <row r="149" spans="1:8" s="14" customFormat="1" outlineLevel="1" x14ac:dyDescent="0.3">
      <c r="A149" s="144"/>
      <c r="B149" s="144"/>
      <c r="C149" s="144"/>
      <c r="D149" s="144"/>
      <c r="E149" s="144"/>
      <c r="F149" s="144"/>
      <c r="G149" s="144"/>
    </row>
    <row r="150" spans="1:8" s="14" customFormat="1" outlineLevel="1" x14ac:dyDescent="0.3">
      <c r="A150" s="144"/>
      <c r="B150" s="144"/>
      <c r="C150" s="144"/>
      <c r="D150" s="144"/>
      <c r="E150" s="144"/>
      <c r="F150" s="144"/>
      <c r="G150" s="144"/>
    </row>
    <row r="151" spans="1:8" s="14" customFormat="1" outlineLevel="1" x14ac:dyDescent="0.3">
      <c r="A151" s="144"/>
      <c r="B151" s="144"/>
      <c r="C151" s="144"/>
      <c r="D151" s="144"/>
      <c r="E151" s="144"/>
      <c r="F151" s="144"/>
      <c r="G151" s="144"/>
    </row>
    <row r="152" spans="1:8" s="14" customFormat="1" outlineLevel="1" x14ac:dyDescent="0.3">
      <c r="A152" s="144"/>
      <c r="B152" s="144"/>
      <c r="C152" s="144"/>
      <c r="D152" s="144"/>
      <c r="E152" s="144"/>
      <c r="F152" s="144"/>
      <c r="G152" s="144"/>
    </row>
    <row r="153" spans="1:8" s="14" customFormat="1" outlineLevel="1" x14ac:dyDescent="0.3">
      <c r="A153" s="144"/>
      <c r="B153" s="144"/>
      <c r="C153" s="144"/>
      <c r="D153" s="144"/>
      <c r="E153" s="144"/>
      <c r="F153" s="144"/>
      <c r="G153" s="144"/>
    </row>
    <row r="154" spans="1:8" s="14" customFormat="1" outlineLevel="1" x14ac:dyDescent="0.3">
      <c r="A154" s="144"/>
      <c r="B154" s="144"/>
      <c r="C154" s="144"/>
      <c r="D154" s="144"/>
      <c r="E154" s="144"/>
      <c r="F154" s="144"/>
      <c r="G154" s="144"/>
    </row>
    <row r="155" spans="1:8" s="14" customFormat="1" outlineLevel="1" x14ac:dyDescent="0.3">
      <c r="A155" s="144"/>
      <c r="B155" s="144"/>
      <c r="C155" s="144"/>
      <c r="D155" s="144"/>
      <c r="E155" s="144"/>
      <c r="F155" s="144"/>
      <c r="G155" s="144"/>
    </row>
    <row r="156" spans="1:8" s="14" customFormat="1" outlineLevel="1" x14ac:dyDescent="0.3">
      <c r="A156" s="144"/>
      <c r="B156" s="144"/>
      <c r="C156" s="144"/>
      <c r="D156" s="144"/>
      <c r="E156" s="144"/>
      <c r="F156" s="144"/>
      <c r="G156" s="144"/>
    </row>
    <row r="157" spans="1:8" ht="13.5" customHeight="1" x14ac:dyDescent="0.3">
      <c r="H157" s="14"/>
    </row>
    <row r="158" spans="1:8" s="14" customFormat="1" ht="15.6" x14ac:dyDescent="0.3">
      <c r="A158" s="144"/>
      <c r="B158" s="144"/>
      <c r="C158" s="144"/>
      <c r="D158" s="144"/>
      <c r="E158" s="144"/>
      <c r="F158" s="144"/>
      <c r="G158" s="144"/>
      <c r="H158" s="149" t="e">
        <f>#REF!</f>
        <v>#REF!</v>
      </c>
    </row>
    <row r="159" spans="1:8" s="14" customFormat="1" ht="16.5" customHeight="1" outlineLevel="1" x14ac:dyDescent="0.3">
      <c r="A159" s="144"/>
      <c r="B159" s="144"/>
      <c r="C159" s="144"/>
      <c r="D159" s="144"/>
      <c r="E159" s="144"/>
      <c r="F159" s="144"/>
      <c r="G159" s="144"/>
    </row>
    <row r="160" spans="1:8" s="14" customFormat="1" ht="15.75" customHeight="1" outlineLevel="1" x14ac:dyDescent="0.3">
      <c r="A160" s="144"/>
      <c r="B160" s="144"/>
      <c r="C160" s="144"/>
      <c r="D160" s="144"/>
      <c r="E160" s="144"/>
      <c r="F160" s="144"/>
      <c r="G160" s="144"/>
      <c r="H160" s="14">
        <f>1.5*0.6</f>
        <v>0.89999999999999991</v>
      </c>
    </row>
    <row r="161" spans="1:8" s="14" customFormat="1" ht="16.5" customHeight="1" outlineLevel="1" x14ac:dyDescent="0.3">
      <c r="A161" s="144"/>
      <c r="B161" s="144"/>
      <c r="C161" s="144"/>
      <c r="D161" s="144"/>
      <c r="E161" s="144"/>
      <c r="F161" s="144"/>
      <c r="G161" s="144"/>
      <c r="H161" s="14">
        <f>0.5*2.9</f>
        <v>1.45</v>
      </c>
    </row>
    <row r="162" spans="1:8" s="14" customFormat="1" ht="16.5" customHeight="1" outlineLevel="1" x14ac:dyDescent="0.3">
      <c r="A162" s="144"/>
      <c r="B162" s="144"/>
      <c r="C162" s="144"/>
      <c r="D162" s="144"/>
      <c r="E162" s="144"/>
      <c r="F162" s="144"/>
      <c r="G162" s="144"/>
      <c r="H162" s="14">
        <f>1.5*0.0211/0.9</f>
        <v>3.5166666666666666E-2</v>
      </c>
    </row>
    <row r="163" spans="1:8" s="14" customFormat="1" outlineLevel="1" x14ac:dyDescent="0.3">
      <c r="A163" s="144"/>
      <c r="B163" s="144"/>
      <c r="C163" s="144"/>
      <c r="D163" s="144"/>
      <c r="E163" s="144"/>
      <c r="F163" s="144"/>
      <c r="G163" s="144"/>
    </row>
    <row r="164" spans="1:8" s="14" customFormat="1" outlineLevel="1" x14ac:dyDescent="0.3">
      <c r="A164" s="144"/>
      <c r="B164" s="144"/>
      <c r="C164" s="144"/>
      <c r="D164" s="144"/>
      <c r="E164" s="144"/>
      <c r="F164" s="144"/>
      <c r="G164" s="144"/>
    </row>
    <row r="165" spans="1:8" s="14" customFormat="1" outlineLevel="1" x14ac:dyDescent="0.3">
      <c r="A165" s="144"/>
      <c r="B165" s="144"/>
      <c r="C165" s="144"/>
      <c r="D165" s="144"/>
      <c r="E165" s="144"/>
      <c r="F165" s="144"/>
      <c r="G165" s="144"/>
    </row>
    <row r="166" spans="1:8" s="14" customFormat="1" outlineLevel="1" x14ac:dyDescent="0.3">
      <c r="A166" s="144"/>
      <c r="B166" s="144"/>
      <c r="C166" s="144"/>
      <c r="D166" s="144"/>
      <c r="E166" s="144"/>
      <c r="F166" s="144"/>
      <c r="G166" s="144"/>
    </row>
    <row r="167" spans="1:8" s="14" customFormat="1" outlineLevel="1" x14ac:dyDescent="0.3">
      <c r="A167" s="144"/>
      <c r="B167" s="144"/>
      <c r="C167" s="144"/>
      <c r="D167" s="144"/>
      <c r="E167" s="144"/>
      <c r="F167" s="144"/>
      <c r="G167" s="144"/>
    </row>
    <row r="168" spans="1:8" s="14" customFormat="1" outlineLevel="1" x14ac:dyDescent="0.3">
      <c r="A168" s="144"/>
      <c r="B168" s="144"/>
      <c r="C168" s="144"/>
      <c r="D168" s="144"/>
      <c r="E168" s="144"/>
      <c r="F168" s="144"/>
      <c r="G168" s="144"/>
    </row>
    <row r="169" spans="1:8" s="14" customFormat="1" outlineLevel="1" x14ac:dyDescent="0.3">
      <c r="A169" s="144"/>
      <c r="B169" s="144"/>
      <c r="C169" s="144"/>
      <c r="D169" s="144"/>
      <c r="E169" s="144"/>
      <c r="F169" s="144"/>
      <c r="G169" s="144"/>
    </row>
    <row r="170" spans="1:8" s="14" customFormat="1" outlineLevel="1" x14ac:dyDescent="0.3">
      <c r="A170" s="144"/>
      <c r="B170" s="144"/>
      <c r="C170" s="144"/>
      <c r="D170" s="144"/>
      <c r="E170" s="144"/>
      <c r="F170" s="144"/>
      <c r="G170" s="144"/>
    </row>
    <row r="171" spans="1:8" s="14" customFormat="1" outlineLevel="1" x14ac:dyDescent="0.3">
      <c r="A171" s="144"/>
      <c r="B171" s="144"/>
      <c r="C171" s="144"/>
      <c r="D171" s="144"/>
      <c r="E171" s="144"/>
      <c r="F171" s="144"/>
      <c r="G171" s="144"/>
    </row>
    <row r="172" spans="1:8" s="14" customFormat="1" outlineLevel="1" x14ac:dyDescent="0.3">
      <c r="A172" s="144"/>
      <c r="B172" s="144"/>
      <c r="C172" s="144"/>
      <c r="D172" s="144"/>
      <c r="E172" s="144"/>
      <c r="F172" s="144"/>
      <c r="G172" s="144"/>
    </row>
    <row r="173" spans="1:8" ht="13.5" customHeight="1" x14ac:dyDescent="0.3">
      <c r="H173" s="14"/>
    </row>
    <row r="174" spans="1:8" s="14" customFormat="1" ht="15.6" x14ac:dyDescent="0.3">
      <c r="A174" s="144"/>
      <c r="B174" s="144"/>
      <c r="C174" s="144"/>
      <c r="D174" s="144"/>
      <c r="E174" s="144"/>
      <c r="F174" s="144"/>
      <c r="G174" s="144"/>
      <c r="H174" s="149" t="e">
        <f>#REF!</f>
        <v>#REF!</v>
      </c>
    </row>
    <row r="175" spans="1:8" s="14" customFormat="1" ht="16.5" customHeight="1" outlineLevel="1" x14ac:dyDescent="0.3">
      <c r="A175" s="144"/>
      <c r="B175" s="144"/>
      <c r="C175" s="144"/>
      <c r="D175" s="144"/>
      <c r="E175" s="144"/>
      <c r="F175" s="144"/>
      <c r="G175" s="144"/>
    </row>
    <row r="176" spans="1:8" s="14" customFormat="1" ht="15.75" customHeight="1" outlineLevel="1" x14ac:dyDescent="0.3">
      <c r="A176" s="144"/>
      <c r="B176" s="144"/>
      <c r="C176" s="144"/>
      <c r="D176" s="144"/>
      <c r="E176" s="144"/>
      <c r="F176" s="144"/>
      <c r="G176" s="144"/>
      <c r="H176" s="14">
        <f>1.5*0.6</f>
        <v>0.89999999999999991</v>
      </c>
    </row>
    <row r="177" spans="1:8" s="14" customFormat="1" ht="16.5" customHeight="1" outlineLevel="1" x14ac:dyDescent="0.3">
      <c r="A177" s="144"/>
      <c r="B177" s="144"/>
      <c r="C177" s="144"/>
      <c r="D177" s="144"/>
      <c r="E177" s="144"/>
      <c r="F177" s="144"/>
      <c r="G177" s="144"/>
      <c r="H177" s="14">
        <f>0.5*2.9</f>
        <v>1.45</v>
      </c>
    </row>
    <row r="178" spans="1:8" s="14" customFormat="1" ht="16.5" customHeight="1" outlineLevel="1" x14ac:dyDescent="0.3">
      <c r="A178" s="144"/>
      <c r="B178" s="144"/>
      <c r="C178" s="144"/>
      <c r="D178" s="144"/>
      <c r="E178" s="144"/>
      <c r="F178" s="144"/>
      <c r="G178" s="144"/>
      <c r="H178" s="14">
        <f>1.5*0.0211/0.9</f>
        <v>3.5166666666666666E-2</v>
      </c>
    </row>
    <row r="179" spans="1:8" s="14" customFormat="1" outlineLevel="1" x14ac:dyDescent="0.3">
      <c r="A179" s="144"/>
      <c r="B179" s="144"/>
      <c r="C179" s="144"/>
      <c r="D179" s="144"/>
      <c r="E179" s="144"/>
      <c r="F179" s="144"/>
      <c r="G179" s="144"/>
    </row>
    <row r="180" spans="1:8" s="14" customFormat="1" outlineLevel="1" x14ac:dyDescent="0.3">
      <c r="A180" s="144"/>
      <c r="B180" s="144"/>
      <c r="C180" s="144"/>
      <c r="D180" s="144"/>
      <c r="E180" s="144"/>
      <c r="F180" s="144"/>
      <c r="G180" s="144"/>
    </row>
    <row r="181" spans="1:8" s="14" customFormat="1" outlineLevel="1" x14ac:dyDescent="0.3">
      <c r="A181" s="144"/>
      <c r="B181" s="144"/>
      <c r="C181" s="144"/>
      <c r="D181" s="144"/>
      <c r="E181" s="144"/>
      <c r="F181" s="144"/>
      <c r="G181" s="144"/>
    </row>
    <row r="182" spans="1:8" s="14" customFormat="1" outlineLevel="1" x14ac:dyDescent="0.3">
      <c r="A182" s="144"/>
      <c r="B182" s="144"/>
      <c r="C182" s="144"/>
      <c r="D182" s="144"/>
      <c r="E182" s="144"/>
      <c r="F182" s="144"/>
      <c r="G182" s="144"/>
    </row>
    <row r="183" spans="1:8" s="14" customFormat="1" outlineLevel="1" x14ac:dyDescent="0.3">
      <c r="A183" s="144"/>
      <c r="B183" s="144"/>
      <c r="C183" s="144"/>
      <c r="D183" s="144"/>
      <c r="E183" s="144"/>
      <c r="F183" s="144"/>
      <c r="G183" s="144"/>
    </row>
    <row r="184" spans="1:8" s="14" customFormat="1" outlineLevel="1" x14ac:dyDescent="0.3">
      <c r="A184" s="144"/>
      <c r="B184" s="144"/>
      <c r="C184" s="144"/>
      <c r="D184" s="144"/>
      <c r="E184" s="144"/>
      <c r="F184" s="144"/>
      <c r="G184" s="144"/>
    </row>
    <row r="185" spans="1:8" s="14" customFormat="1" outlineLevel="1" x14ac:dyDescent="0.3">
      <c r="A185" s="144"/>
      <c r="B185" s="144"/>
      <c r="C185" s="144"/>
      <c r="D185" s="144"/>
      <c r="E185" s="144"/>
      <c r="F185" s="144"/>
      <c r="G185" s="144"/>
    </row>
    <row r="186" spans="1:8" s="14" customFormat="1" outlineLevel="1" x14ac:dyDescent="0.3">
      <c r="A186" s="144"/>
      <c r="B186" s="144"/>
      <c r="C186" s="144"/>
      <c r="D186" s="144"/>
      <c r="E186" s="144"/>
      <c r="F186" s="144"/>
      <c r="G186" s="144"/>
    </row>
    <row r="187" spans="1:8" s="14" customFormat="1" outlineLevel="1" x14ac:dyDescent="0.3">
      <c r="A187" s="144"/>
      <c r="B187" s="144"/>
      <c r="C187" s="144"/>
      <c r="D187" s="144"/>
      <c r="E187" s="144"/>
      <c r="F187" s="144"/>
      <c r="G187" s="144"/>
    </row>
    <row r="188" spans="1:8" s="14" customFormat="1" outlineLevel="1" x14ac:dyDescent="0.3">
      <c r="A188" s="144"/>
      <c r="B188" s="144"/>
      <c r="C188" s="144"/>
      <c r="D188" s="144"/>
      <c r="E188" s="144"/>
      <c r="F188" s="144"/>
      <c r="G188" s="144"/>
    </row>
    <row r="189" spans="1:8" s="14" customFormat="1" outlineLevel="1" x14ac:dyDescent="0.3">
      <c r="A189" s="144"/>
      <c r="B189" s="144"/>
      <c r="C189" s="144"/>
      <c r="D189" s="144"/>
      <c r="E189" s="144"/>
      <c r="F189" s="144"/>
      <c r="G189" s="144"/>
    </row>
    <row r="190" spans="1:8" ht="13.5" customHeight="1" x14ac:dyDescent="0.3">
      <c r="H190" s="14"/>
    </row>
    <row r="191" spans="1:8" s="14" customFormat="1" ht="15.6" x14ac:dyDescent="0.3">
      <c r="A191" s="144"/>
      <c r="B191" s="144"/>
      <c r="C191" s="144"/>
      <c r="D191" s="144"/>
      <c r="E191" s="144"/>
      <c r="F191" s="144"/>
      <c r="G191" s="144"/>
      <c r="H191" s="149" t="e">
        <f>#REF!</f>
        <v>#REF!</v>
      </c>
    </row>
    <row r="192" spans="1:8" s="14" customFormat="1" ht="16.5" customHeight="1" outlineLevel="1" x14ac:dyDescent="0.3">
      <c r="A192" s="144"/>
      <c r="B192" s="144"/>
      <c r="C192" s="144"/>
      <c r="D192" s="144"/>
      <c r="E192" s="144"/>
      <c r="F192" s="144"/>
      <c r="G192" s="144"/>
    </row>
    <row r="193" spans="1:7" s="14" customFormat="1" ht="15.75" customHeight="1" outlineLevel="1" x14ac:dyDescent="0.3">
      <c r="A193" s="144"/>
      <c r="B193" s="144"/>
      <c r="C193" s="144"/>
      <c r="D193" s="144"/>
      <c r="E193" s="144"/>
      <c r="F193" s="144"/>
      <c r="G193" s="144"/>
    </row>
    <row r="194" spans="1:7" s="14" customFormat="1" ht="15.75" customHeight="1" outlineLevel="1" x14ac:dyDescent="0.3">
      <c r="A194" s="144"/>
      <c r="B194" s="144"/>
      <c r="C194" s="144"/>
      <c r="D194" s="144"/>
      <c r="E194" s="144"/>
      <c r="F194" s="144"/>
      <c r="G194" s="144"/>
    </row>
    <row r="195" spans="1:7" s="14" customFormat="1" ht="16.5" customHeight="1" outlineLevel="1" x14ac:dyDescent="0.3">
      <c r="A195" s="144"/>
      <c r="B195" s="144"/>
      <c r="C195" s="144"/>
      <c r="D195" s="144"/>
      <c r="E195" s="144"/>
      <c r="F195" s="144"/>
      <c r="G195" s="144"/>
    </row>
    <row r="196" spans="1:7" s="14" customFormat="1" outlineLevel="1" x14ac:dyDescent="0.3">
      <c r="A196" s="144"/>
      <c r="B196" s="144"/>
      <c r="C196" s="144"/>
      <c r="D196" s="144"/>
      <c r="E196" s="144"/>
      <c r="F196" s="144"/>
      <c r="G196" s="144"/>
    </row>
    <row r="197" spans="1:7" s="14" customFormat="1" outlineLevel="1" x14ac:dyDescent="0.3">
      <c r="A197" s="144"/>
      <c r="B197" s="144"/>
      <c r="C197" s="144"/>
      <c r="D197" s="144"/>
      <c r="E197" s="144"/>
      <c r="F197" s="144"/>
      <c r="G197" s="144"/>
    </row>
    <row r="198" spans="1:7" s="14" customFormat="1" outlineLevel="1" x14ac:dyDescent="0.3">
      <c r="A198" s="144"/>
      <c r="B198" s="144"/>
      <c r="C198" s="144"/>
      <c r="D198" s="144"/>
      <c r="E198" s="144"/>
      <c r="F198" s="144"/>
      <c r="G198" s="144"/>
    </row>
    <row r="199" spans="1:7" s="14" customFormat="1" outlineLevel="1" x14ac:dyDescent="0.3">
      <c r="A199" s="144"/>
      <c r="B199" s="144"/>
      <c r="C199" s="144"/>
      <c r="D199" s="144"/>
      <c r="E199" s="144"/>
      <c r="F199" s="144"/>
      <c r="G199" s="144"/>
    </row>
    <row r="200" spans="1:7" s="14" customFormat="1" outlineLevel="1" x14ac:dyDescent="0.3">
      <c r="A200" s="144"/>
      <c r="B200" s="144"/>
      <c r="C200" s="144"/>
      <c r="D200" s="144"/>
      <c r="E200" s="144"/>
      <c r="F200" s="144"/>
      <c r="G200" s="144"/>
    </row>
    <row r="201" spans="1:7" s="14" customFormat="1" outlineLevel="1" x14ac:dyDescent="0.3">
      <c r="A201" s="144"/>
      <c r="B201" s="144"/>
      <c r="C201" s="144"/>
      <c r="D201" s="144"/>
      <c r="E201" s="144"/>
      <c r="F201" s="144"/>
      <c r="G201" s="144"/>
    </row>
    <row r="202" spans="1:7" s="14" customFormat="1" outlineLevel="1" x14ac:dyDescent="0.3">
      <c r="A202" s="144"/>
      <c r="B202" s="144"/>
      <c r="C202" s="144"/>
      <c r="D202" s="144"/>
      <c r="E202" s="144"/>
      <c r="F202" s="144"/>
      <c r="G202" s="144"/>
    </row>
    <row r="203" spans="1:7" s="14" customFormat="1" outlineLevel="1" x14ac:dyDescent="0.3">
      <c r="A203" s="144"/>
      <c r="B203" s="144"/>
      <c r="C203" s="144"/>
      <c r="D203" s="144"/>
      <c r="E203" s="144"/>
      <c r="F203" s="144"/>
      <c r="G203" s="144"/>
    </row>
    <row r="204" spans="1:7" s="14" customFormat="1" outlineLevel="1" x14ac:dyDescent="0.3">
      <c r="A204" s="144"/>
      <c r="B204" s="144"/>
      <c r="C204" s="144"/>
      <c r="D204" s="144"/>
      <c r="E204" s="144"/>
      <c r="F204" s="144"/>
      <c r="G204" s="144"/>
    </row>
    <row r="205" spans="1:7" s="14" customFormat="1" outlineLevel="1" x14ac:dyDescent="0.3">
      <c r="A205" s="144"/>
      <c r="B205" s="144"/>
      <c r="C205" s="144"/>
      <c r="D205" s="144"/>
      <c r="E205" s="144"/>
      <c r="F205" s="144"/>
      <c r="G205" s="144"/>
    </row>
    <row r="206" spans="1:7" s="14" customFormat="1" outlineLevel="1" x14ac:dyDescent="0.3">
      <c r="A206" s="144"/>
      <c r="B206" s="144"/>
      <c r="C206" s="144"/>
      <c r="D206" s="144"/>
      <c r="E206" s="144"/>
      <c r="F206" s="144"/>
      <c r="G206" s="144"/>
    </row>
    <row r="207" spans="1:7" s="14" customFormat="1" outlineLevel="1" x14ac:dyDescent="0.3">
      <c r="A207" s="144"/>
      <c r="B207" s="144"/>
      <c r="C207" s="144"/>
      <c r="D207" s="144"/>
      <c r="E207" s="144"/>
      <c r="F207" s="144"/>
      <c r="G207" s="144"/>
    </row>
    <row r="208" spans="1:7" s="14" customFormat="1" outlineLevel="1" x14ac:dyDescent="0.3">
      <c r="A208" s="144"/>
      <c r="B208" s="144"/>
      <c r="C208" s="144"/>
      <c r="D208" s="144"/>
      <c r="E208" s="144"/>
      <c r="F208" s="144"/>
      <c r="G208" s="144"/>
    </row>
    <row r="209" spans="1:8" s="14" customFormat="1" outlineLevel="1" x14ac:dyDescent="0.3">
      <c r="A209" s="144"/>
      <c r="B209" s="144"/>
      <c r="C209" s="144"/>
      <c r="D209" s="144"/>
      <c r="E209" s="144"/>
      <c r="F209" s="144"/>
      <c r="G209" s="144"/>
    </row>
    <row r="210" spans="1:8" s="14" customFormat="1" outlineLevel="1" x14ac:dyDescent="0.3">
      <c r="A210" s="144"/>
      <c r="B210" s="144"/>
      <c r="C210" s="144"/>
      <c r="D210" s="144"/>
      <c r="E210" s="144"/>
      <c r="F210" s="144"/>
      <c r="G210" s="144"/>
    </row>
    <row r="211" spans="1:8" s="14" customFormat="1" outlineLevel="1" x14ac:dyDescent="0.3">
      <c r="A211" s="144"/>
      <c r="B211" s="144"/>
      <c r="C211" s="144"/>
      <c r="D211" s="144"/>
      <c r="E211" s="144"/>
      <c r="F211" s="144"/>
      <c r="G211" s="144"/>
    </row>
    <row r="212" spans="1:8" s="14" customFormat="1" outlineLevel="1" x14ac:dyDescent="0.3">
      <c r="A212" s="144"/>
      <c r="B212" s="144"/>
      <c r="C212" s="144"/>
      <c r="D212" s="144"/>
      <c r="E212" s="144"/>
      <c r="F212" s="144"/>
      <c r="G212" s="144"/>
    </row>
    <row r="213" spans="1:8" s="14" customFormat="1" ht="9.75" customHeight="1" x14ac:dyDescent="0.3">
      <c r="A213" s="144"/>
      <c r="B213" s="144"/>
      <c r="C213" s="144"/>
      <c r="D213" s="144"/>
      <c r="E213" s="144"/>
      <c r="F213" s="144"/>
      <c r="G213" s="144"/>
    </row>
    <row r="214" spans="1:8" ht="13.5" customHeight="1" x14ac:dyDescent="0.3">
      <c r="H214" s="14"/>
    </row>
    <row r="222" spans="1:8" s="34" customFormat="1" ht="15" customHeight="1" x14ac:dyDescent="0.3">
      <c r="A222" s="144"/>
      <c r="B222" s="144"/>
      <c r="C222" s="144"/>
      <c r="D222" s="144"/>
      <c r="E222" s="144"/>
      <c r="F222" s="144"/>
      <c r="G222" s="144"/>
    </row>
    <row r="223" spans="1:8" s="34" customFormat="1" ht="15" customHeight="1" x14ac:dyDescent="0.3">
      <c r="A223" s="144"/>
      <c r="B223" s="144"/>
      <c r="C223" s="144"/>
      <c r="D223" s="144"/>
      <c r="E223" s="144"/>
      <c r="F223" s="144"/>
      <c r="G223" s="144"/>
    </row>
    <row r="224" spans="1:8" s="34" customFormat="1" ht="12.75" customHeight="1" x14ac:dyDescent="0.3">
      <c r="A224" s="144"/>
      <c r="B224" s="144"/>
      <c r="C224" s="144"/>
      <c r="D224" s="144"/>
      <c r="E224" s="144"/>
      <c r="F224" s="144"/>
      <c r="G224" s="144"/>
    </row>
    <row r="225" spans="1:7" s="34" customFormat="1" ht="9.9" customHeight="1" x14ac:dyDescent="0.3">
      <c r="A225" s="144"/>
      <c r="B225" s="144"/>
      <c r="C225" s="144"/>
      <c r="D225" s="144"/>
      <c r="E225" s="144"/>
      <c r="F225" s="144"/>
      <c r="G225" s="144"/>
    </row>
    <row r="226" spans="1:7" s="34" customFormat="1" ht="9.9" customHeight="1" x14ac:dyDescent="0.3">
      <c r="A226" s="144"/>
      <c r="B226" s="144"/>
      <c r="C226" s="144"/>
      <c r="D226" s="144"/>
      <c r="E226" s="144"/>
      <c r="F226" s="144"/>
      <c r="G226" s="144"/>
    </row>
  </sheetData>
  <autoFilter ref="A16:H29" xr:uid="{00000000-0009-0000-0000-000005000000}"/>
  <mergeCells count="8">
    <mergeCell ref="A32:G32"/>
    <mergeCell ref="B7:G7"/>
    <mergeCell ref="A2:G2"/>
    <mergeCell ref="A5:G5"/>
    <mergeCell ref="A15:G15"/>
    <mergeCell ref="A17:B17"/>
    <mergeCell ref="A3:K3"/>
    <mergeCell ref="A4:K4"/>
  </mergeCells>
  <phoneticPr fontId="45" type="noConversion"/>
  <printOptions horizontalCentered="1"/>
  <pageMargins left="0.59055118110236227" right="0.39370078740157483" top="0.59055118110236227" bottom="0.59055118110236227" header="0.51181102362204722" footer="0.51181102362204722"/>
  <pageSetup paperSize="9" scale="58" fitToHeight="0" orientation="portrait" r:id="rId1"/>
  <headerFooter alignWithMargins="0">
    <oddFooter>Página 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P43"/>
  <sheetViews>
    <sheetView showGridLines="0" view="pageBreakPreview" zoomScaleNormal="100" zoomScaleSheetLayoutView="100" workbookViewId="0">
      <selection activeCell="D115" sqref="D115:J115"/>
    </sheetView>
  </sheetViews>
  <sheetFormatPr defaultRowHeight="14.4" x14ac:dyDescent="0.3"/>
  <cols>
    <col min="1" max="1" width="12.6640625" style="31" bestFit="1" customWidth="1"/>
    <col min="2" max="2" width="19.6640625" style="31" customWidth="1"/>
    <col min="3" max="3" width="70.109375" style="31" customWidth="1"/>
    <col min="4" max="4" width="16.5546875" style="31" customWidth="1"/>
    <col min="5" max="5" width="13.44140625" style="31" customWidth="1"/>
    <col min="6" max="6" width="9.109375" style="27"/>
    <col min="7" max="7" width="28.6640625" style="28" customWidth="1"/>
    <col min="8" max="10" width="10.44140625" style="28" customWidth="1"/>
    <col min="11" max="11" width="9.109375" style="28"/>
    <col min="12" max="12" width="28.6640625" style="28" customWidth="1"/>
    <col min="13" max="15" width="10.44140625" style="28" customWidth="1"/>
    <col min="16" max="251" width="9.109375" style="27"/>
    <col min="252" max="252" width="12" style="27" customWidth="1"/>
    <col min="253" max="253" width="83.6640625" style="27" customWidth="1"/>
    <col min="254" max="254" width="13.44140625" style="27" customWidth="1"/>
    <col min="255" max="507" width="9.109375" style="27"/>
    <col min="508" max="508" width="12" style="27" customWidth="1"/>
    <col min="509" max="509" width="83.6640625" style="27" customWidth="1"/>
    <col min="510" max="510" width="13.44140625" style="27" customWidth="1"/>
    <col min="511" max="763" width="9.109375" style="27"/>
    <col min="764" max="764" width="12" style="27" customWidth="1"/>
    <col min="765" max="765" width="83.6640625" style="27" customWidth="1"/>
    <col min="766" max="766" width="13.44140625" style="27" customWidth="1"/>
    <col min="767" max="1019" width="9.109375" style="27"/>
    <col min="1020" max="1020" width="12" style="27" customWidth="1"/>
    <col min="1021" max="1021" width="83.6640625" style="27" customWidth="1"/>
    <col min="1022" max="1022" width="13.44140625" style="27" customWidth="1"/>
    <col min="1023" max="1275" width="9.109375" style="27"/>
    <col min="1276" max="1276" width="12" style="27" customWidth="1"/>
    <col min="1277" max="1277" width="83.6640625" style="27" customWidth="1"/>
    <col min="1278" max="1278" width="13.44140625" style="27" customWidth="1"/>
    <col min="1279" max="1531" width="9.109375" style="27"/>
    <col min="1532" max="1532" width="12" style="27" customWidth="1"/>
    <col min="1533" max="1533" width="83.6640625" style="27" customWidth="1"/>
    <col min="1534" max="1534" width="13.44140625" style="27" customWidth="1"/>
    <col min="1535" max="1787" width="9.109375" style="27"/>
    <col min="1788" max="1788" width="12" style="27" customWidth="1"/>
    <col min="1789" max="1789" width="83.6640625" style="27" customWidth="1"/>
    <col min="1790" max="1790" width="13.44140625" style="27" customWidth="1"/>
    <col min="1791" max="2043" width="9.109375" style="27"/>
    <col min="2044" max="2044" width="12" style="27" customWidth="1"/>
    <col min="2045" max="2045" width="83.6640625" style="27" customWidth="1"/>
    <col min="2046" max="2046" width="13.44140625" style="27" customWidth="1"/>
    <col min="2047" max="2299" width="9.109375" style="27"/>
    <col min="2300" max="2300" width="12" style="27" customWidth="1"/>
    <col min="2301" max="2301" width="83.6640625" style="27" customWidth="1"/>
    <col min="2302" max="2302" width="13.44140625" style="27" customWidth="1"/>
    <col min="2303" max="2555" width="9.109375" style="27"/>
    <col min="2556" max="2556" width="12" style="27" customWidth="1"/>
    <col min="2557" max="2557" width="83.6640625" style="27" customWidth="1"/>
    <col min="2558" max="2558" width="13.44140625" style="27" customWidth="1"/>
    <col min="2559" max="2811" width="9.109375" style="27"/>
    <col min="2812" max="2812" width="12" style="27" customWidth="1"/>
    <col min="2813" max="2813" width="83.6640625" style="27" customWidth="1"/>
    <col min="2814" max="2814" width="13.44140625" style="27" customWidth="1"/>
    <col min="2815" max="3067" width="9.109375" style="27"/>
    <col min="3068" max="3068" width="12" style="27" customWidth="1"/>
    <col min="3069" max="3069" width="83.6640625" style="27" customWidth="1"/>
    <col min="3070" max="3070" width="13.44140625" style="27" customWidth="1"/>
    <col min="3071" max="3323" width="9.109375" style="27"/>
    <col min="3324" max="3324" width="12" style="27" customWidth="1"/>
    <col min="3325" max="3325" width="83.6640625" style="27" customWidth="1"/>
    <col min="3326" max="3326" width="13.44140625" style="27" customWidth="1"/>
    <col min="3327" max="3579" width="9.109375" style="27"/>
    <col min="3580" max="3580" width="12" style="27" customWidth="1"/>
    <col min="3581" max="3581" width="83.6640625" style="27" customWidth="1"/>
    <col min="3582" max="3582" width="13.44140625" style="27" customWidth="1"/>
    <col min="3583" max="3835" width="9.109375" style="27"/>
    <col min="3836" max="3836" width="12" style="27" customWidth="1"/>
    <col min="3837" max="3837" width="83.6640625" style="27" customWidth="1"/>
    <col min="3838" max="3838" width="13.44140625" style="27" customWidth="1"/>
    <col min="3839" max="4091" width="9.109375" style="27"/>
    <col min="4092" max="4092" width="12" style="27" customWidth="1"/>
    <col min="4093" max="4093" width="83.6640625" style="27" customWidth="1"/>
    <col min="4094" max="4094" width="13.44140625" style="27" customWidth="1"/>
    <col min="4095" max="4347" width="9.109375" style="27"/>
    <col min="4348" max="4348" width="12" style="27" customWidth="1"/>
    <col min="4349" max="4349" width="83.6640625" style="27" customWidth="1"/>
    <col min="4350" max="4350" width="13.44140625" style="27" customWidth="1"/>
    <col min="4351" max="4603" width="9.109375" style="27"/>
    <col min="4604" max="4604" width="12" style="27" customWidth="1"/>
    <col min="4605" max="4605" width="83.6640625" style="27" customWidth="1"/>
    <col min="4606" max="4606" width="13.44140625" style="27" customWidth="1"/>
    <col min="4607" max="4859" width="9.109375" style="27"/>
    <col min="4860" max="4860" width="12" style="27" customWidth="1"/>
    <col min="4861" max="4861" width="83.6640625" style="27" customWidth="1"/>
    <col min="4862" max="4862" width="13.44140625" style="27" customWidth="1"/>
    <col min="4863" max="5115" width="9.109375" style="27"/>
    <col min="5116" max="5116" width="12" style="27" customWidth="1"/>
    <col min="5117" max="5117" width="83.6640625" style="27" customWidth="1"/>
    <col min="5118" max="5118" width="13.44140625" style="27" customWidth="1"/>
    <col min="5119" max="5371" width="9.109375" style="27"/>
    <col min="5372" max="5372" width="12" style="27" customWidth="1"/>
    <col min="5373" max="5373" width="83.6640625" style="27" customWidth="1"/>
    <col min="5374" max="5374" width="13.44140625" style="27" customWidth="1"/>
    <col min="5375" max="5627" width="9.109375" style="27"/>
    <col min="5628" max="5628" width="12" style="27" customWidth="1"/>
    <col min="5629" max="5629" width="83.6640625" style="27" customWidth="1"/>
    <col min="5630" max="5630" width="13.44140625" style="27" customWidth="1"/>
    <col min="5631" max="5883" width="9.109375" style="27"/>
    <col min="5884" max="5884" width="12" style="27" customWidth="1"/>
    <col min="5885" max="5885" width="83.6640625" style="27" customWidth="1"/>
    <col min="5886" max="5886" width="13.44140625" style="27" customWidth="1"/>
    <col min="5887" max="6139" width="9.109375" style="27"/>
    <col min="6140" max="6140" width="12" style="27" customWidth="1"/>
    <col min="6141" max="6141" width="83.6640625" style="27" customWidth="1"/>
    <col min="6142" max="6142" width="13.44140625" style="27" customWidth="1"/>
    <col min="6143" max="6395" width="9.109375" style="27"/>
    <col min="6396" max="6396" width="12" style="27" customWidth="1"/>
    <col min="6397" max="6397" width="83.6640625" style="27" customWidth="1"/>
    <col min="6398" max="6398" width="13.44140625" style="27" customWidth="1"/>
    <col min="6399" max="6651" width="9.109375" style="27"/>
    <col min="6652" max="6652" width="12" style="27" customWidth="1"/>
    <col min="6653" max="6653" width="83.6640625" style="27" customWidth="1"/>
    <col min="6654" max="6654" width="13.44140625" style="27" customWidth="1"/>
    <col min="6655" max="6907" width="9.109375" style="27"/>
    <col min="6908" max="6908" width="12" style="27" customWidth="1"/>
    <col min="6909" max="6909" width="83.6640625" style="27" customWidth="1"/>
    <col min="6910" max="6910" width="13.44140625" style="27" customWidth="1"/>
    <col min="6911" max="7163" width="9.109375" style="27"/>
    <col min="7164" max="7164" width="12" style="27" customWidth="1"/>
    <col min="7165" max="7165" width="83.6640625" style="27" customWidth="1"/>
    <col min="7166" max="7166" width="13.44140625" style="27" customWidth="1"/>
    <col min="7167" max="7419" width="9.109375" style="27"/>
    <col min="7420" max="7420" width="12" style="27" customWidth="1"/>
    <col min="7421" max="7421" width="83.6640625" style="27" customWidth="1"/>
    <col min="7422" max="7422" width="13.44140625" style="27" customWidth="1"/>
    <col min="7423" max="7675" width="9.109375" style="27"/>
    <col min="7676" max="7676" width="12" style="27" customWidth="1"/>
    <col min="7677" max="7677" width="83.6640625" style="27" customWidth="1"/>
    <col min="7678" max="7678" width="13.44140625" style="27" customWidth="1"/>
    <col min="7679" max="7931" width="9.109375" style="27"/>
    <col min="7932" max="7932" width="12" style="27" customWidth="1"/>
    <col min="7933" max="7933" width="83.6640625" style="27" customWidth="1"/>
    <col min="7934" max="7934" width="13.44140625" style="27" customWidth="1"/>
    <col min="7935" max="8187" width="9.109375" style="27"/>
    <col min="8188" max="8188" width="12" style="27" customWidth="1"/>
    <col min="8189" max="8189" width="83.6640625" style="27" customWidth="1"/>
    <col min="8190" max="8190" width="13.44140625" style="27" customWidth="1"/>
    <col min="8191" max="8443" width="9.109375" style="27"/>
    <col min="8444" max="8444" width="12" style="27" customWidth="1"/>
    <col min="8445" max="8445" width="83.6640625" style="27" customWidth="1"/>
    <col min="8446" max="8446" width="13.44140625" style="27" customWidth="1"/>
    <col min="8447" max="8699" width="9.109375" style="27"/>
    <col min="8700" max="8700" width="12" style="27" customWidth="1"/>
    <col min="8701" max="8701" width="83.6640625" style="27" customWidth="1"/>
    <col min="8702" max="8702" width="13.44140625" style="27" customWidth="1"/>
    <col min="8703" max="8955" width="9.109375" style="27"/>
    <col min="8956" max="8956" width="12" style="27" customWidth="1"/>
    <col min="8957" max="8957" width="83.6640625" style="27" customWidth="1"/>
    <col min="8958" max="8958" width="13.44140625" style="27" customWidth="1"/>
    <col min="8959" max="9211" width="9.109375" style="27"/>
    <col min="9212" max="9212" width="12" style="27" customWidth="1"/>
    <col min="9213" max="9213" width="83.6640625" style="27" customWidth="1"/>
    <col min="9214" max="9214" width="13.44140625" style="27" customWidth="1"/>
    <col min="9215" max="9467" width="9.109375" style="27"/>
    <col min="9468" max="9468" width="12" style="27" customWidth="1"/>
    <col min="9469" max="9469" width="83.6640625" style="27" customWidth="1"/>
    <col min="9470" max="9470" width="13.44140625" style="27" customWidth="1"/>
    <col min="9471" max="9723" width="9.109375" style="27"/>
    <col min="9724" max="9724" width="12" style="27" customWidth="1"/>
    <col min="9725" max="9725" width="83.6640625" style="27" customWidth="1"/>
    <col min="9726" max="9726" width="13.44140625" style="27" customWidth="1"/>
    <col min="9727" max="9979" width="9.109375" style="27"/>
    <col min="9980" max="9980" width="12" style="27" customWidth="1"/>
    <col min="9981" max="9981" width="83.6640625" style="27" customWidth="1"/>
    <col min="9982" max="9982" width="13.44140625" style="27" customWidth="1"/>
    <col min="9983" max="10235" width="9.109375" style="27"/>
    <col min="10236" max="10236" width="12" style="27" customWidth="1"/>
    <col min="10237" max="10237" width="83.6640625" style="27" customWidth="1"/>
    <col min="10238" max="10238" width="13.44140625" style="27" customWidth="1"/>
    <col min="10239" max="10491" width="9.109375" style="27"/>
    <col min="10492" max="10492" width="12" style="27" customWidth="1"/>
    <col min="10493" max="10493" width="83.6640625" style="27" customWidth="1"/>
    <col min="10494" max="10494" width="13.44140625" style="27" customWidth="1"/>
    <col min="10495" max="10747" width="9.109375" style="27"/>
    <col min="10748" max="10748" width="12" style="27" customWidth="1"/>
    <col min="10749" max="10749" width="83.6640625" style="27" customWidth="1"/>
    <col min="10750" max="10750" width="13.44140625" style="27" customWidth="1"/>
    <col min="10751" max="11003" width="9.109375" style="27"/>
    <col min="11004" max="11004" width="12" style="27" customWidth="1"/>
    <col min="11005" max="11005" width="83.6640625" style="27" customWidth="1"/>
    <col min="11006" max="11006" width="13.44140625" style="27" customWidth="1"/>
    <col min="11007" max="11259" width="9.109375" style="27"/>
    <col min="11260" max="11260" width="12" style="27" customWidth="1"/>
    <col min="11261" max="11261" width="83.6640625" style="27" customWidth="1"/>
    <col min="11262" max="11262" width="13.44140625" style="27" customWidth="1"/>
    <col min="11263" max="11515" width="9.109375" style="27"/>
    <col min="11516" max="11516" width="12" style="27" customWidth="1"/>
    <col min="11517" max="11517" width="83.6640625" style="27" customWidth="1"/>
    <col min="11518" max="11518" width="13.44140625" style="27" customWidth="1"/>
    <col min="11519" max="11771" width="9.109375" style="27"/>
    <col min="11772" max="11772" width="12" style="27" customWidth="1"/>
    <col min="11773" max="11773" width="83.6640625" style="27" customWidth="1"/>
    <col min="11774" max="11774" width="13.44140625" style="27" customWidth="1"/>
    <col min="11775" max="12027" width="9.109375" style="27"/>
    <col min="12028" max="12028" width="12" style="27" customWidth="1"/>
    <col min="12029" max="12029" width="83.6640625" style="27" customWidth="1"/>
    <col min="12030" max="12030" width="13.44140625" style="27" customWidth="1"/>
    <col min="12031" max="12283" width="9.109375" style="27"/>
    <col min="12284" max="12284" width="12" style="27" customWidth="1"/>
    <col min="12285" max="12285" width="83.6640625" style="27" customWidth="1"/>
    <col min="12286" max="12286" width="13.44140625" style="27" customWidth="1"/>
    <col min="12287" max="12539" width="9.109375" style="27"/>
    <col min="12540" max="12540" width="12" style="27" customWidth="1"/>
    <col min="12541" max="12541" width="83.6640625" style="27" customWidth="1"/>
    <col min="12542" max="12542" width="13.44140625" style="27" customWidth="1"/>
    <col min="12543" max="12795" width="9.109375" style="27"/>
    <col min="12796" max="12796" width="12" style="27" customWidth="1"/>
    <col min="12797" max="12797" width="83.6640625" style="27" customWidth="1"/>
    <col min="12798" max="12798" width="13.44140625" style="27" customWidth="1"/>
    <col min="12799" max="13051" width="9.109375" style="27"/>
    <col min="13052" max="13052" width="12" style="27" customWidth="1"/>
    <col min="13053" max="13053" width="83.6640625" style="27" customWidth="1"/>
    <col min="13054" max="13054" width="13.44140625" style="27" customWidth="1"/>
    <col min="13055" max="13307" width="9.109375" style="27"/>
    <col min="13308" max="13308" width="12" style="27" customWidth="1"/>
    <col min="13309" max="13309" width="83.6640625" style="27" customWidth="1"/>
    <col min="13310" max="13310" width="13.44140625" style="27" customWidth="1"/>
    <col min="13311" max="13563" width="9.109375" style="27"/>
    <col min="13564" max="13564" width="12" style="27" customWidth="1"/>
    <col min="13565" max="13565" width="83.6640625" style="27" customWidth="1"/>
    <col min="13566" max="13566" width="13.44140625" style="27" customWidth="1"/>
    <col min="13567" max="13819" width="9.109375" style="27"/>
    <col min="13820" max="13820" width="12" style="27" customWidth="1"/>
    <col min="13821" max="13821" width="83.6640625" style="27" customWidth="1"/>
    <col min="13822" max="13822" width="13.44140625" style="27" customWidth="1"/>
    <col min="13823" max="14075" width="9.109375" style="27"/>
    <col min="14076" max="14076" width="12" style="27" customWidth="1"/>
    <col min="14077" max="14077" width="83.6640625" style="27" customWidth="1"/>
    <col min="14078" max="14078" width="13.44140625" style="27" customWidth="1"/>
    <col min="14079" max="14331" width="9.109375" style="27"/>
    <col min="14332" max="14332" width="12" style="27" customWidth="1"/>
    <col min="14333" max="14333" width="83.6640625" style="27" customWidth="1"/>
    <col min="14334" max="14334" width="13.44140625" style="27" customWidth="1"/>
    <col min="14335" max="14587" width="9.109375" style="27"/>
    <col min="14588" max="14588" width="12" style="27" customWidth="1"/>
    <col min="14589" max="14589" width="83.6640625" style="27" customWidth="1"/>
    <col min="14590" max="14590" width="13.44140625" style="27" customWidth="1"/>
    <col min="14591" max="14843" width="9.109375" style="27"/>
    <col min="14844" max="14844" width="12" style="27" customWidth="1"/>
    <col min="14845" max="14845" width="83.6640625" style="27" customWidth="1"/>
    <col min="14846" max="14846" width="13.44140625" style="27" customWidth="1"/>
    <col min="14847" max="15099" width="9.109375" style="27"/>
    <col min="15100" max="15100" width="12" style="27" customWidth="1"/>
    <col min="15101" max="15101" width="83.6640625" style="27" customWidth="1"/>
    <col min="15102" max="15102" width="13.44140625" style="27" customWidth="1"/>
    <col min="15103" max="15355" width="9.109375" style="27"/>
    <col min="15356" max="15356" width="12" style="27" customWidth="1"/>
    <col min="15357" max="15357" width="83.6640625" style="27" customWidth="1"/>
    <col min="15358" max="15358" width="13.44140625" style="27" customWidth="1"/>
    <col min="15359" max="15611" width="9.109375" style="27"/>
    <col min="15612" max="15612" width="12" style="27" customWidth="1"/>
    <col min="15613" max="15613" width="83.6640625" style="27" customWidth="1"/>
    <col min="15614" max="15614" width="13.44140625" style="27" customWidth="1"/>
    <col min="15615" max="15867" width="9.109375" style="27"/>
    <col min="15868" max="15868" width="12" style="27" customWidth="1"/>
    <col min="15869" max="15869" width="83.6640625" style="27" customWidth="1"/>
    <col min="15870" max="15870" width="13.44140625" style="27" customWidth="1"/>
    <col min="15871" max="16123" width="9.109375" style="27"/>
    <col min="16124" max="16124" width="12" style="27" customWidth="1"/>
    <col min="16125" max="16125" width="83.6640625" style="27" customWidth="1"/>
    <col min="16126" max="16126" width="13.44140625" style="27" customWidth="1"/>
    <col min="16127" max="16384" width="9.109375" style="27"/>
  </cols>
  <sheetData>
    <row r="1" spans="1:16" ht="36" customHeight="1" x14ac:dyDescent="0.3">
      <c r="A1" s="716" t="s">
        <v>117</v>
      </c>
      <c r="B1" s="716"/>
      <c r="C1" s="716"/>
      <c r="D1" s="716"/>
      <c r="E1" s="716"/>
      <c r="F1" s="302"/>
      <c r="G1" s="302"/>
      <c r="H1" s="27"/>
      <c r="I1" s="27"/>
      <c r="J1" s="27"/>
      <c r="K1" s="27"/>
      <c r="L1" s="27"/>
      <c r="M1" s="27"/>
      <c r="N1" s="27"/>
      <c r="O1" s="27"/>
    </row>
    <row r="2" spans="1:16" ht="34.5" customHeight="1" x14ac:dyDescent="0.3">
      <c r="A2" s="717" t="s">
        <v>118</v>
      </c>
      <c r="B2" s="717"/>
      <c r="C2" s="717"/>
      <c r="D2" s="717"/>
      <c r="E2" s="717"/>
      <c r="F2" s="303"/>
      <c r="G2" s="303"/>
      <c r="H2" s="27"/>
      <c r="I2" s="27"/>
      <c r="J2" s="27"/>
      <c r="K2" s="27"/>
      <c r="L2" s="27"/>
      <c r="M2" s="27"/>
      <c r="N2" s="27"/>
      <c r="O2" s="27"/>
    </row>
    <row r="3" spans="1:16" s="8" customFormat="1" ht="5.0999999999999996" customHeight="1" x14ac:dyDescent="0.3">
      <c r="A3" s="9"/>
      <c r="B3" s="9"/>
      <c r="C3" s="96"/>
    </row>
    <row r="4" spans="1:16" s="49" customFormat="1" ht="32.4" customHeight="1" x14ac:dyDescent="0.3">
      <c r="A4" s="126" t="s">
        <v>122</v>
      </c>
      <c r="B4" s="708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4" s="708"/>
      <c r="D4" s="708"/>
      <c r="E4" s="708"/>
      <c r="F4" s="47"/>
      <c r="G4" s="48"/>
      <c r="H4" s="48"/>
    </row>
    <row r="5" spans="1:16" s="51" customFormat="1" ht="15.6" x14ac:dyDescent="0.3">
      <c r="A5" s="65" t="s">
        <v>21</v>
      </c>
      <c r="B5" s="50" t="str">
        <f>DADOS!$C$3</f>
        <v>PAÇO DO LUMIAR -MA.</v>
      </c>
      <c r="C5" s="50"/>
      <c r="G5" s="271"/>
      <c r="H5" s="271"/>
    </row>
    <row r="6" spans="1:16" s="49" customFormat="1" ht="5.0999999999999996" customHeight="1" x14ac:dyDescent="0.3">
      <c r="A6" s="55"/>
      <c r="B6" s="52"/>
      <c r="C6" s="53"/>
      <c r="D6" s="54"/>
      <c r="E6" s="57"/>
      <c r="F6" s="56"/>
      <c r="G6" s="48"/>
      <c r="H6" s="48"/>
    </row>
    <row r="7" spans="1:16" s="49" customFormat="1" ht="15.6" x14ac:dyDescent="0.3">
      <c r="A7" s="54" t="s">
        <v>208</v>
      </c>
      <c r="B7" s="94" t="str">
        <f>DADOS!$C$4</f>
        <v>SINAPI 04/2025 - Maranhão; SICRO3 01/2025 - Maranhão; ORSE 02/2025 - Sergipe; SEINFRA 028 - Ceará</v>
      </c>
      <c r="C7" s="90"/>
      <c r="D7" s="95"/>
      <c r="E7" s="76"/>
      <c r="G7" s="27"/>
      <c r="H7" s="27"/>
      <c r="I7" s="27"/>
      <c r="J7" s="27"/>
      <c r="K7" s="27"/>
      <c r="L7" s="27"/>
      <c r="M7" s="27"/>
      <c r="N7" s="27"/>
      <c r="O7" s="27"/>
    </row>
    <row r="8" spans="1:16" s="49" customFormat="1" ht="15.6" x14ac:dyDescent="0.3">
      <c r="A8" s="54" t="s">
        <v>22</v>
      </c>
      <c r="B8" s="91">
        <f>DADOS!$C$5</f>
        <v>0.22470000000000001</v>
      </c>
      <c r="C8" s="54" t="s">
        <v>23</v>
      </c>
      <c r="D8" s="168" t="str">
        <f>DADOS!$C$7</f>
        <v>SEM DESONERAÇÃO</v>
      </c>
      <c r="G8" s="27"/>
      <c r="H8" s="27"/>
      <c r="I8" s="27"/>
      <c r="J8" s="27"/>
      <c r="K8" s="27"/>
      <c r="L8" s="27"/>
      <c r="M8" s="27"/>
      <c r="N8" s="27"/>
      <c r="O8" s="27"/>
    </row>
    <row r="9" spans="1:16" s="49" customFormat="1" ht="15.6" x14ac:dyDescent="0.3">
      <c r="A9" s="54" t="s">
        <v>202</v>
      </c>
      <c r="B9" s="91">
        <f>DADOS!$C$6</f>
        <v>0</v>
      </c>
      <c r="C9" s="54" t="s">
        <v>124</v>
      </c>
      <c r="D9" s="91">
        <f>DADOS!$C$8</f>
        <v>1.1273</v>
      </c>
      <c r="G9" s="27"/>
      <c r="H9" s="27"/>
      <c r="I9" s="27"/>
      <c r="J9" s="27"/>
      <c r="K9" s="27"/>
      <c r="L9" s="27"/>
      <c r="M9" s="27"/>
      <c r="N9" s="27"/>
      <c r="O9" s="27"/>
    </row>
    <row r="10" spans="1:16" s="49" customFormat="1" ht="15.6" x14ac:dyDescent="0.3">
      <c r="A10" s="54" t="s">
        <v>120</v>
      </c>
      <c r="B10" s="93">
        <f>DADOS!$C$10</f>
        <v>0</v>
      </c>
      <c r="C10" s="54" t="s">
        <v>125</v>
      </c>
      <c r="D10" s="91">
        <f>DADOS!$C$9</f>
        <v>0.70190000000000019</v>
      </c>
      <c r="G10" s="27"/>
      <c r="H10" s="27"/>
      <c r="I10" s="27"/>
      <c r="J10" s="27"/>
      <c r="K10" s="27"/>
      <c r="L10" s="27"/>
      <c r="M10" s="27"/>
      <c r="N10" s="27"/>
      <c r="O10" s="27"/>
    </row>
    <row r="11" spans="1:16" s="3" customFormat="1" ht="5.0999999999999996" customHeight="1" thickBot="1" x14ac:dyDescent="0.3">
      <c r="A11" s="67"/>
      <c r="B11" s="67"/>
      <c r="C11" s="67"/>
      <c r="D11" s="69"/>
      <c r="E11" s="68"/>
      <c r="F11" s="6"/>
      <c r="G11" s="27"/>
      <c r="H11" s="27"/>
      <c r="I11" s="27"/>
      <c r="J11" s="27"/>
      <c r="K11" s="27"/>
      <c r="L11" s="27"/>
      <c r="M11" s="27"/>
      <c r="N11" s="27"/>
      <c r="O11" s="27"/>
    </row>
    <row r="12" spans="1:16" s="61" customFormat="1" ht="32.25" customHeight="1" thickBot="1" x14ac:dyDescent="0.35">
      <c r="A12" s="679" t="s">
        <v>217</v>
      </c>
      <c r="B12" s="680"/>
      <c r="C12" s="680"/>
      <c r="D12" s="680"/>
      <c r="E12" s="681"/>
      <c r="G12" s="27"/>
      <c r="H12" s="27"/>
      <c r="I12" s="27"/>
      <c r="J12" s="27"/>
      <c r="K12" s="27"/>
      <c r="L12" s="27"/>
      <c r="M12" s="27"/>
      <c r="N12" s="27"/>
      <c r="O12" s="27"/>
    </row>
    <row r="13" spans="1:16" ht="7.5" customHeight="1" thickTop="1" x14ac:dyDescent="0.3">
      <c r="A13" s="22"/>
      <c r="B13" s="23"/>
      <c r="C13" s="23"/>
      <c r="D13" s="23"/>
      <c r="E13" s="296"/>
      <c r="G13" s="27"/>
      <c r="H13" s="27"/>
      <c r="I13" s="27"/>
      <c r="J13" s="27"/>
      <c r="K13" s="27"/>
      <c r="L13" s="27"/>
      <c r="M13" s="27"/>
      <c r="N13" s="27"/>
      <c r="O13" s="27"/>
    </row>
    <row r="14" spans="1:16" ht="15" customHeight="1" x14ac:dyDescent="0.3">
      <c r="A14" s="132" t="s">
        <v>218</v>
      </c>
      <c r="B14" s="686" t="s">
        <v>74</v>
      </c>
      <c r="C14" s="687"/>
      <c r="D14" s="687"/>
      <c r="E14" s="688"/>
      <c r="F14" s="106"/>
      <c r="G14" s="27"/>
      <c r="H14" s="27"/>
      <c r="I14" s="27"/>
      <c r="J14" s="27"/>
      <c r="K14" s="27"/>
      <c r="L14" s="27"/>
      <c r="M14" s="27"/>
      <c r="N14" s="27"/>
      <c r="O14" s="27"/>
      <c r="P14" s="106"/>
    </row>
    <row r="15" spans="1:16" x14ac:dyDescent="0.3">
      <c r="A15" s="134"/>
      <c r="B15" s="689" t="s">
        <v>219</v>
      </c>
      <c r="C15" s="689"/>
      <c r="D15" s="690"/>
      <c r="E15" s="136">
        <v>5.0000000000000001E-3</v>
      </c>
      <c r="F15" s="106"/>
      <c r="G15" s="27"/>
      <c r="H15" s="27"/>
      <c r="I15" s="27"/>
      <c r="J15" s="27"/>
      <c r="K15" s="27"/>
      <c r="L15" s="27"/>
      <c r="M15" s="27"/>
      <c r="N15" s="27"/>
      <c r="O15" s="27"/>
      <c r="P15" s="106"/>
    </row>
    <row r="16" spans="1:16" x14ac:dyDescent="0.3">
      <c r="A16" s="134"/>
      <c r="B16" s="691" t="s">
        <v>220</v>
      </c>
      <c r="C16" s="691"/>
      <c r="D16" s="692"/>
      <c r="E16" s="135">
        <f>E15</f>
        <v>5.0000000000000001E-3</v>
      </c>
      <c r="F16" s="106"/>
      <c r="G16" s="27"/>
      <c r="H16" s="27"/>
      <c r="I16" s="27"/>
      <c r="J16" s="27"/>
      <c r="K16" s="27"/>
      <c r="L16" s="27"/>
      <c r="M16" s="27"/>
      <c r="N16" s="27"/>
      <c r="O16" s="27"/>
      <c r="P16" s="106"/>
    </row>
    <row r="17" spans="1:16" ht="15" customHeight="1" x14ac:dyDescent="0.3">
      <c r="A17" s="132" t="s">
        <v>221</v>
      </c>
      <c r="B17" s="686" t="s">
        <v>92</v>
      </c>
      <c r="C17" s="687"/>
      <c r="D17" s="687"/>
      <c r="E17" s="688"/>
      <c r="F17" s="106"/>
      <c r="G17" s="27"/>
      <c r="H17" s="27"/>
      <c r="I17" s="27"/>
      <c r="J17" s="27"/>
      <c r="K17" s="27"/>
      <c r="L17" s="27"/>
      <c r="M17" s="27"/>
      <c r="N17" s="27"/>
      <c r="O17" s="27"/>
      <c r="P17" s="106"/>
    </row>
    <row r="18" spans="1:16" x14ac:dyDescent="0.3">
      <c r="A18" s="134"/>
      <c r="B18" s="689" t="s">
        <v>221</v>
      </c>
      <c r="C18" s="689"/>
      <c r="D18" s="690"/>
      <c r="E18" s="136">
        <v>0.15</v>
      </c>
      <c r="F18" s="106"/>
      <c r="G18" s="27"/>
      <c r="H18" s="27"/>
      <c r="I18" s="27"/>
      <c r="J18" s="27"/>
      <c r="K18" s="27"/>
      <c r="L18" s="27"/>
      <c r="M18" s="27"/>
      <c r="N18" s="27"/>
      <c r="O18" s="27"/>
      <c r="P18" s="106"/>
    </row>
    <row r="19" spans="1:16" x14ac:dyDescent="0.3">
      <c r="A19" s="134"/>
      <c r="B19" s="691" t="s">
        <v>222</v>
      </c>
      <c r="C19" s="691"/>
      <c r="D19" s="692"/>
      <c r="E19" s="135">
        <f>E18</f>
        <v>0.15</v>
      </c>
      <c r="F19" s="106"/>
      <c r="G19" s="27"/>
      <c r="H19" s="27"/>
      <c r="I19" s="27"/>
      <c r="J19" s="27"/>
      <c r="K19" s="27"/>
      <c r="L19" s="27"/>
      <c r="M19" s="27"/>
      <c r="N19" s="27"/>
      <c r="O19" s="27"/>
      <c r="P19" s="106"/>
    </row>
    <row r="20" spans="1:16" ht="15" customHeight="1" x14ac:dyDescent="0.3">
      <c r="A20" s="132" t="s">
        <v>223</v>
      </c>
      <c r="B20" s="686" t="s">
        <v>105</v>
      </c>
      <c r="C20" s="687"/>
      <c r="D20" s="687"/>
      <c r="E20" s="688"/>
      <c r="F20" s="106"/>
      <c r="G20" s="27"/>
      <c r="H20" s="27"/>
      <c r="I20" s="27"/>
      <c r="J20" s="27"/>
      <c r="K20" s="27"/>
      <c r="L20" s="27"/>
      <c r="M20" s="27"/>
      <c r="N20" s="27"/>
      <c r="O20" s="27"/>
      <c r="P20" s="106"/>
    </row>
    <row r="21" spans="1:16" x14ac:dyDescent="0.3">
      <c r="A21" s="134"/>
      <c r="B21" s="689" t="s">
        <v>11</v>
      </c>
      <c r="C21" s="689"/>
      <c r="D21" s="690"/>
      <c r="E21" s="136">
        <v>4.4999999999999998E-2</v>
      </c>
      <c r="F21" s="106"/>
      <c r="G21" s="27"/>
      <c r="H21" s="27"/>
      <c r="I21" s="27"/>
      <c r="J21" s="27"/>
      <c r="K21" s="27"/>
      <c r="L21" s="27"/>
      <c r="M21" s="27"/>
      <c r="N21" s="27"/>
      <c r="O21" s="27"/>
      <c r="P21" s="106"/>
    </row>
    <row r="22" spans="1:16" x14ac:dyDescent="0.3">
      <c r="A22" s="134"/>
      <c r="B22" s="691" t="s">
        <v>63</v>
      </c>
      <c r="C22" s="691"/>
      <c r="D22" s="692"/>
      <c r="E22" s="135">
        <f>SUM(E21:E21)</f>
        <v>4.4999999999999998E-2</v>
      </c>
      <c r="F22" s="106"/>
      <c r="G22" s="27"/>
      <c r="H22" s="27"/>
      <c r="I22" s="27"/>
      <c r="J22" s="27"/>
      <c r="K22" s="27"/>
      <c r="L22" s="27"/>
      <c r="M22" s="27"/>
      <c r="N22" s="27"/>
      <c r="O22" s="27"/>
      <c r="P22" s="106"/>
    </row>
    <row r="23" spans="1:16" ht="9" customHeight="1" x14ac:dyDescent="0.3">
      <c r="A23" s="109"/>
      <c r="B23" s="112"/>
      <c r="C23" s="112"/>
      <c r="D23" s="112"/>
      <c r="E23" s="113"/>
      <c r="F23" s="106"/>
      <c r="G23" s="27"/>
      <c r="H23" s="27"/>
      <c r="I23" s="27"/>
      <c r="J23" s="27"/>
      <c r="K23" s="27"/>
      <c r="L23" s="27"/>
      <c r="M23" s="27"/>
      <c r="N23" s="27"/>
      <c r="O23" s="27"/>
      <c r="P23" s="106"/>
    </row>
    <row r="24" spans="1:16" ht="93" customHeight="1" x14ac:dyDescent="0.3">
      <c r="A24" s="137"/>
      <c r="B24" s="704"/>
      <c r="C24" s="705"/>
      <c r="D24" s="133"/>
      <c r="E24" s="281">
        <f>((1+E16)/(1-((E19/(1+E19))-(E16/(1+E19))+E22)))-1</f>
        <v>0.21243115656962996</v>
      </c>
      <c r="F24" s="106"/>
      <c r="G24" s="27"/>
      <c r="H24" s="27"/>
      <c r="I24" s="27"/>
      <c r="J24" s="27"/>
      <c r="K24" s="27"/>
      <c r="L24" s="27"/>
      <c r="M24" s="27"/>
      <c r="N24" s="27"/>
      <c r="O24" s="27"/>
      <c r="P24" s="106"/>
    </row>
    <row r="25" spans="1:16" x14ac:dyDescent="0.3">
      <c r="A25" s="297"/>
      <c r="B25" s="298"/>
      <c r="C25" s="298"/>
      <c r="D25" s="299"/>
      <c r="E25" s="299"/>
      <c r="G25" s="27"/>
      <c r="H25" s="27"/>
      <c r="I25" s="27"/>
      <c r="J25" s="27"/>
      <c r="K25" s="27"/>
      <c r="L25" s="27"/>
      <c r="M25" s="27"/>
      <c r="N25" s="27"/>
      <c r="O25" s="27"/>
    </row>
    <row r="26" spans="1:16" ht="15.75" customHeight="1" x14ac:dyDescent="0.3">
      <c r="A26" s="300" t="s">
        <v>142</v>
      </c>
      <c r="B26" s="703"/>
      <c r="C26" s="703"/>
      <c r="D26" s="703"/>
      <c r="E26" s="703"/>
      <c r="F26" s="282"/>
      <c r="G26" s="27"/>
      <c r="H26" s="27"/>
      <c r="I26" s="27"/>
      <c r="J26" s="27"/>
      <c r="K26" s="27"/>
      <c r="L26" s="27"/>
      <c r="M26" s="27"/>
      <c r="N26" s="27"/>
      <c r="O26" s="27"/>
    </row>
    <row r="27" spans="1:16" ht="30.75" customHeight="1" x14ac:dyDescent="0.3">
      <c r="A27" s="30"/>
      <c r="B27" s="661" t="s">
        <v>224</v>
      </c>
      <c r="C27" s="661"/>
      <c r="D27" s="661"/>
      <c r="E27" s="661"/>
      <c r="F27" s="282"/>
      <c r="G27" s="41"/>
      <c r="H27" s="41"/>
      <c r="I27" s="41"/>
    </row>
    <row r="28" spans="1:16" ht="15.6" x14ac:dyDescent="0.3">
      <c r="A28" s="104"/>
      <c r="B28" s="661" t="s">
        <v>225</v>
      </c>
      <c r="C28" s="661"/>
      <c r="D28" s="661"/>
      <c r="E28" s="661"/>
      <c r="F28" s="282"/>
      <c r="G28" s="41"/>
      <c r="H28" s="41"/>
      <c r="I28" s="41"/>
    </row>
    <row r="29" spans="1:16" ht="30.75" customHeight="1" x14ac:dyDescent="0.3">
      <c r="A29" s="30"/>
      <c r="B29" s="661" t="s">
        <v>226</v>
      </c>
      <c r="C29" s="661"/>
      <c r="D29" s="661"/>
      <c r="E29" s="661"/>
      <c r="F29" s="282"/>
      <c r="G29" s="41"/>
      <c r="H29" s="41"/>
      <c r="I29" s="41"/>
    </row>
    <row r="30" spans="1:16" ht="15.75" customHeight="1" x14ac:dyDescent="0.3">
      <c r="A30" s="30"/>
      <c r="B30" s="661"/>
      <c r="C30" s="661"/>
      <c r="D30" s="661"/>
      <c r="E30" s="661"/>
      <c r="F30" s="282"/>
      <c r="G30" s="41"/>
      <c r="H30" s="41"/>
      <c r="I30" s="41"/>
    </row>
    <row r="31" spans="1:16" x14ac:dyDescent="0.3">
      <c r="A31" s="30"/>
      <c r="D31" s="42"/>
      <c r="E31" s="42"/>
    </row>
    <row r="32" spans="1:16" x14ac:dyDescent="0.25">
      <c r="A32" s="104"/>
      <c r="B32" s="104"/>
      <c r="C32" s="104"/>
      <c r="D32" s="104"/>
      <c r="E32" s="104"/>
      <c r="F32" s="7"/>
      <c r="G32" s="7"/>
    </row>
    <row r="33" spans="1:6" ht="15.6" x14ac:dyDescent="0.3">
      <c r="A33" s="573" t="str">
        <f>DADOS!$C$12</f>
        <v>Paço do Lumiar-MA, 06 de outubro de 2025.</v>
      </c>
      <c r="B33" s="573"/>
      <c r="C33" s="573"/>
      <c r="D33" s="573"/>
      <c r="E33" s="573"/>
      <c r="F33" s="52"/>
    </row>
    <row r="34" spans="1:6" x14ac:dyDescent="0.3">
      <c r="A34" s="30"/>
      <c r="D34" s="42"/>
      <c r="E34" s="42"/>
    </row>
    <row r="35" spans="1:6" x14ac:dyDescent="0.3">
      <c r="A35" s="30"/>
      <c r="D35" s="42"/>
      <c r="E35" s="42"/>
    </row>
    <row r="36" spans="1:6" x14ac:dyDescent="0.3">
      <c r="A36" s="30"/>
      <c r="D36" s="42"/>
      <c r="E36" s="42"/>
    </row>
    <row r="37" spans="1:6" x14ac:dyDescent="0.3">
      <c r="A37" s="30"/>
      <c r="D37" s="42"/>
      <c r="E37" s="42"/>
    </row>
    <row r="38" spans="1:6" x14ac:dyDescent="0.3">
      <c r="A38" s="30"/>
      <c r="D38" s="32"/>
      <c r="E38" s="32"/>
    </row>
    <row r="39" spans="1:6" ht="15" customHeight="1" x14ac:dyDescent="0.3">
      <c r="A39" s="30"/>
      <c r="B39" s="157" t="s">
        <v>28</v>
      </c>
      <c r="C39" s="34"/>
      <c r="D39" s="157" t="s">
        <v>28</v>
      </c>
      <c r="E39" s="32"/>
    </row>
    <row r="40" spans="1:6" ht="15" customHeight="1" x14ac:dyDescent="0.3">
      <c r="B40" s="74" t="str">
        <f>DADOS!$C$14</f>
        <v>Fernando Aragão Costa</v>
      </c>
      <c r="C40" s="34"/>
      <c r="D40" s="74">
        <f>DADOS!$C$17</f>
        <v>0</v>
      </c>
    </row>
    <row r="41" spans="1:6" ht="9.9" customHeight="1" x14ac:dyDescent="0.3">
      <c r="B41" s="158" t="str">
        <f>DADOS!$C$15</f>
        <v>Engenheiro</v>
      </c>
      <c r="C41" s="34"/>
      <c r="D41" s="158">
        <f>DADOS!$C$18</f>
        <v>0</v>
      </c>
      <c r="E41" s="12"/>
    </row>
    <row r="42" spans="1:6" ht="9.9" customHeight="1" x14ac:dyDescent="0.3">
      <c r="B42" s="158">
        <f>DADOS!$C$16</f>
        <v>1115360060</v>
      </c>
      <c r="C42" s="34"/>
      <c r="D42" s="158">
        <f>DADOS!$C$19</f>
        <v>0</v>
      </c>
      <c r="E42" s="283"/>
    </row>
    <row r="43" spans="1:6" ht="9.9" customHeight="1" x14ac:dyDescent="0.3">
      <c r="C43" s="34"/>
      <c r="D43" s="34"/>
      <c r="E43" s="285"/>
    </row>
  </sheetData>
  <mergeCells count="20">
    <mergeCell ref="A1:E1"/>
    <mergeCell ref="A2:E2"/>
    <mergeCell ref="B21:D21"/>
    <mergeCell ref="B22:D22"/>
    <mergeCell ref="B24:C24"/>
    <mergeCell ref="B15:D15"/>
    <mergeCell ref="B16:D16"/>
    <mergeCell ref="B17:E17"/>
    <mergeCell ref="B18:D18"/>
    <mergeCell ref="B19:D19"/>
    <mergeCell ref="B20:E20"/>
    <mergeCell ref="B4:E4"/>
    <mergeCell ref="A12:E12"/>
    <mergeCell ref="B14:E14"/>
    <mergeCell ref="B29:E29"/>
    <mergeCell ref="B30:E30"/>
    <mergeCell ref="A33:E33"/>
    <mergeCell ref="B26:E26"/>
    <mergeCell ref="B27:E27"/>
    <mergeCell ref="B28:E28"/>
  </mergeCells>
  <printOptions horizontalCentered="1"/>
  <pageMargins left="0.59055118110236227" right="0.59055118110236227" top="0.59055118110236227" bottom="0.78740157480314965" header="0.51181102362204722" footer="0.51181102362204722"/>
  <pageSetup paperSize="9" scale="68" fitToHeight="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100"/>
  <sheetViews>
    <sheetView showGridLines="0" view="pageBreakPreview" topLeftCell="A34" zoomScaleNormal="100" zoomScaleSheetLayoutView="100" workbookViewId="0">
      <selection activeCell="D115" sqref="D115:J115"/>
    </sheetView>
  </sheetViews>
  <sheetFormatPr defaultRowHeight="13.8" x14ac:dyDescent="0.3"/>
  <cols>
    <col min="1" max="1" width="12.6640625" style="304" customWidth="1"/>
    <col min="2" max="2" width="8.5546875" style="304" customWidth="1"/>
    <col min="3" max="3" width="10.5546875" style="304" customWidth="1"/>
    <col min="4" max="4" width="11.6640625" style="304" customWidth="1"/>
    <col min="5" max="5" width="12.6640625" style="304" customWidth="1"/>
    <col min="6" max="6" width="11.6640625" style="304" customWidth="1"/>
    <col min="7" max="7" width="15" style="304" customWidth="1"/>
    <col min="8" max="8" width="9.33203125" style="304" customWidth="1"/>
    <col min="9" max="9" width="18.44140625" style="304" customWidth="1"/>
    <col min="10" max="10" width="15.44140625" style="304" customWidth="1"/>
    <col min="11" max="11" width="6" style="304" customWidth="1"/>
    <col min="12" max="256" width="9.109375" style="304"/>
    <col min="257" max="257" width="11.6640625" style="304" customWidth="1"/>
    <col min="258" max="258" width="8.5546875" style="304" customWidth="1"/>
    <col min="259" max="259" width="10.5546875" style="304" customWidth="1"/>
    <col min="260" max="260" width="11.6640625" style="304" customWidth="1"/>
    <col min="261" max="261" width="10.5546875" style="304" customWidth="1"/>
    <col min="262" max="262" width="11.6640625" style="304" customWidth="1"/>
    <col min="263" max="263" width="15" style="304" customWidth="1"/>
    <col min="264" max="264" width="9.33203125" style="304" customWidth="1"/>
    <col min="265" max="265" width="10.88671875" style="304" customWidth="1"/>
    <col min="266" max="266" width="15.44140625" style="304" customWidth="1"/>
    <col min="267" max="267" width="6" style="304" customWidth="1"/>
    <col min="268" max="512" width="9.109375" style="304"/>
    <col min="513" max="513" width="11.6640625" style="304" customWidth="1"/>
    <col min="514" max="514" width="8.5546875" style="304" customWidth="1"/>
    <col min="515" max="515" width="10.5546875" style="304" customWidth="1"/>
    <col min="516" max="516" width="11.6640625" style="304" customWidth="1"/>
    <col min="517" max="517" width="10.5546875" style="304" customWidth="1"/>
    <col min="518" max="518" width="11.6640625" style="304" customWidth="1"/>
    <col min="519" max="519" width="15" style="304" customWidth="1"/>
    <col min="520" max="520" width="9.33203125" style="304" customWidth="1"/>
    <col min="521" max="521" width="10.88671875" style="304" customWidth="1"/>
    <col min="522" max="522" width="15.44140625" style="304" customWidth="1"/>
    <col min="523" max="523" width="6" style="304" customWidth="1"/>
    <col min="524" max="768" width="9.109375" style="304"/>
    <col min="769" max="769" width="11.6640625" style="304" customWidth="1"/>
    <col min="770" max="770" width="8.5546875" style="304" customWidth="1"/>
    <col min="771" max="771" width="10.5546875" style="304" customWidth="1"/>
    <col min="772" max="772" width="11.6640625" style="304" customWidth="1"/>
    <col min="773" max="773" width="10.5546875" style="304" customWidth="1"/>
    <col min="774" max="774" width="11.6640625" style="304" customWidth="1"/>
    <col min="775" max="775" width="15" style="304" customWidth="1"/>
    <col min="776" max="776" width="9.33203125" style="304" customWidth="1"/>
    <col min="777" max="777" width="10.88671875" style="304" customWidth="1"/>
    <col min="778" max="778" width="15.44140625" style="304" customWidth="1"/>
    <col min="779" max="779" width="6" style="304" customWidth="1"/>
    <col min="780" max="1024" width="9.109375" style="304"/>
    <col min="1025" max="1025" width="11.6640625" style="304" customWidth="1"/>
    <col min="1026" max="1026" width="8.5546875" style="304" customWidth="1"/>
    <col min="1027" max="1027" width="10.5546875" style="304" customWidth="1"/>
    <col min="1028" max="1028" width="11.6640625" style="304" customWidth="1"/>
    <col min="1029" max="1029" width="10.5546875" style="304" customWidth="1"/>
    <col min="1030" max="1030" width="11.6640625" style="304" customWidth="1"/>
    <col min="1031" max="1031" width="15" style="304" customWidth="1"/>
    <col min="1032" max="1032" width="9.33203125" style="304" customWidth="1"/>
    <col min="1033" max="1033" width="10.88671875" style="304" customWidth="1"/>
    <col min="1034" max="1034" width="15.44140625" style="304" customWidth="1"/>
    <col min="1035" max="1035" width="6" style="304" customWidth="1"/>
    <col min="1036" max="1280" width="9.109375" style="304"/>
    <col min="1281" max="1281" width="11.6640625" style="304" customWidth="1"/>
    <col min="1282" max="1282" width="8.5546875" style="304" customWidth="1"/>
    <col min="1283" max="1283" width="10.5546875" style="304" customWidth="1"/>
    <col min="1284" max="1284" width="11.6640625" style="304" customWidth="1"/>
    <col min="1285" max="1285" width="10.5546875" style="304" customWidth="1"/>
    <col min="1286" max="1286" width="11.6640625" style="304" customWidth="1"/>
    <col min="1287" max="1287" width="15" style="304" customWidth="1"/>
    <col min="1288" max="1288" width="9.33203125" style="304" customWidth="1"/>
    <col min="1289" max="1289" width="10.88671875" style="304" customWidth="1"/>
    <col min="1290" max="1290" width="15.44140625" style="304" customWidth="1"/>
    <col min="1291" max="1291" width="6" style="304" customWidth="1"/>
    <col min="1292" max="1536" width="9.109375" style="304"/>
    <col min="1537" max="1537" width="11.6640625" style="304" customWidth="1"/>
    <col min="1538" max="1538" width="8.5546875" style="304" customWidth="1"/>
    <col min="1539" max="1539" width="10.5546875" style="304" customWidth="1"/>
    <col min="1540" max="1540" width="11.6640625" style="304" customWidth="1"/>
    <col min="1541" max="1541" width="10.5546875" style="304" customWidth="1"/>
    <col min="1542" max="1542" width="11.6640625" style="304" customWidth="1"/>
    <col min="1543" max="1543" width="15" style="304" customWidth="1"/>
    <col min="1544" max="1544" width="9.33203125" style="304" customWidth="1"/>
    <col min="1545" max="1545" width="10.88671875" style="304" customWidth="1"/>
    <col min="1546" max="1546" width="15.44140625" style="304" customWidth="1"/>
    <col min="1547" max="1547" width="6" style="304" customWidth="1"/>
    <col min="1548" max="1792" width="9.109375" style="304"/>
    <col min="1793" max="1793" width="11.6640625" style="304" customWidth="1"/>
    <col min="1794" max="1794" width="8.5546875" style="304" customWidth="1"/>
    <col min="1795" max="1795" width="10.5546875" style="304" customWidth="1"/>
    <col min="1796" max="1796" width="11.6640625" style="304" customWidth="1"/>
    <col min="1797" max="1797" width="10.5546875" style="304" customWidth="1"/>
    <col min="1798" max="1798" width="11.6640625" style="304" customWidth="1"/>
    <col min="1799" max="1799" width="15" style="304" customWidth="1"/>
    <col min="1800" max="1800" width="9.33203125" style="304" customWidth="1"/>
    <col min="1801" max="1801" width="10.88671875" style="304" customWidth="1"/>
    <col min="1802" max="1802" width="15.44140625" style="304" customWidth="1"/>
    <col min="1803" max="1803" width="6" style="304" customWidth="1"/>
    <col min="1804" max="2048" width="9.109375" style="304"/>
    <col min="2049" max="2049" width="11.6640625" style="304" customWidth="1"/>
    <col min="2050" max="2050" width="8.5546875" style="304" customWidth="1"/>
    <col min="2051" max="2051" width="10.5546875" style="304" customWidth="1"/>
    <col min="2052" max="2052" width="11.6640625" style="304" customWidth="1"/>
    <col min="2053" max="2053" width="10.5546875" style="304" customWidth="1"/>
    <col min="2054" max="2054" width="11.6640625" style="304" customWidth="1"/>
    <col min="2055" max="2055" width="15" style="304" customWidth="1"/>
    <col min="2056" max="2056" width="9.33203125" style="304" customWidth="1"/>
    <col min="2057" max="2057" width="10.88671875" style="304" customWidth="1"/>
    <col min="2058" max="2058" width="15.44140625" style="304" customWidth="1"/>
    <col min="2059" max="2059" width="6" style="304" customWidth="1"/>
    <col min="2060" max="2304" width="9.109375" style="304"/>
    <col min="2305" max="2305" width="11.6640625" style="304" customWidth="1"/>
    <col min="2306" max="2306" width="8.5546875" style="304" customWidth="1"/>
    <col min="2307" max="2307" width="10.5546875" style="304" customWidth="1"/>
    <col min="2308" max="2308" width="11.6640625" style="304" customWidth="1"/>
    <col min="2309" max="2309" width="10.5546875" style="304" customWidth="1"/>
    <col min="2310" max="2310" width="11.6640625" style="304" customWidth="1"/>
    <col min="2311" max="2311" width="15" style="304" customWidth="1"/>
    <col min="2312" max="2312" width="9.33203125" style="304" customWidth="1"/>
    <col min="2313" max="2313" width="10.88671875" style="304" customWidth="1"/>
    <col min="2314" max="2314" width="15.44140625" style="304" customWidth="1"/>
    <col min="2315" max="2315" width="6" style="304" customWidth="1"/>
    <col min="2316" max="2560" width="9.109375" style="304"/>
    <col min="2561" max="2561" width="11.6640625" style="304" customWidth="1"/>
    <col min="2562" max="2562" width="8.5546875" style="304" customWidth="1"/>
    <col min="2563" max="2563" width="10.5546875" style="304" customWidth="1"/>
    <col min="2564" max="2564" width="11.6640625" style="304" customWidth="1"/>
    <col min="2565" max="2565" width="10.5546875" style="304" customWidth="1"/>
    <col min="2566" max="2566" width="11.6640625" style="304" customWidth="1"/>
    <col min="2567" max="2567" width="15" style="304" customWidth="1"/>
    <col min="2568" max="2568" width="9.33203125" style="304" customWidth="1"/>
    <col min="2569" max="2569" width="10.88671875" style="304" customWidth="1"/>
    <col min="2570" max="2570" width="15.44140625" style="304" customWidth="1"/>
    <col min="2571" max="2571" width="6" style="304" customWidth="1"/>
    <col min="2572" max="2816" width="9.109375" style="304"/>
    <col min="2817" max="2817" width="11.6640625" style="304" customWidth="1"/>
    <col min="2818" max="2818" width="8.5546875" style="304" customWidth="1"/>
    <col min="2819" max="2819" width="10.5546875" style="304" customWidth="1"/>
    <col min="2820" max="2820" width="11.6640625" style="304" customWidth="1"/>
    <col min="2821" max="2821" width="10.5546875" style="304" customWidth="1"/>
    <col min="2822" max="2822" width="11.6640625" style="304" customWidth="1"/>
    <col min="2823" max="2823" width="15" style="304" customWidth="1"/>
    <col min="2824" max="2824" width="9.33203125" style="304" customWidth="1"/>
    <col min="2825" max="2825" width="10.88671875" style="304" customWidth="1"/>
    <col min="2826" max="2826" width="15.44140625" style="304" customWidth="1"/>
    <col min="2827" max="2827" width="6" style="304" customWidth="1"/>
    <col min="2828" max="3072" width="9.109375" style="304"/>
    <col min="3073" max="3073" width="11.6640625" style="304" customWidth="1"/>
    <col min="3074" max="3074" width="8.5546875" style="304" customWidth="1"/>
    <col min="3075" max="3075" width="10.5546875" style="304" customWidth="1"/>
    <col min="3076" max="3076" width="11.6640625" style="304" customWidth="1"/>
    <col min="3077" max="3077" width="10.5546875" style="304" customWidth="1"/>
    <col min="3078" max="3078" width="11.6640625" style="304" customWidth="1"/>
    <col min="3079" max="3079" width="15" style="304" customWidth="1"/>
    <col min="3080" max="3080" width="9.33203125" style="304" customWidth="1"/>
    <col min="3081" max="3081" width="10.88671875" style="304" customWidth="1"/>
    <col min="3082" max="3082" width="15.44140625" style="304" customWidth="1"/>
    <col min="3083" max="3083" width="6" style="304" customWidth="1"/>
    <col min="3084" max="3328" width="9.109375" style="304"/>
    <col min="3329" max="3329" width="11.6640625" style="304" customWidth="1"/>
    <col min="3330" max="3330" width="8.5546875" style="304" customWidth="1"/>
    <col min="3331" max="3331" width="10.5546875" style="304" customWidth="1"/>
    <col min="3332" max="3332" width="11.6640625" style="304" customWidth="1"/>
    <col min="3333" max="3333" width="10.5546875" style="304" customWidth="1"/>
    <col min="3334" max="3334" width="11.6640625" style="304" customWidth="1"/>
    <col min="3335" max="3335" width="15" style="304" customWidth="1"/>
    <col min="3336" max="3336" width="9.33203125" style="304" customWidth="1"/>
    <col min="3337" max="3337" width="10.88671875" style="304" customWidth="1"/>
    <col min="3338" max="3338" width="15.44140625" style="304" customWidth="1"/>
    <col min="3339" max="3339" width="6" style="304" customWidth="1"/>
    <col min="3340" max="3584" width="9.109375" style="304"/>
    <col min="3585" max="3585" width="11.6640625" style="304" customWidth="1"/>
    <col min="3586" max="3586" width="8.5546875" style="304" customWidth="1"/>
    <col min="3587" max="3587" width="10.5546875" style="304" customWidth="1"/>
    <col min="3588" max="3588" width="11.6640625" style="304" customWidth="1"/>
    <col min="3589" max="3589" width="10.5546875" style="304" customWidth="1"/>
    <col min="3590" max="3590" width="11.6640625" style="304" customWidth="1"/>
    <col min="3591" max="3591" width="15" style="304" customWidth="1"/>
    <col min="3592" max="3592" width="9.33203125" style="304" customWidth="1"/>
    <col min="3593" max="3593" width="10.88671875" style="304" customWidth="1"/>
    <col min="3594" max="3594" width="15.44140625" style="304" customWidth="1"/>
    <col min="3595" max="3595" width="6" style="304" customWidth="1"/>
    <col min="3596" max="3840" width="9.109375" style="304"/>
    <col min="3841" max="3841" width="11.6640625" style="304" customWidth="1"/>
    <col min="3842" max="3842" width="8.5546875" style="304" customWidth="1"/>
    <col min="3843" max="3843" width="10.5546875" style="304" customWidth="1"/>
    <col min="3844" max="3844" width="11.6640625" style="304" customWidth="1"/>
    <col min="3845" max="3845" width="10.5546875" style="304" customWidth="1"/>
    <col min="3846" max="3846" width="11.6640625" style="304" customWidth="1"/>
    <col min="3847" max="3847" width="15" style="304" customWidth="1"/>
    <col min="3848" max="3848" width="9.33203125" style="304" customWidth="1"/>
    <col min="3849" max="3849" width="10.88671875" style="304" customWidth="1"/>
    <col min="3850" max="3850" width="15.44140625" style="304" customWidth="1"/>
    <col min="3851" max="3851" width="6" style="304" customWidth="1"/>
    <col min="3852" max="4096" width="9.109375" style="304"/>
    <col min="4097" max="4097" width="11.6640625" style="304" customWidth="1"/>
    <col min="4098" max="4098" width="8.5546875" style="304" customWidth="1"/>
    <col min="4099" max="4099" width="10.5546875" style="304" customWidth="1"/>
    <col min="4100" max="4100" width="11.6640625" style="304" customWidth="1"/>
    <col min="4101" max="4101" width="10.5546875" style="304" customWidth="1"/>
    <col min="4102" max="4102" width="11.6640625" style="304" customWidth="1"/>
    <col min="4103" max="4103" width="15" style="304" customWidth="1"/>
    <col min="4104" max="4104" width="9.33203125" style="304" customWidth="1"/>
    <col min="4105" max="4105" width="10.88671875" style="304" customWidth="1"/>
    <col min="4106" max="4106" width="15.44140625" style="304" customWidth="1"/>
    <col min="4107" max="4107" width="6" style="304" customWidth="1"/>
    <col min="4108" max="4352" width="9.109375" style="304"/>
    <col min="4353" max="4353" width="11.6640625" style="304" customWidth="1"/>
    <col min="4354" max="4354" width="8.5546875" style="304" customWidth="1"/>
    <col min="4355" max="4355" width="10.5546875" style="304" customWidth="1"/>
    <col min="4356" max="4356" width="11.6640625" style="304" customWidth="1"/>
    <col min="4357" max="4357" width="10.5546875" style="304" customWidth="1"/>
    <col min="4358" max="4358" width="11.6640625" style="304" customWidth="1"/>
    <col min="4359" max="4359" width="15" style="304" customWidth="1"/>
    <col min="4360" max="4360" width="9.33203125" style="304" customWidth="1"/>
    <col min="4361" max="4361" width="10.88671875" style="304" customWidth="1"/>
    <col min="4362" max="4362" width="15.44140625" style="304" customWidth="1"/>
    <col min="4363" max="4363" width="6" style="304" customWidth="1"/>
    <col min="4364" max="4608" width="9.109375" style="304"/>
    <col min="4609" max="4609" width="11.6640625" style="304" customWidth="1"/>
    <col min="4610" max="4610" width="8.5546875" style="304" customWidth="1"/>
    <col min="4611" max="4611" width="10.5546875" style="304" customWidth="1"/>
    <col min="4612" max="4612" width="11.6640625" style="304" customWidth="1"/>
    <col min="4613" max="4613" width="10.5546875" style="304" customWidth="1"/>
    <col min="4614" max="4614" width="11.6640625" style="304" customWidth="1"/>
    <col min="4615" max="4615" width="15" style="304" customWidth="1"/>
    <col min="4616" max="4616" width="9.33203125" style="304" customWidth="1"/>
    <col min="4617" max="4617" width="10.88671875" style="304" customWidth="1"/>
    <col min="4618" max="4618" width="15.44140625" style="304" customWidth="1"/>
    <col min="4619" max="4619" width="6" style="304" customWidth="1"/>
    <col min="4620" max="4864" width="9.109375" style="304"/>
    <col min="4865" max="4865" width="11.6640625" style="304" customWidth="1"/>
    <col min="4866" max="4866" width="8.5546875" style="304" customWidth="1"/>
    <col min="4867" max="4867" width="10.5546875" style="304" customWidth="1"/>
    <col min="4868" max="4868" width="11.6640625" style="304" customWidth="1"/>
    <col min="4869" max="4869" width="10.5546875" style="304" customWidth="1"/>
    <col min="4870" max="4870" width="11.6640625" style="304" customWidth="1"/>
    <col min="4871" max="4871" width="15" style="304" customWidth="1"/>
    <col min="4872" max="4872" width="9.33203125" style="304" customWidth="1"/>
    <col min="4873" max="4873" width="10.88671875" style="304" customWidth="1"/>
    <col min="4874" max="4874" width="15.44140625" style="304" customWidth="1"/>
    <col min="4875" max="4875" width="6" style="304" customWidth="1"/>
    <col min="4876" max="5120" width="9.109375" style="304"/>
    <col min="5121" max="5121" width="11.6640625" style="304" customWidth="1"/>
    <col min="5122" max="5122" width="8.5546875" style="304" customWidth="1"/>
    <col min="5123" max="5123" width="10.5546875" style="304" customWidth="1"/>
    <col min="5124" max="5124" width="11.6640625" style="304" customWidth="1"/>
    <col min="5125" max="5125" width="10.5546875" style="304" customWidth="1"/>
    <col min="5126" max="5126" width="11.6640625" style="304" customWidth="1"/>
    <col min="5127" max="5127" width="15" style="304" customWidth="1"/>
    <col min="5128" max="5128" width="9.33203125" style="304" customWidth="1"/>
    <col min="5129" max="5129" width="10.88671875" style="304" customWidth="1"/>
    <col min="5130" max="5130" width="15.44140625" style="304" customWidth="1"/>
    <col min="5131" max="5131" width="6" style="304" customWidth="1"/>
    <col min="5132" max="5376" width="9.109375" style="304"/>
    <col min="5377" max="5377" width="11.6640625" style="304" customWidth="1"/>
    <col min="5378" max="5378" width="8.5546875" style="304" customWidth="1"/>
    <col min="5379" max="5379" width="10.5546875" style="304" customWidth="1"/>
    <col min="5380" max="5380" width="11.6640625" style="304" customWidth="1"/>
    <col min="5381" max="5381" width="10.5546875" style="304" customWidth="1"/>
    <col min="5382" max="5382" width="11.6640625" style="304" customWidth="1"/>
    <col min="5383" max="5383" width="15" style="304" customWidth="1"/>
    <col min="5384" max="5384" width="9.33203125" style="304" customWidth="1"/>
    <col min="5385" max="5385" width="10.88671875" style="304" customWidth="1"/>
    <col min="5386" max="5386" width="15.44140625" style="304" customWidth="1"/>
    <col min="5387" max="5387" width="6" style="304" customWidth="1"/>
    <col min="5388" max="5632" width="9.109375" style="304"/>
    <col min="5633" max="5633" width="11.6640625" style="304" customWidth="1"/>
    <col min="5634" max="5634" width="8.5546875" style="304" customWidth="1"/>
    <col min="5635" max="5635" width="10.5546875" style="304" customWidth="1"/>
    <col min="5636" max="5636" width="11.6640625" style="304" customWidth="1"/>
    <col min="5637" max="5637" width="10.5546875" style="304" customWidth="1"/>
    <col min="5638" max="5638" width="11.6640625" style="304" customWidth="1"/>
    <col min="5639" max="5639" width="15" style="304" customWidth="1"/>
    <col min="5640" max="5640" width="9.33203125" style="304" customWidth="1"/>
    <col min="5641" max="5641" width="10.88671875" style="304" customWidth="1"/>
    <col min="5642" max="5642" width="15.44140625" style="304" customWidth="1"/>
    <col min="5643" max="5643" width="6" style="304" customWidth="1"/>
    <col min="5644" max="5888" width="9.109375" style="304"/>
    <col min="5889" max="5889" width="11.6640625" style="304" customWidth="1"/>
    <col min="5890" max="5890" width="8.5546875" style="304" customWidth="1"/>
    <col min="5891" max="5891" width="10.5546875" style="304" customWidth="1"/>
    <col min="5892" max="5892" width="11.6640625" style="304" customWidth="1"/>
    <col min="5893" max="5893" width="10.5546875" style="304" customWidth="1"/>
    <col min="5894" max="5894" width="11.6640625" style="304" customWidth="1"/>
    <col min="5895" max="5895" width="15" style="304" customWidth="1"/>
    <col min="5896" max="5896" width="9.33203125" style="304" customWidth="1"/>
    <col min="5897" max="5897" width="10.88671875" style="304" customWidth="1"/>
    <col min="5898" max="5898" width="15.44140625" style="304" customWidth="1"/>
    <col min="5899" max="5899" width="6" style="304" customWidth="1"/>
    <col min="5900" max="6144" width="9.109375" style="304"/>
    <col min="6145" max="6145" width="11.6640625" style="304" customWidth="1"/>
    <col min="6146" max="6146" width="8.5546875" style="304" customWidth="1"/>
    <col min="6147" max="6147" width="10.5546875" style="304" customWidth="1"/>
    <col min="6148" max="6148" width="11.6640625" style="304" customWidth="1"/>
    <col min="6149" max="6149" width="10.5546875" style="304" customWidth="1"/>
    <col min="6150" max="6150" width="11.6640625" style="304" customWidth="1"/>
    <col min="6151" max="6151" width="15" style="304" customWidth="1"/>
    <col min="6152" max="6152" width="9.33203125" style="304" customWidth="1"/>
    <col min="6153" max="6153" width="10.88671875" style="304" customWidth="1"/>
    <col min="6154" max="6154" width="15.44140625" style="304" customWidth="1"/>
    <col min="6155" max="6155" width="6" style="304" customWidth="1"/>
    <col min="6156" max="6400" width="9.109375" style="304"/>
    <col min="6401" max="6401" width="11.6640625" style="304" customWidth="1"/>
    <col min="6402" max="6402" width="8.5546875" style="304" customWidth="1"/>
    <col min="6403" max="6403" width="10.5546875" style="304" customWidth="1"/>
    <col min="6404" max="6404" width="11.6640625" style="304" customWidth="1"/>
    <col min="6405" max="6405" width="10.5546875" style="304" customWidth="1"/>
    <col min="6406" max="6406" width="11.6640625" style="304" customWidth="1"/>
    <col min="6407" max="6407" width="15" style="304" customWidth="1"/>
    <col min="6408" max="6408" width="9.33203125" style="304" customWidth="1"/>
    <col min="6409" max="6409" width="10.88671875" style="304" customWidth="1"/>
    <col min="6410" max="6410" width="15.44140625" style="304" customWidth="1"/>
    <col min="6411" max="6411" width="6" style="304" customWidth="1"/>
    <col min="6412" max="6656" width="9.109375" style="304"/>
    <col min="6657" max="6657" width="11.6640625" style="304" customWidth="1"/>
    <col min="6658" max="6658" width="8.5546875" style="304" customWidth="1"/>
    <col min="6659" max="6659" width="10.5546875" style="304" customWidth="1"/>
    <col min="6660" max="6660" width="11.6640625" style="304" customWidth="1"/>
    <col min="6661" max="6661" width="10.5546875" style="304" customWidth="1"/>
    <col min="6662" max="6662" width="11.6640625" style="304" customWidth="1"/>
    <col min="6663" max="6663" width="15" style="304" customWidth="1"/>
    <col min="6664" max="6664" width="9.33203125" style="304" customWidth="1"/>
    <col min="6665" max="6665" width="10.88671875" style="304" customWidth="1"/>
    <col min="6666" max="6666" width="15.44140625" style="304" customWidth="1"/>
    <col min="6667" max="6667" width="6" style="304" customWidth="1"/>
    <col min="6668" max="6912" width="9.109375" style="304"/>
    <col min="6913" max="6913" width="11.6640625" style="304" customWidth="1"/>
    <col min="6914" max="6914" width="8.5546875" style="304" customWidth="1"/>
    <col min="6915" max="6915" width="10.5546875" style="304" customWidth="1"/>
    <col min="6916" max="6916" width="11.6640625" style="304" customWidth="1"/>
    <col min="6917" max="6917" width="10.5546875" style="304" customWidth="1"/>
    <col min="6918" max="6918" width="11.6640625" style="304" customWidth="1"/>
    <col min="6919" max="6919" width="15" style="304" customWidth="1"/>
    <col min="6920" max="6920" width="9.33203125" style="304" customWidth="1"/>
    <col min="6921" max="6921" width="10.88671875" style="304" customWidth="1"/>
    <col min="6922" max="6922" width="15.44140625" style="304" customWidth="1"/>
    <col min="6923" max="6923" width="6" style="304" customWidth="1"/>
    <col min="6924" max="7168" width="9.109375" style="304"/>
    <col min="7169" max="7169" width="11.6640625" style="304" customWidth="1"/>
    <col min="7170" max="7170" width="8.5546875" style="304" customWidth="1"/>
    <col min="7171" max="7171" width="10.5546875" style="304" customWidth="1"/>
    <col min="7172" max="7172" width="11.6640625" style="304" customWidth="1"/>
    <col min="7173" max="7173" width="10.5546875" style="304" customWidth="1"/>
    <col min="7174" max="7174" width="11.6640625" style="304" customWidth="1"/>
    <col min="7175" max="7175" width="15" style="304" customWidth="1"/>
    <col min="7176" max="7176" width="9.33203125" style="304" customWidth="1"/>
    <col min="7177" max="7177" width="10.88671875" style="304" customWidth="1"/>
    <col min="7178" max="7178" width="15.44140625" style="304" customWidth="1"/>
    <col min="7179" max="7179" width="6" style="304" customWidth="1"/>
    <col min="7180" max="7424" width="9.109375" style="304"/>
    <col min="7425" max="7425" width="11.6640625" style="304" customWidth="1"/>
    <col min="7426" max="7426" width="8.5546875" style="304" customWidth="1"/>
    <col min="7427" max="7427" width="10.5546875" style="304" customWidth="1"/>
    <col min="7428" max="7428" width="11.6640625" style="304" customWidth="1"/>
    <col min="7429" max="7429" width="10.5546875" style="304" customWidth="1"/>
    <col min="7430" max="7430" width="11.6640625" style="304" customWidth="1"/>
    <col min="7431" max="7431" width="15" style="304" customWidth="1"/>
    <col min="7432" max="7432" width="9.33203125" style="304" customWidth="1"/>
    <col min="7433" max="7433" width="10.88671875" style="304" customWidth="1"/>
    <col min="7434" max="7434" width="15.44140625" style="304" customWidth="1"/>
    <col min="7435" max="7435" width="6" style="304" customWidth="1"/>
    <col min="7436" max="7680" width="9.109375" style="304"/>
    <col min="7681" max="7681" width="11.6640625" style="304" customWidth="1"/>
    <col min="7682" max="7682" width="8.5546875" style="304" customWidth="1"/>
    <col min="7683" max="7683" width="10.5546875" style="304" customWidth="1"/>
    <col min="7684" max="7684" width="11.6640625" style="304" customWidth="1"/>
    <col min="7685" max="7685" width="10.5546875" style="304" customWidth="1"/>
    <col min="7686" max="7686" width="11.6640625" style="304" customWidth="1"/>
    <col min="7687" max="7687" width="15" style="304" customWidth="1"/>
    <col min="7688" max="7688" width="9.33203125" style="304" customWidth="1"/>
    <col min="7689" max="7689" width="10.88671875" style="304" customWidth="1"/>
    <col min="7690" max="7690" width="15.44140625" style="304" customWidth="1"/>
    <col min="7691" max="7691" width="6" style="304" customWidth="1"/>
    <col min="7692" max="7936" width="9.109375" style="304"/>
    <col min="7937" max="7937" width="11.6640625" style="304" customWidth="1"/>
    <col min="7938" max="7938" width="8.5546875" style="304" customWidth="1"/>
    <col min="7939" max="7939" width="10.5546875" style="304" customWidth="1"/>
    <col min="7940" max="7940" width="11.6640625" style="304" customWidth="1"/>
    <col min="7941" max="7941" width="10.5546875" style="304" customWidth="1"/>
    <col min="7942" max="7942" width="11.6640625" style="304" customWidth="1"/>
    <col min="7943" max="7943" width="15" style="304" customWidth="1"/>
    <col min="7944" max="7944" width="9.33203125" style="304" customWidth="1"/>
    <col min="7945" max="7945" width="10.88671875" style="304" customWidth="1"/>
    <col min="7946" max="7946" width="15.44140625" style="304" customWidth="1"/>
    <col min="7947" max="7947" width="6" style="304" customWidth="1"/>
    <col min="7948" max="8192" width="9.109375" style="304"/>
    <col min="8193" max="8193" width="11.6640625" style="304" customWidth="1"/>
    <col min="8194" max="8194" width="8.5546875" style="304" customWidth="1"/>
    <col min="8195" max="8195" width="10.5546875" style="304" customWidth="1"/>
    <col min="8196" max="8196" width="11.6640625" style="304" customWidth="1"/>
    <col min="8197" max="8197" width="10.5546875" style="304" customWidth="1"/>
    <col min="8198" max="8198" width="11.6640625" style="304" customWidth="1"/>
    <col min="8199" max="8199" width="15" style="304" customWidth="1"/>
    <col min="8200" max="8200" width="9.33203125" style="304" customWidth="1"/>
    <col min="8201" max="8201" width="10.88671875" style="304" customWidth="1"/>
    <col min="8202" max="8202" width="15.44140625" style="304" customWidth="1"/>
    <col min="8203" max="8203" width="6" style="304" customWidth="1"/>
    <col min="8204" max="8448" width="9.109375" style="304"/>
    <col min="8449" max="8449" width="11.6640625" style="304" customWidth="1"/>
    <col min="8450" max="8450" width="8.5546875" style="304" customWidth="1"/>
    <col min="8451" max="8451" width="10.5546875" style="304" customWidth="1"/>
    <col min="8452" max="8452" width="11.6640625" style="304" customWidth="1"/>
    <col min="8453" max="8453" width="10.5546875" style="304" customWidth="1"/>
    <col min="8454" max="8454" width="11.6640625" style="304" customWidth="1"/>
    <col min="8455" max="8455" width="15" style="304" customWidth="1"/>
    <col min="8456" max="8456" width="9.33203125" style="304" customWidth="1"/>
    <col min="8457" max="8457" width="10.88671875" style="304" customWidth="1"/>
    <col min="8458" max="8458" width="15.44140625" style="304" customWidth="1"/>
    <col min="8459" max="8459" width="6" style="304" customWidth="1"/>
    <col min="8460" max="8704" width="9.109375" style="304"/>
    <col min="8705" max="8705" width="11.6640625" style="304" customWidth="1"/>
    <col min="8706" max="8706" width="8.5546875" style="304" customWidth="1"/>
    <col min="8707" max="8707" width="10.5546875" style="304" customWidth="1"/>
    <col min="8708" max="8708" width="11.6640625" style="304" customWidth="1"/>
    <col min="8709" max="8709" width="10.5546875" style="304" customWidth="1"/>
    <col min="8710" max="8710" width="11.6640625" style="304" customWidth="1"/>
    <col min="8711" max="8711" width="15" style="304" customWidth="1"/>
    <col min="8712" max="8712" width="9.33203125" style="304" customWidth="1"/>
    <col min="8713" max="8713" width="10.88671875" style="304" customWidth="1"/>
    <col min="8714" max="8714" width="15.44140625" style="304" customWidth="1"/>
    <col min="8715" max="8715" width="6" style="304" customWidth="1"/>
    <col min="8716" max="8960" width="9.109375" style="304"/>
    <col min="8961" max="8961" width="11.6640625" style="304" customWidth="1"/>
    <col min="8962" max="8962" width="8.5546875" style="304" customWidth="1"/>
    <col min="8963" max="8963" width="10.5546875" style="304" customWidth="1"/>
    <col min="8964" max="8964" width="11.6640625" style="304" customWidth="1"/>
    <col min="8965" max="8965" width="10.5546875" style="304" customWidth="1"/>
    <col min="8966" max="8966" width="11.6640625" style="304" customWidth="1"/>
    <col min="8967" max="8967" width="15" style="304" customWidth="1"/>
    <col min="8968" max="8968" width="9.33203125" style="304" customWidth="1"/>
    <col min="8969" max="8969" width="10.88671875" style="304" customWidth="1"/>
    <col min="8970" max="8970" width="15.44140625" style="304" customWidth="1"/>
    <col min="8971" max="8971" width="6" style="304" customWidth="1"/>
    <col min="8972" max="9216" width="9.109375" style="304"/>
    <col min="9217" max="9217" width="11.6640625" style="304" customWidth="1"/>
    <col min="9218" max="9218" width="8.5546875" style="304" customWidth="1"/>
    <col min="9219" max="9219" width="10.5546875" style="304" customWidth="1"/>
    <col min="9220" max="9220" width="11.6640625" style="304" customWidth="1"/>
    <col min="9221" max="9221" width="10.5546875" style="304" customWidth="1"/>
    <col min="9222" max="9222" width="11.6640625" style="304" customWidth="1"/>
    <col min="9223" max="9223" width="15" style="304" customWidth="1"/>
    <col min="9224" max="9224" width="9.33203125" style="304" customWidth="1"/>
    <col min="9225" max="9225" width="10.88671875" style="304" customWidth="1"/>
    <col min="9226" max="9226" width="15.44140625" style="304" customWidth="1"/>
    <col min="9227" max="9227" width="6" style="304" customWidth="1"/>
    <col min="9228" max="9472" width="9.109375" style="304"/>
    <col min="9473" max="9473" width="11.6640625" style="304" customWidth="1"/>
    <col min="9474" max="9474" width="8.5546875" style="304" customWidth="1"/>
    <col min="9475" max="9475" width="10.5546875" style="304" customWidth="1"/>
    <col min="9476" max="9476" width="11.6640625" style="304" customWidth="1"/>
    <col min="9477" max="9477" width="10.5546875" style="304" customWidth="1"/>
    <col min="9478" max="9478" width="11.6640625" style="304" customWidth="1"/>
    <col min="9479" max="9479" width="15" style="304" customWidth="1"/>
    <col min="9480" max="9480" width="9.33203125" style="304" customWidth="1"/>
    <col min="9481" max="9481" width="10.88671875" style="304" customWidth="1"/>
    <col min="9482" max="9482" width="15.44140625" style="304" customWidth="1"/>
    <col min="9483" max="9483" width="6" style="304" customWidth="1"/>
    <col min="9484" max="9728" width="9.109375" style="304"/>
    <col min="9729" max="9729" width="11.6640625" style="304" customWidth="1"/>
    <col min="9730" max="9730" width="8.5546875" style="304" customWidth="1"/>
    <col min="9731" max="9731" width="10.5546875" style="304" customWidth="1"/>
    <col min="9732" max="9732" width="11.6640625" style="304" customWidth="1"/>
    <col min="9733" max="9733" width="10.5546875" style="304" customWidth="1"/>
    <col min="9734" max="9734" width="11.6640625" style="304" customWidth="1"/>
    <col min="9735" max="9735" width="15" style="304" customWidth="1"/>
    <col min="9736" max="9736" width="9.33203125" style="304" customWidth="1"/>
    <col min="9737" max="9737" width="10.88671875" style="304" customWidth="1"/>
    <col min="9738" max="9738" width="15.44140625" style="304" customWidth="1"/>
    <col min="9739" max="9739" width="6" style="304" customWidth="1"/>
    <col min="9740" max="9984" width="9.109375" style="304"/>
    <col min="9985" max="9985" width="11.6640625" style="304" customWidth="1"/>
    <col min="9986" max="9986" width="8.5546875" style="304" customWidth="1"/>
    <col min="9987" max="9987" width="10.5546875" style="304" customWidth="1"/>
    <col min="9988" max="9988" width="11.6640625" style="304" customWidth="1"/>
    <col min="9989" max="9989" width="10.5546875" style="304" customWidth="1"/>
    <col min="9990" max="9990" width="11.6640625" style="304" customWidth="1"/>
    <col min="9991" max="9991" width="15" style="304" customWidth="1"/>
    <col min="9992" max="9992" width="9.33203125" style="304" customWidth="1"/>
    <col min="9993" max="9993" width="10.88671875" style="304" customWidth="1"/>
    <col min="9994" max="9994" width="15.44140625" style="304" customWidth="1"/>
    <col min="9995" max="9995" width="6" style="304" customWidth="1"/>
    <col min="9996" max="10240" width="9.109375" style="304"/>
    <col min="10241" max="10241" width="11.6640625" style="304" customWidth="1"/>
    <col min="10242" max="10242" width="8.5546875" style="304" customWidth="1"/>
    <col min="10243" max="10243" width="10.5546875" style="304" customWidth="1"/>
    <col min="10244" max="10244" width="11.6640625" style="304" customWidth="1"/>
    <col min="10245" max="10245" width="10.5546875" style="304" customWidth="1"/>
    <col min="10246" max="10246" width="11.6640625" style="304" customWidth="1"/>
    <col min="10247" max="10247" width="15" style="304" customWidth="1"/>
    <col min="10248" max="10248" width="9.33203125" style="304" customWidth="1"/>
    <col min="10249" max="10249" width="10.88671875" style="304" customWidth="1"/>
    <col min="10250" max="10250" width="15.44140625" style="304" customWidth="1"/>
    <col min="10251" max="10251" width="6" style="304" customWidth="1"/>
    <col min="10252" max="10496" width="9.109375" style="304"/>
    <col min="10497" max="10497" width="11.6640625" style="304" customWidth="1"/>
    <col min="10498" max="10498" width="8.5546875" style="304" customWidth="1"/>
    <col min="10499" max="10499" width="10.5546875" style="304" customWidth="1"/>
    <col min="10500" max="10500" width="11.6640625" style="304" customWidth="1"/>
    <col min="10501" max="10501" width="10.5546875" style="304" customWidth="1"/>
    <col min="10502" max="10502" width="11.6640625" style="304" customWidth="1"/>
    <col min="10503" max="10503" width="15" style="304" customWidth="1"/>
    <col min="10504" max="10504" width="9.33203125" style="304" customWidth="1"/>
    <col min="10505" max="10505" width="10.88671875" style="304" customWidth="1"/>
    <col min="10506" max="10506" width="15.44140625" style="304" customWidth="1"/>
    <col min="10507" max="10507" width="6" style="304" customWidth="1"/>
    <col min="10508" max="10752" width="9.109375" style="304"/>
    <col min="10753" max="10753" width="11.6640625" style="304" customWidth="1"/>
    <col min="10754" max="10754" width="8.5546875" style="304" customWidth="1"/>
    <col min="10755" max="10755" width="10.5546875" style="304" customWidth="1"/>
    <col min="10756" max="10756" width="11.6640625" style="304" customWidth="1"/>
    <col min="10757" max="10757" width="10.5546875" style="304" customWidth="1"/>
    <col min="10758" max="10758" width="11.6640625" style="304" customWidth="1"/>
    <col min="10759" max="10759" width="15" style="304" customWidth="1"/>
    <col min="10760" max="10760" width="9.33203125" style="304" customWidth="1"/>
    <col min="10761" max="10761" width="10.88671875" style="304" customWidth="1"/>
    <col min="10762" max="10762" width="15.44140625" style="304" customWidth="1"/>
    <col min="10763" max="10763" width="6" style="304" customWidth="1"/>
    <col min="10764" max="11008" width="9.109375" style="304"/>
    <col min="11009" max="11009" width="11.6640625" style="304" customWidth="1"/>
    <col min="11010" max="11010" width="8.5546875" style="304" customWidth="1"/>
    <col min="11011" max="11011" width="10.5546875" style="304" customWidth="1"/>
    <col min="11012" max="11012" width="11.6640625" style="304" customWidth="1"/>
    <col min="11013" max="11013" width="10.5546875" style="304" customWidth="1"/>
    <col min="11014" max="11014" width="11.6640625" style="304" customWidth="1"/>
    <col min="11015" max="11015" width="15" style="304" customWidth="1"/>
    <col min="11016" max="11016" width="9.33203125" style="304" customWidth="1"/>
    <col min="11017" max="11017" width="10.88671875" style="304" customWidth="1"/>
    <col min="11018" max="11018" width="15.44140625" style="304" customWidth="1"/>
    <col min="11019" max="11019" width="6" style="304" customWidth="1"/>
    <col min="11020" max="11264" width="9.109375" style="304"/>
    <col min="11265" max="11265" width="11.6640625" style="304" customWidth="1"/>
    <col min="11266" max="11266" width="8.5546875" style="304" customWidth="1"/>
    <col min="11267" max="11267" width="10.5546875" style="304" customWidth="1"/>
    <col min="11268" max="11268" width="11.6640625" style="304" customWidth="1"/>
    <col min="11269" max="11269" width="10.5546875" style="304" customWidth="1"/>
    <col min="11270" max="11270" width="11.6640625" style="304" customWidth="1"/>
    <col min="11271" max="11271" width="15" style="304" customWidth="1"/>
    <col min="11272" max="11272" width="9.33203125" style="304" customWidth="1"/>
    <col min="11273" max="11273" width="10.88671875" style="304" customWidth="1"/>
    <col min="11274" max="11274" width="15.44140625" style="304" customWidth="1"/>
    <col min="11275" max="11275" width="6" style="304" customWidth="1"/>
    <col min="11276" max="11520" width="9.109375" style="304"/>
    <col min="11521" max="11521" width="11.6640625" style="304" customWidth="1"/>
    <col min="11522" max="11522" width="8.5546875" style="304" customWidth="1"/>
    <col min="11523" max="11523" width="10.5546875" style="304" customWidth="1"/>
    <col min="11524" max="11524" width="11.6640625" style="304" customWidth="1"/>
    <col min="11525" max="11525" width="10.5546875" style="304" customWidth="1"/>
    <col min="11526" max="11526" width="11.6640625" style="304" customWidth="1"/>
    <col min="11527" max="11527" width="15" style="304" customWidth="1"/>
    <col min="11528" max="11528" width="9.33203125" style="304" customWidth="1"/>
    <col min="11529" max="11529" width="10.88671875" style="304" customWidth="1"/>
    <col min="11530" max="11530" width="15.44140625" style="304" customWidth="1"/>
    <col min="11531" max="11531" width="6" style="304" customWidth="1"/>
    <col min="11532" max="11776" width="9.109375" style="304"/>
    <col min="11777" max="11777" width="11.6640625" style="304" customWidth="1"/>
    <col min="11778" max="11778" width="8.5546875" style="304" customWidth="1"/>
    <col min="11779" max="11779" width="10.5546875" style="304" customWidth="1"/>
    <col min="11780" max="11780" width="11.6640625" style="304" customWidth="1"/>
    <col min="11781" max="11781" width="10.5546875" style="304" customWidth="1"/>
    <col min="11782" max="11782" width="11.6640625" style="304" customWidth="1"/>
    <col min="11783" max="11783" width="15" style="304" customWidth="1"/>
    <col min="11784" max="11784" width="9.33203125" style="304" customWidth="1"/>
    <col min="11785" max="11785" width="10.88671875" style="304" customWidth="1"/>
    <col min="11786" max="11786" width="15.44140625" style="304" customWidth="1"/>
    <col min="11787" max="11787" width="6" style="304" customWidth="1"/>
    <col min="11788" max="12032" width="9.109375" style="304"/>
    <col min="12033" max="12033" width="11.6640625" style="304" customWidth="1"/>
    <col min="12034" max="12034" width="8.5546875" style="304" customWidth="1"/>
    <col min="12035" max="12035" width="10.5546875" style="304" customWidth="1"/>
    <col min="12036" max="12036" width="11.6640625" style="304" customWidth="1"/>
    <col min="12037" max="12037" width="10.5546875" style="304" customWidth="1"/>
    <col min="12038" max="12038" width="11.6640625" style="304" customWidth="1"/>
    <col min="12039" max="12039" width="15" style="304" customWidth="1"/>
    <col min="12040" max="12040" width="9.33203125" style="304" customWidth="1"/>
    <col min="12041" max="12041" width="10.88671875" style="304" customWidth="1"/>
    <col min="12042" max="12042" width="15.44140625" style="304" customWidth="1"/>
    <col min="12043" max="12043" width="6" style="304" customWidth="1"/>
    <col min="12044" max="12288" width="9.109375" style="304"/>
    <col min="12289" max="12289" width="11.6640625" style="304" customWidth="1"/>
    <col min="12290" max="12290" width="8.5546875" style="304" customWidth="1"/>
    <col min="12291" max="12291" width="10.5546875" style="304" customWidth="1"/>
    <col min="12292" max="12292" width="11.6640625" style="304" customWidth="1"/>
    <col min="12293" max="12293" width="10.5546875" style="304" customWidth="1"/>
    <col min="12294" max="12294" width="11.6640625" style="304" customWidth="1"/>
    <col min="12295" max="12295" width="15" style="304" customWidth="1"/>
    <col min="12296" max="12296" width="9.33203125" style="304" customWidth="1"/>
    <col min="12297" max="12297" width="10.88671875" style="304" customWidth="1"/>
    <col min="12298" max="12298" width="15.44140625" style="304" customWidth="1"/>
    <col min="12299" max="12299" width="6" style="304" customWidth="1"/>
    <col min="12300" max="12544" width="9.109375" style="304"/>
    <col min="12545" max="12545" width="11.6640625" style="304" customWidth="1"/>
    <col min="12546" max="12546" width="8.5546875" style="304" customWidth="1"/>
    <col min="12547" max="12547" width="10.5546875" style="304" customWidth="1"/>
    <col min="12548" max="12548" width="11.6640625" style="304" customWidth="1"/>
    <col min="12549" max="12549" width="10.5546875" style="304" customWidth="1"/>
    <col min="12550" max="12550" width="11.6640625" style="304" customWidth="1"/>
    <col min="12551" max="12551" width="15" style="304" customWidth="1"/>
    <col min="12552" max="12552" width="9.33203125" style="304" customWidth="1"/>
    <col min="12553" max="12553" width="10.88671875" style="304" customWidth="1"/>
    <col min="12554" max="12554" width="15.44140625" style="304" customWidth="1"/>
    <col min="12555" max="12555" width="6" style="304" customWidth="1"/>
    <col min="12556" max="12800" width="9.109375" style="304"/>
    <col min="12801" max="12801" width="11.6640625" style="304" customWidth="1"/>
    <col min="12802" max="12802" width="8.5546875" style="304" customWidth="1"/>
    <col min="12803" max="12803" width="10.5546875" style="304" customWidth="1"/>
    <col min="12804" max="12804" width="11.6640625" style="304" customWidth="1"/>
    <col min="12805" max="12805" width="10.5546875" style="304" customWidth="1"/>
    <col min="12806" max="12806" width="11.6640625" style="304" customWidth="1"/>
    <col min="12807" max="12807" width="15" style="304" customWidth="1"/>
    <col min="12808" max="12808" width="9.33203125" style="304" customWidth="1"/>
    <col min="12809" max="12809" width="10.88671875" style="304" customWidth="1"/>
    <col min="12810" max="12810" width="15.44140625" style="304" customWidth="1"/>
    <col min="12811" max="12811" width="6" style="304" customWidth="1"/>
    <col min="12812" max="13056" width="9.109375" style="304"/>
    <col min="13057" max="13057" width="11.6640625" style="304" customWidth="1"/>
    <col min="13058" max="13058" width="8.5546875" style="304" customWidth="1"/>
    <col min="13059" max="13059" width="10.5546875" style="304" customWidth="1"/>
    <col min="13060" max="13060" width="11.6640625" style="304" customWidth="1"/>
    <col min="13061" max="13061" width="10.5546875" style="304" customWidth="1"/>
    <col min="13062" max="13062" width="11.6640625" style="304" customWidth="1"/>
    <col min="13063" max="13063" width="15" style="304" customWidth="1"/>
    <col min="13064" max="13064" width="9.33203125" style="304" customWidth="1"/>
    <col min="13065" max="13065" width="10.88671875" style="304" customWidth="1"/>
    <col min="13066" max="13066" width="15.44140625" style="304" customWidth="1"/>
    <col min="13067" max="13067" width="6" style="304" customWidth="1"/>
    <col min="13068" max="13312" width="9.109375" style="304"/>
    <col min="13313" max="13313" width="11.6640625" style="304" customWidth="1"/>
    <col min="13314" max="13314" width="8.5546875" style="304" customWidth="1"/>
    <col min="13315" max="13315" width="10.5546875" style="304" customWidth="1"/>
    <col min="13316" max="13316" width="11.6640625" style="304" customWidth="1"/>
    <col min="13317" max="13317" width="10.5546875" style="304" customWidth="1"/>
    <col min="13318" max="13318" width="11.6640625" style="304" customWidth="1"/>
    <col min="13319" max="13319" width="15" style="304" customWidth="1"/>
    <col min="13320" max="13320" width="9.33203125" style="304" customWidth="1"/>
    <col min="13321" max="13321" width="10.88671875" style="304" customWidth="1"/>
    <col min="13322" max="13322" width="15.44140625" style="304" customWidth="1"/>
    <col min="13323" max="13323" width="6" style="304" customWidth="1"/>
    <col min="13324" max="13568" width="9.109375" style="304"/>
    <col min="13569" max="13569" width="11.6640625" style="304" customWidth="1"/>
    <col min="13570" max="13570" width="8.5546875" style="304" customWidth="1"/>
    <col min="13571" max="13571" width="10.5546875" style="304" customWidth="1"/>
    <col min="13572" max="13572" width="11.6640625" style="304" customWidth="1"/>
    <col min="13573" max="13573" width="10.5546875" style="304" customWidth="1"/>
    <col min="13574" max="13574" width="11.6640625" style="304" customWidth="1"/>
    <col min="13575" max="13575" width="15" style="304" customWidth="1"/>
    <col min="13576" max="13576" width="9.33203125" style="304" customWidth="1"/>
    <col min="13577" max="13577" width="10.88671875" style="304" customWidth="1"/>
    <col min="13578" max="13578" width="15.44140625" style="304" customWidth="1"/>
    <col min="13579" max="13579" width="6" style="304" customWidth="1"/>
    <col min="13580" max="13824" width="9.109375" style="304"/>
    <col min="13825" max="13825" width="11.6640625" style="304" customWidth="1"/>
    <col min="13826" max="13826" width="8.5546875" style="304" customWidth="1"/>
    <col min="13827" max="13827" width="10.5546875" style="304" customWidth="1"/>
    <col min="13828" max="13828" width="11.6640625" style="304" customWidth="1"/>
    <col min="13829" max="13829" width="10.5546875" style="304" customWidth="1"/>
    <col min="13830" max="13830" width="11.6640625" style="304" customWidth="1"/>
    <col min="13831" max="13831" width="15" style="304" customWidth="1"/>
    <col min="13832" max="13832" width="9.33203125" style="304" customWidth="1"/>
    <col min="13833" max="13833" width="10.88671875" style="304" customWidth="1"/>
    <col min="13834" max="13834" width="15.44140625" style="304" customWidth="1"/>
    <col min="13835" max="13835" width="6" style="304" customWidth="1"/>
    <col min="13836" max="14080" width="9.109375" style="304"/>
    <col min="14081" max="14081" width="11.6640625" style="304" customWidth="1"/>
    <col min="14082" max="14082" width="8.5546875" style="304" customWidth="1"/>
    <col min="14083" max="14083" width="10.5546875" style="304" customWidth="1"/>
    <col min="14084" max="14084" width="11.6640625" style="304" customWidth="1"/>
    <col min="14085" max="14085" width="10.5546875" style="304" customWidth="1"/>
    <col min="14086" max="14086" width="11.6640625" style="304" customWidth="1"/>
    <col min="14087" max="14087" width="15" style="304" customWidth="1"/>
    <col min="14088" max="14088" width="9.33203125" style="304" customWidth="1"/>
    <col min="14089" max="14089" width="10.88671875" style="304" customWidth="1"/>
    <col min="14090" max="14090" width="15.44140625" style="304" customWidth="1"/>
    <col min="14091" max="14091" width="6" style="304" customWidth="1"/>
    <col min="14092" max="14336" width="9.109375" style="304"/>
    <col min="14337" max="14337" width="11.6640625" style="304" customWidth="1"/>
    <col min="14338" max="14338" width="8.5546875" style="304" customWidth="1"/>
    <col min="14339" max="14339" width="10.5546875" style="304" customWidth="1"/>
    <col min="14340" max="14340" width="11.6640625" style="304" customWidth="1"/>
    <col min="14341" max="14341" width="10.5546875" style="304" customWidth="1"/>
    <col min="14342" max="14342" width="11.6640625" style="304" customWidth="1"/>
    <col min="14343" max="14343" width="15" style="304" customWidth="1"/>
    <col min="14344" max="14344" width="9.33203125" style="304" customWidth="1"/>
    <col min="14345" max="14345" width="10.88671875" style="304" customWidth="1"/>
    <col min="14346" max="14346" width="15.44140625" style="304" customWidth="1"/>
    <col min="14347" max="14347" width="6" style="304" customWidth="1"/>
    <col min="14348" max="14592" width="9.109375" style="304"/>
    <col min="14593" max="14593" width="11.6640625" style="304" customWidth="1"/>
    <col min="14594" max="14594" width="8.5546875" style="304" customWidth="1"/>
    <col min="14595" max="14595" width="10.5546875" style="304" customWidth="1"/>
    <col min="14596" max="14596" width="11.6640625" style="304" customWidth="1"/>
    <col min="14597" max="14597" width="10.5546875" style="304" customWidth="1"/>
    <col min="14598" max="14598" width="11.6640625" style="304" customWidth="1"/>
    <col min="14599" max="14599" width="15" style="304" customWidth="1"/>
    <col min="14600" max="14600" width="9.33203125" style="304" customWidth="1"/>
    <col min="14601" max="14601" width="10.88671875" style="304" customWidth="1"/>
    <col min="14602" max="14602" width="15.44140625" style="304" customWidth="1"/>
    <col min="14603" max="14603" width="6" style="304" customWidth="1"/>
    <col min="14604" max="14848" width="9.109375" style="304"/>
    <col min="14849" max="14849" width="11.6640625" style="304" customWidth="1"/>
    <col min="14850" max="14850" width="8.5546875" style="304" customWidth="1"/>
    <col min="14851" max="14851" width="10.5546875" style="304" customWidth="1"/>
    <col min="14852" max="14852" width="11.6640625" style="304" customWidth="1"/>
    <col min="14853" max="14853" width="10.5546875" style="304" customWidth="1"/>
    <col min="14854" max="14854" width="11.6640625" style="304" customWidth="1"/>
    <col min="14855" max="14855" width="15" style="304" customWidth="1"/>
    <col min="14856" max="14856" width="9.33203125" style="304" customWidth="1"/>
    <col min="14857" max="14857" width="10.88671875" style="304" customWidth="1"/>
    <col min="14858" max="14858" width="15.44140625" style="304" customWidth="1"/>
    <col min="14859" max="14859" width="6" style="304" customWidth="1"/>
    <col min="14860" max="15104" width="9.109375" style="304"/>
    <col min="15105" max="15105" width="11.6640625" style="304" customWidth="1"/>
    <col min="15106" max="15106" width="8.5546875" style="304" customWidth="1"/>
    <col min="15107" max="15107" width="10.5546875" style="304" customWidth="1"/>
    <col min="15108" max="15108" width="11.6640625" style="304" customWidth="1"/>
    <col min="15109" max="15109" width="10.5546875" style="304" customWidth="1"/>
    <col min="15110" max="15110" width="11.6640625" style="304" customWidth="1"/>
    <col min="15111" max="15111" width="15" style="304" customWidth="1"/>
    <col min="15112" max="15112" width="9.33203125" style="304" customWidth="1"/>
    <col min="15113" max="15113" width="10.88671875" style="304" customWidth="1"/>
    <col min="15114" max="15114" width="15.44140625" style="304" customWidth="1"/>
    <col min="15115" max="15115" width="6" style="304" customWidth="1"/>
    <col min="15116" max="15360" width="9.109375" style="304"/>
    <col min="15361" max="15361" width="11.6640625" style="304" customWidth="1"/>
    <col min="15362" max="15362" width="8.5546875" style="304" customWidth="1"/>
    <col min="15363" max="15363" width="10.5546875" style="304" customWidth="1"/>
    <col min="15364" max="15364" width="11.6640625" style="304" customWidth="1"/>
    <col min="15365" max="15365" width="10.5546875" style="304" customWidth="1"/>
    <col min="15366" max="15366" width="11.6640625" style="304" customWidth="1"/>
    <col min="15367" max="15367" width="15" style="304" customWidth="1"/>
    <col min="15368" max="15368" width="9.33203125" style="304" customWidth="1"/>
    <col min="15369" max="15369" width="10.88671875" style="304" customWidth="1"/>
    <col min="15370" max="15370" width="15.44140625" style="304" customWidth="1"/>
    <col min="15371" max="15371" width="6" style="304" customWidth="1"/>
    <col min="15372" max="15616" width="9.109375" style="304"/>
    <col min="15617" max="15617" width="11.6640625" style="304" customWidth="1"/>
    <col min="15618" max="15618" width="8.5546875" style="304" customWidth="1"/>
    <col min="15619" max="15619" width="10.5546875" style="304" customWidth="1"/>
    <col min="15620" max="15620" width="11.6640625" style="304" customWidth="1"/>
    <col min="15621" max="15621" width="10.5546875" style="304" customWidth="1"/>
    <col min="15622" max="15622" width="11.6640625" style="304" customWidth="1"/>
    <col min="15623" max="15623" width="15" style="304" customWidth="1"/>
    <col min="15624" max="15624" width="9.33203125" style="304" customWidth="1"/>
    <col min="15625" max="15625" width="10.88671875" style="304" customWidth="1"/>
    <col min="15626" max="15626" width="15.44140625" style="304" customWidth="1"/>
    <col min="15627" max="15627" width="6" style="304" customWidth="1"/>
    <col min="15628" max="15872" width="9.109375" style="304"/>
    <col min="15873" max="15873" width="11.6640625" style="304" customWidth="1"/>
    <col min="15874" max="15874" width="8.5546875" style="304" customWidth="1"/>
    <col min="15875" max="15875" width="10.5546875" style="304" customWidth="1"/>
    <col min="15876" max="15876" width="11.6640625" style="304" customWidth="1"/>
    <col min="15877" max="15877" width="10.5546875" style="304" customWidth="1"/>
    <col min="15878" max="15878" width="11.6640625" style="304" customWidth="1"/>
    <col min="15879" max="15879" width="15" style="304" customWidth="1"/>
    <col min="15880" max="15880" width="9.33203125" style="304" customWidth="1"/>
    <col min="15881" max="15881" width="10.88671875" style="304" customWidth="1"/>
    <col min="15882" max="15882" width="15.44140625" style="304" customWidth="1"/>
    <col min="15883" max="15883" width="6" style="304" customWidth="1"/>
    <col min="15884" max="16128" width="9.109375" style="304"/>
    <col min="16129" max="16129" width="11.6640625" style="304" customWidth="1"/>
    <col min="16130" max="16130" width="8.5546875" style="304" customWidth="1"/>
    <col min="16131" max="16131" width="10.5546875" style="304" customWidth="1"/>
    <col min="16132" max="16132" width="11.6640625" style="304" customWidth="1"/>
    <col min="16133" max="16133" width="10.5546875" style="304" customWidth="1"/>
    <col min="16134" max="16134" width="11.6640625" style="304" customWidth="1"/>
    <col min="16135" max="16135" width="15" style="304" customWidth="1"/>
    <col min="16136" max="16136" width="9.33203125" style="304" customWidth="1"/>
    <col min="16137" max="16137" width="10.88671875" style="304" customWidth="1"/>
    <col min="16138" max="16138" width="15.44140625" style="304" customWidth="1"/>
    <col min="16139" max="16139" width="6" style="304" customWidth="1"/>
    <col min="16140" max="16384" width="9.109375" style="304"/>
  </cols>
  <sheetData>
    <row r="1" spans="1:11" s="27" customFormat="1" ht="36" customHeight="1" x14ac:dyDescent="0.3">
      <c r="A1" s="716" t="s">
        <v>117</v>
      </c>
      <c r="B1" s="716"/>
      <c r="C1" s="716"/>
      <c r="D1" s="716"/>
      <c r="E1" s="716"/>
      <c r="F1" s="716"/>
      <c r="G1" s="716"/>
      <c r="H1" s="716"/>
      <c r="I1" s="716"/>
      <c r="J1" s="716"/>
      <c r="K1" s="716"/>
    </row>
    <row r="2" spans="1:11" s="27" customFormat="1" ht="34.5" customHeight="1" x14ac:dyDescent="0.3">
      <c r="A2" s="717" t="s">
        <v>118</v>
      </c>
      <c r="B2" s="717"/>
      <c r="C2" s="717"/>
      <c r="D2" s="717"/>
      <c r="E2" s="717"/>
      <c r="F2" s="717"/>
      <c r="G2" s="717"/>
      <c r="H2" s="717"/>
      <c r="I2" s="717"/>
      <c r="J2" s="717"/>
      <c r="K2" s="717"/>
    </row>
    <row r="3" spans="1:11" ht="5.0999999999999996" customHeight="1" x14ac:dyDescent="0.3">
      <c r="A3" s="9"/>
      <c r="B3" s="9"/>
      <c r="C3" s="96"/>
      <c r="D3" s="8"/>
      <c r="E3" s="8"/>
      <c r="F3" s="8"/>
      <c r="G3" s="305"/>
      <c r="H3" s="306"/>
      <c r="I3" s="306"/>
      <c r="J3" s="307"/>
      <c r="K3" s="308"/>
    </row>
    <row r="4" spans="1:11" ht="30" customHeight="1" x14ac:dyDescent="0.3">
      <c r="A4" s="126" t="s">
        <v>122</v>
      </c>
      <c r="B4" s="708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4" s="708"/>
      <c r="D4" s="708"/>
      <c r="E4" s="708"/>
      <c r="F4" s="708"/>
      <c r="G4" s="708"/>
      <c r="H4" s="708"/>
      <c r="I4" s="708"/>
      <c r="J4" s="708"/>
      <c r="K4" s="831"/>
    </row>
    <row r="5" spans="1:11" ht="15.6" x14ac:dyDescent="0.3">
      <c r="A5" s="65" t="s">
        <v>21</v>
      </c>
      <c r="B5" s="567" t="str">
        <f>DADOS!$C$3</f>
        <v>PAÇO DO LUMIAR -MA.</v>
      </c>
      <c r="C5" s="568"/>
      <c r="D5" s="568"/>
      <c r="E5" s="568"/>
      <c r="F5" s="568"/>
      <c r="G5" s="567"/>
      <c r="H5" s="568"/>
      <c r="I5" s="568"/>
      <c r="J5" s="568"/>
      <c r="K5" s="568"/>
    </row>
    <row r="6" spans="1:11" ht="5.0999999999999996" customHeight="1" x14ac:dyDescent="0.3">
      <c r="A6" s="55"/>
      <c r="B6" s="52"/>
      <c r="C6" s="53"/>
      <c r="D6" s="53"/>
      <c r="E6" s="54"/>
      <c r="F6" s="51"/>
      <c r="G6" s="309"/>
      <c r="H6" s="309"/>
      <c r="I6" s="309"/>
      <c r="J6" s="309"/>
      <c r="K6" s="310"/>
    </row>
    <row r="7" spans="1:11" ht="15.6" customHeight="1" x14ac:dyDescent="0.3">
      <c r="A7" s="54" t="s">
        <v>208</v>
      </c>
      <c r="B7" s="829" t="str">
        <f>DADOS!$C$4</f>
        <v>SINAPI 04/2025 - Maranhão; SICRO3 01/2025 - Maranhão; ORSE 02/2025 - Sergipe; SEINFRA 028 - Ceará</v>
      </c>
      <c r="C7" s="829"/>
      <c r="D7" s="829"/>
      <c r="E7" s="829"/>
      <c r="F7" s="829"/>
      <c r="G7" s="829"/>
      <c r="H7" s="829"/>
      <c r="I7" s="829"/>
      <c r="J7" s="829"/>
      <c r="K7" s="830"/>
    </row>
    <row r="8" spans="1:11" ht="15.6" customHeight="1" x14ac:dyDescent="0.3">
      <c r="A8" s="54" t="s">
        <v>22</v>
      </c>
      <c r="B8" s="91">
        <f>DADOS!$C$5</f>
        <v>0.22470000000000001</v>
      </c>
      <c r="C8" s="92"/>
      <c r="F8" s="51"/>
      <c r="G8" s="311"/>
      <c r="H8" s="311"/>
      <c r="I8" s="54" t="s">
        <v>23</v>
      </c>
      <c r="J8" s="168" t="str">
        <f>DADOS!$C$7</f>
        <v>SEM DESONERAÇÃO</v>
      </c>
      <c r="K8" s="311"/>
    </row>
    <row r="9" spans="1:11" ht="15.6" x14ac:dyDescent="0.3">
      <c r="A9" s="54" t="s">
        <v>216</v>
      </c>
      <c r="B9" s="91">
        <f>DADOS!$C$6</f>
        <v>0</v>
      </c>
      <c r="C9" s="92"/>
      <c r="F9" s="51"/>
      <c r="G9" s="309"/>
      <c r="H9" s="309"/>
      <c r="I9" s="54" t="s">
        <v>124</v>
      </c>
      <c r="J9" s="91">
        <f>DADOS!$C$8</f>
        <v>1.1273</v>
      </c>
      <c r="K9" s="312"/>
    </row>
    <row r="10" spans="1:11" ht="15.6" x14ac:dyDescent="0.3">
      <c r="A10" s="54" t="s">
        <v>120</v>
      </c>
      <c r="B10" s="93">
        <f>DADOS!$C$10</f>
        <v>0</v>
      </c>
      <c r="C10" s="92"/>
      <c r="F10" s="51"/>
      <c r="G10" s="313"/>
      <c r="H10" s="313"/>
      <c r="I10" s="54" t="s">
        <v>125</v>
      </c>
      <c r="J10" s="91">
        <f>DADOS!$C$9</f>
        <v>0.70190000000000019</v>
      </c>
      <c r="K10" s="314"/>
    </row>
    <row r="11" spans="1:11" s="3" customFormat="1" ht="5.0999999999999996" customHeight="1" thickBot="1" x14ac:dyDescent="0.3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</row>
    <row r="12" spans="1:11" s="315" customFormat="1" ht="32.25" customHeight="1" thickTop="1" thickBot="1" x14ac:dyDescent="0.55000000000000004">
      <c r="A12" s="799" t="s">
        <v>227</v>
      </c>
      <c r="B12" s="800"/>
      <c r="C12" s="800"/>
      <c r="D12" s="800"/>
      <c r="E12" s="800"/>
      <c r="F12" s="800"/>
      <c r="G12" s="800"/>
      <c r="H12" s="800"/>
      <c r="I12" s="800"/>
      <c r="J12" s="800"/>
      <c r="K12" s="801"/>
    </row>
    <row r="13" spans="1:11" ht="12.75" customHeight="1" thickTop="1" x14ac:dyDescent="0.3">
      <c r="A13" s="316"/>
      <c r="B13" s="317"/>
      <c r="C13" s="317"/>
      <c r="D13" s="317"/>
      <c r="E13" s="317"/>
      <c r="F13" s="317"/>
      <c r="G13" s="317"/>
      <c r="H13" s="317"/>
      <c r="I13" s="317"/>
      <c r="J13" s="317"/>
      <c r="K13" s="318"/>
    </row>
    <row r="14" spans="1:11" x14ac:dyDescent="0.3">
      <c r="A14" s="802"/>
      <c r="B14" s="746"/>
      <c r="C14" s="746"/>
      <c r="D14" s="319"/>
      <c r="E14" s="320" t="s">
        <v>228</v>
      </c>
      <c r="F14" s="320"/>
      <c r="G14" s="319"/>
      <c r="H14" s="319"/>
      <c r="I14" s="319"/>
      <c r="J14" s="319"/>
      <c r="K14" s="321"/>
    </row>
    <row r="15" spans="1:11" ht="14.4" thickBot="1" x14ac:dyDescent="0.35">
      <c r="A15" s="803"/>
      <c r="B15" s="804"/>
      <c r="C15" s="804"/>
      <c r="D15" s="322" t="s">
        <v>229</v>
      </c>
      <c r="E15" s="323"/>
      <c r="F15" s="324"/>
      <c r="G15" s="323"/>
      <c r="H15" s="323"/>
      <c r="I15" s="325">
        <v>1100</v>
      </c>
      <c r="J15" s="325" t="s">
        <v>230</v>
      </c>
      <c r="K15" s="326"/>
    </row>
    <row r="16" spans="1:11" ht="15" thickTop="1" thickBot="1" x14ac:dyDescent="0.35">
      <c r="A16" s="327"/>
      <c r="B16" s="328"/>
      <c r="C16" s="328"/>
      <c r="D16" s="329"/>
      <c r="E16" s="330"/>
      <c r="F16" s="331"/>
      <c r="G16" s="330"/>
      <c r="H16" s="330"/>
      <c r="I16" s="332"/>
      <c r="J16" s="332"/>
      <c r="K16" s="333"/>
    </row>
    <row r="17" spans="1:11" ht="14.4" thickTop="1" x14ac:dyDescent="0.3">
      <c r="A17" s="805" t="s">
        <v>231</v>
      </c>
      <c r="B17" s="806"/>
      <c r="C17" s="807"/>
      <c r="D17" s="808"/>
      <c r="E17" s="813" t="s">
        <v>232</v>
      </c>
      <c r="F17" s="814"/>
      <c r="G17" s="814"/>
      <c r="H17" s="814"/>
      <c r="I17" s="815"/>
      <c r="J17" s="819" t="s">
        <v>233</v>
      </c>
      <c r="K17" s="333"/>
    </row>
    <row r="18" spans="1:11" x14ac:dyDescent="0.3">
      <c r="A18" s="809"/>
      <c r="B18" s="810"/>
      <c r="C18" s="811"/>
      <c r="D18" s="812"/>
      <c r="E18" s="816"/>
      <c r="F18" s="817"/>
      <c r="G18" s="817"/>
      <c r="H18" s="817"/>
      <c r="I18" s="818"/>
      <c r="J18" s="820"/>
      <c r="K18" s="333"/>
    </row>
    <row r="19" spans="1:11" x14ac:dyDescent="0.3">
      <c r="A19" s="821" t="s">
        <v>234</v>
      </c>
      <c r="B19" s="822"/>
      <c r="C19" s="822"/>
      <c r="D19" s="823"/>
      <c r="E19" s="824" t="s">
        <v>235</v>
      </c>
      <c r="F19" s="825"/>
      <c r="G19" s="825"/>
      <c r="H19" s="825"/>
      <c r="I19" s="826"/>
      <c r="J19" s="827" t="s">
        <v>236</v>
      </c>
      <c r="K19" s="333"/>
    </row>
    <row r="20" spans="1:11" x14ac:dyDescent="0.3">
      <c r="A20" s="821" t="s">
        <v>237</v>
      </c>
      <c r="B20" s="822"/>
      <c r="C20" s="822"/>
      <c r="D20" s="823"/>
      <c r="E20" s="824" t="s">
        <v>238</v>
      </c>
      <c r="F20" s="825"/>
      <c r="G20" s="825"/>
      <c r="H20" s="825"/>
      <c r="I20" s="826"/>
      <c r="J20" s="828"/>
      <c r="K20" s="333"/>
    </row>
    <row r="21" spans="1:11" x14ac:dyDescent="0.3">
      <c r="A21" s="821" t="s">
        <v>239</v>
      </c>
      <c r="B21" s="822"/>
      <c r="C21" s="822"/>
      <c r="D21" s="823"/>
      <c r="E21" s="824" t="s">
        <v>240</v>
      </c>
      <c r="F21" s="825"/>
      <c r="G21" s="825"/>
      <c r="H21" s="825"/>
      <c r="I21" s="826"/>
      <c r="J21" s="828"/>
      <c r="K21" s="333"/>
    </row>
    <row r="22" spans="1:11" ht="14.4" thickBot="1" x14ac:dyDescent="0.35">
      <c r="A22" s="334"/>
      <c r="B22" s="780" t="s">
        <v>241</v>
      </c>
      <c r="C22" s="781"/>
      <c r="D22" s="781"/>
      <c r="E22" s="781"/>
      <c r="F22" s="781"/>
      <c r="G22" s="781"/>
      <c r="H22" s="781"/>
      <c r="I22" s="335"/>
      <c r="J22" s="336"/>
      <c r="K22" s="333"/>
    </row>
    <row r="23" spans="1:11" ht="15" thickTop="1" thickBot="1" x14ac:dyDescent="0.35">
      <c r="A23" s="327"/>
      <c r="B23" s="328"/>
      <c r="C23" s="328"/>
      <c r="D23" s="329"/>
      <c r="E23" s="330"/>
      <c r="F23" s="331"/>
      <c r="G23" s="330"/>
      <c r="H23" s="330"/>
      <c r="I23" s="332"/>
      <c r="J23" s="332"/>
      <c r="K23" s="333"/>
    </row>
    <row r="24" spans="1:11" ht="14.4" thickTop="1" x14ac:dyDescent="0.3">
      <c r="A24" s="337"/>
      <c r="B24" s="782" t="s">
        <v>242</v>
      </c>
      <c r="C24" s="769"/>
      <c r="D24" s="769"/>
      <c r="E24" s="769"/>
      <c r="F24" s="769"/>
      <c r="G24" s="769"/>
      <c r="H24" s="769"/>
      <c r="I24" s="769"/>
      <c r="J24" s="769"/>
      <c r="K24" s="338"/>
    </row>
    <row r="25" spans="1:11" x14ac:dyDescent="0.3">
      <c r="A25" s="339"/>
      <c r="B25" s="770"/>
      <c r="C25" s="770"/>
      <c r="D25" s="770"/>
      <c r="E25" s="770"/>
      <c r="F25" s="770"/>
      <c r="G25" s="770"/>
      <c r="H25" s="770"/>
      <c r="I25" s="770"/>
      <c r="J25" s="770"/>
      <c r="K25" s="318"/>
    </row>
    <row r="26" spans="1:11" x14ac:dyDescent="0.3">
      <c r="A26" s="340"/>
      <c r="B26" s="783" t="s">
        <v>243</v>
      </c>
      <c r="C26" s="784"/>
      <c r="D26" s="784"/>
      <c r="E26" s="784"/>
      <c r="F26" s="784"/>
      <c r="G26" s="784"/>
      <c r="H26" s="784"/>
      <c r="I26" s="784"/>
      <c r="J26" s="785" t="s">
        <v>244</v>
      </c>
      <c r="K26" s="341"/>
    </row>
    <row r="27" spans="1:11" x14ac:dyDescent="0.3">
      <c r="A27" s="787"/>
      <c r="B27" s="789"/>
      <c r="C27" s="790"/>
      <c r="D27" s="791" t="s">
        <v>245</v>
      </c>
      <c r="E27" s="792"/>
      <c r="F27" s="791" t="s">
        <v>246</v>
      </c>
      <c r="G27" s="792"/>
      <c r="H27" s="793" t="s">
        <v>247</v>
      </c>
      <c r="I27" s="794"/>
      <c r="J27" s="786"/>
      <c r="K27" s="342"/>
    </row>
    <row r="28" spans="1:11" x14ac:dyDescent="0.3">
      <c r="A28" s="788"/>
      <c r="B28" s="795" t="s">
        <v>248</v>
      </c>
      <c r="C28" s="796"/>
      <c r="D28" s="797">
        <v>0.253</v>
      </c>
      <c r="E28" s="798"/>
      <c r="F28" s="797">
        <v>0.29899999999999999</v>
      </c>
      <c r="G28" s="798"/>
      <c r="H28" s="797">
        <v>0.41199999999999998</v>
      </c>
      <c r="I28" s="798"/>
      <c r="J28" s="343">
        <v>26.939</v>
      </c>
      <c r="K28" s="342"/>
    </row>
    <row r="29" spans="1:11" x14ac:dyDescent="0.3">
      <c r="A29" s="344"/>
      <c r="B29" s="345"/>
      <c r="C29" s="345"/>
      <c r="D29" s="346"/>
      <c r="E29" s="347"/>
      <c r="F29" s="347"/>
      <c r="G29" s="348"/>
      <c r="H29" s="348"/>
      <c r="I29" s="349"/>
      <c r="J29" s="348"/>
      <c r="K29" s="350"/>
    </row>
    <row r="30" spans="1:11" x14ac:dyDescent="0.3">
      <c r="A30" s="351"/>
      <c r="B30" s="778" t="s">
        <v>249</v>
      </c>
      <c r="C30" s="779"/>
      <c r="D30" s="779"/>
      <c r="E30" s="779"/>
      <c r="F30" s="779"/>
      <c r="G30" s="779"/>
      <c r="H30" s="778" t="s">
        <v>129</v>
      </c>
      <c r="I30" s="779"/>
      <c r="J30" s="352" t="s">
        <v>250</v>
      </c>
      <c r="K30" s="353"/>
    </row>
    <row r="31" spans="1:11" x14ac:dyDescent="0.3">
      <c r="A31" s="351"/>
      <c r="B31" s="775" t="s">
        <v>251</v>
      </c>
      <c r="C31" s="776"/>
      <c r="D31" s="776"/>
      <c r="E31" s="776"/>
      <c r="F31" s="776"/>
      <c r="G31" s="777"/>
      <c r="H31" s="748" t="s">
        <v>230</v>
      </c>
      <c r="I31" s="749"/>
      <c r="J31" s="354">
        <f>I15</f>
        <v>1100</v>
      </c>
      <c r="K31" s="355"/>
    </row>
    <row r="32" spans="1:11" x14ac:dyDescent="0.3">
      <c r="A32" s="356"/>
      <c r="B32" s="764" t="s">
        <v>252</v>
      </c>
      <c r="C32" s="765"/>
      <c r="D32" s="765"/>
      <c r="E32" s="765"/>
      <c r="F32" s="765"/>
      <c r="G32" s="765"/>
      <c r="H32" s="766" t="s">
        <v>230</v>
      </c>
      <c r="I32" s="767"/>
      <c r="J32" s="357">
        <v>0</v>
      </c>
      <c r="K32" s="358"/>
    </row>
    <row r="33" spans="1:11" x14ac:dyDescent="0.3">
      <c r="A33" s="359"/>
      <c r="B33" s="764" t="s">
        <v>253</v>
      </c>
      <c r="C33" s="765"/>
      <c r="D33" s="765"/>
      <c r="E33" s="765"/>
      <c r="F33" s="765"/>
      <c r="G33" s="765"/>
      <c r="H33" s="766" t="s">
        <v>230</v>
      </c>
      <c r="I33" s="767"/>
      <c r="J33" s="357">
        <v>0</v>
      </c>
      <c r="K33" s="350"/>
    </row>
    <row r="34" spans="1:11" x14ac:dyDescent="0.3">
      <c r="A34" s="360"/>
      <c r="B34" s="764" t="s">
        <v>254</v>
      </c>
      <c r="C34" s="765"/>
      <c r="D34" s="765"/>
      <c r="E34" s="765"/>
      <c r="F34" s="765"/>
      <c r="G34" s="765"/>
      <c r="H34" s="766" t="s">
        <v>1</v>
      </c>
      <c r="I34" s="767"/>
      <c r="J34" s="361">
        <v>18</v>
      </c>
      <c r="K34" s="350"/>
    </row>
    <row r="35" spans="1:11" x14ac:dyDescent="0.3">
      <c r="A35" s="360"/>
      <c r="B35" s="764" t="s">
        <v>221</v>
      </c>
      <c r="C35" s="765"/>
      <c r="D35" s="765"/>
      <c r="E35" s="765"/>
      <c r="F35" s="765"/>
      <c r="G35" s="765"/>
      <c r="H35" s="766" t="s">
        <v>1</v>
      </c>
      <c r="I35" s="767"/>
      <c r="J35" s="361">
        <v>21.24</v>
      </c>
      <c r="K35" s="350"/>
    </row>
    <row r="36" spans="1:11" x14ac:dyDescent="0.3">
      <c r="A36" s="362"/>
      <c r="B36" s="764" t="s">
        <v>255</v>
      </c>
      <c r="C36" s="765"/>
      <c r="D36" s="765"/>
      <c r="E36" s="765"/>
      <c r="F36" s="765"/>
      <c r="G36" s="765"/>
      <c r="H36" s="766" t="s">
        <v>256</v>
      </c>
      <c r="I36" s="767"/>
      <c r="J36" s="361">
        <v>270.23700000000002</v>
      </c>
      <c r="K36" s="363"/>
    </row>
    <row r="37" spans="1:11" x14ac:dyDescent="0.3">
      <c r="A37" s="362"/>
      <c r="B37" s="764" t="s">
        <v>257</v>
      </c>
      <c r="C37" s="765"/>
      <c r="D37" s="765"/>
      <c r="E37" s="765"/>
      <c r="F37" s="765"/>
      <c r="G37" s="765"/>
      <c r="H37" s="771" t="s">
        <v>256</v>
      </c>
      <c r="I37" s="767"/>
      <c r="J37" s="364" t="s">
        <v>293</v>
      </c>
      <c r="K37" s="363"/>
    </row>
    <row r="38" spans="1:11" x14ac:dyDescent="0.3">
      <c r="A38" s="351"/>
      <c r="B38" s="772" t="s">
        <v>258</v>
      </c>
      <c r="C38" s="773"/>
      <c r="D38" s="773"/>
      <c r="E38" s="773"/>
      <c r="F38" s="773"/>
      <c r="G38" s="773"/>
      <c r="H38" s="762" t="s">
        <v>256</v>
      </c>
      <c r="I38" s="763"/>
      <c r="J38" s="365">
        <v>464.47500000000002</v>
      </c>
      <c r="K38" s="353"/>
    </row>
    <row r="39" spans="1:11" ht="14.4" thickBot="1" x14ac:dyDescent="0.35">
      <c r="A39" s="359"/>
      <c r="B39" s="366"/>
      <c r="C39" s="366"/>
      <c r="D39" s="367"/>
      <c r="E39" s="368"/>
      <c r="F39" s="369"/>
      <c r="G39" s="369"/>
      <c r="H39" s="774"/>
      <c r="I39" s="765"/>
      <c r="J39" s="370"/>
      <c r="K39" s="350"/>
    </row>
    <row r="40" spans="1:11" ht="14.4" thickTop="1" x14ac:dyDescent="0.3">
      <c r="A40" s="359"/>
      <c r="B40" s="768" t="s">
        <v>259</v>
      </c>
      <c r="C40" s="769"/>
      <c r="D40" s="769"/>
      <c r="E40" s="769"/>
      <c r="F40" s="769"/>
      <c r="G40" s="769"/>
      <c r="H40" s="769"/>
      <c r="I40" s="769"/>
      <c r="J40" s="769"/>
      <c r="K40" s="350"/>
    </row>
    <row r="41" spans="1:11" x14ac:dyDescent="0.3">
      <c r="A41" s="359"/>
      <c r="B41" s="770"/>
      <c r="C41" s="770"/>
      <c r="D41" s="770"/>
      <c r="E41" s="770"/>
      <c r="F41" s="770"/>
      <c r="G41" s="770"/>
      <c r="H41" s="770"/>
      <c r="I41" s="770"/>
      <c r="J41" s="770"/>
      <c r="K41" s="350"/>
    </row>
    <row r="42" spans="1:11" x14ac:dyDescent="0.3">
      <c r="A42" s="359"/>
      <c r="B42" s="758" t="s">
        <v>260</v>
      </c>
      <c r="C42" s="759"/>
      <c r="D42" s="759"/>
      <c r="E42" s="759"/>
      <c r="F42" s="759"/>
      <c r="G42" s="759"/>
      <c r="H42" s="758" t="s">
        <v>129</v>
      </c>
      <c r="I42" s="759"/>
      <c r="J42" s="371" t="s">
        <v>250</v>
      </c>
      <c r="K42" s="350"/>
    </row>
    <row r="43" spans="1:11" x14ac:dyDescent="0.3">
      <c r="A43" s="359"/>
      <c r="B43" s="760" t="s">
        <v>261</v>
      </c>
      <c r="C43" s="761"/>
      <c r="D43" s="761"/>
      <c r="E43" s="761"/>
      <c r="F43" s="761"/>
      <c r="G43" s="761"/>
      <c r="H43" s="762" t="s">
        <v>262</v>
      </c>
      <c r="I43" s="763"/>
      <c r="J43" s="372">
        <f>(J28+(F28*J32))+(D28*J31)+(J33*H28)</f>
        <v>305.23900000000003</v>
      </c>
      <c r="K43" s="350"/>
    </row>
    <row r="44" spans="1:11" x14ac:dyDescent="0.3">
      <c r="A44" s="359"/>
      <c r="B44" s="317"/>
      <c r="C44" s="317"/>
      <c r="D44" s="317"/>
      <c r="E44" s="317"/>
      <c r="F44" s="317"/>
      <c r="G44" s="317"/>
      <c r="H44" s="317"/>
      <c r="I44" s="317"/>
      <c r="J44" s="317"/>
      <c r="K44" s="350"/>
    </row>
    <row r="45" spans="1:11" x14ac:dyDescent="0.3">
      <c r="A45" s="359"/>
      <c r="B45" s="758" t="s">
        <v>263</v>
      </c>
      <c r="C45" s="759"/>
      <c r="D45" s="759"/>
      <c r="E45" s="759"/>
      <c r="F45" s="759"/>
      <c r="G45" s="759"/>
      <c r="H45" s="758" t="s">
        <v>129</v>
      </c>
      <c r="I45" s="759"/>
      <c r="J45" s="371" t="s">
        <v>250</v>
      </c>
      <c r="K45" s="350"/>
    </row>
    <row r="46" spans="1:11" x14ac:dyDescent="0.3">
      <c r="A46" s="359"/>
      <c r="B46" s="745" t="s">
        <v>264</v>
      </c>
      <c r="C46" s="746"/>
      <c r="D46" s="746"/>
      <c r="E46" s="746"/>
      <c r="F46" s="746"/>
      <c r="G46" s="747"/>
      <c r="H46" s="748" t="s">
        <v>262</v>
      </c>
      <c r="I46" s="749"/>
      <c r="J46" s="373">
        <f>J43*((($J$38/$J$36))/(1-0.18))</f>
        <v>639.79921384724901</v>
      </c>
      <c r="K46" s="350"/>
    </row>
    <row r="47" spans="1:11" x14ac:dyDescent="0.3">
      <c r="A47" s="359"/>
      <c r="B47" s="750" t="s">
        <v>221</v>
      </c>
      <c r="C47" s="751"/>
      <c r="D47" s="751"/>
      <c r="E47" s="751"/>
      <c r="F47" s="751"/>
      <c r="G47" s="751"/>
      <c r="H47" s="752" t="s">
        <v>262</v>
      </c>
      <c r="I47" s="753"/>
      <c r="J47" s="374">
        <f>J46*($J$35/100)</f>
        <v>135.89335302115566</v>
      </c>
      <c r="K47" s="350"/>
    </row>
    <row r="48" spans="1:11" x14ac:dyDescent="0.3">
      <c r="A48" s="359"/>
      <c r="B48" s="754" t="s">
        <v>265</v>
      </c>
      <c r="C48" s="755"/>
      <c r="D48" s="755"/>
      <c r="E48" s="755"/>
      <c r="F48" s="755"/>
      <c r="G48" s="755"/>
      <c r="H48" s="756" t="s">
        <v>262</v>
      </c>
      <c r="I48" s="757"/>
      <c r="J48" s="375">
        <f>SUM(J46)</f>
        <v>639.79921384724901</v>
      </c>
      <c r="K48" s="350"/>
    </row>
    <row r="49" spans="1:11" x14ac:dyDescent="0.3">
      <c r="A49" s="359"/>
      <c r="B49" s="366"/>
      <c r="C49" s="366"/>
      <c r="D49" s="367"/>
      <c r="E49" s="368"/>
      <c r="F49" s="369"/>
      <c r="G49" s="369"/>
      <c r="H49" s="368"/>
      <c r="I49" s="317"/>
      <c r="J49" s="370"/>
      <c r="K49" s="350"/>
    </row>
    <row r="50" spans="1:11" x14ac:dyDescent="0.3">
      <c r="A50" s="359"/>
      <c r="B50" s="376" t="s">
        <v>266</v>
      </c>
      <c r="C50" s="317"/>
      <c r="D50" s="317"/>
      <c r="E50" s="317"/>
      <c r="F50" s="317"/>
      <c r="G50" s="317"/>
      <c r="H50" s="368"/>
      <c r="I50" s="317"/>
      <c r="J50" s="377"/>
      <c r="K50" s="350"/>
    </row>
    <row r="51" spans="1:11" x14ac:dyDescent="0.3">
      <c r="A51" s="359"/>
      <c r="B51" s="376" t="s">
        <v>267</v>
      </c>
      <c r="C51" s="317"/>
      <c r="D51" s="317"/>
      <c r="E51" s="317"/>
      <c r="F51" s="317"/>
      <c r="G51" s="317"/>
      <c r="H51" s="368"/>
      <c r="I51" s="317"/>
      <c r="J51" s="378"/>
      <c r="K51" s="350"/>
    </row>
    <row r="52" spans="1:11" x14ac:dyDescent="0.3">
      <c r="A52" s="359"/>
      <c r="B52" s="376" t="s">
        <v>268</v>
      </c>
      <c r="C52" s="317"/>
      <c r="D52" s="317"/>
      <c r="E52" s="317"/>
      <c r="F52" s="317"/>
      <c r="G52" s="317"/>
      <c r="H52" s="368"/>
      <c r="I52" s="317"/>
      <c r="J52" s="377"/>
      <c r="K52" s="350"/>
    </row>
    <row r="53" spans="1:11" x14ac:dyDescent="0.3">
      <c r="A53" s="359"/>
      <c r="B53" s="376"/>
      <c r="C53" s="317"/>
      <c r="D53" s="317"/>
      <c r="E53" s="317"/>
      <c r="F53" s="317"/>
      <c r="G53" s="317"/>
      <c r="H53" s="368"/>
      <c r="I53" s="317"/>
      <c r="J53" s="377"/>
      <c r="K53" s="350"/>
    </row>
    <row r="54" spans="1:11" x14ac:dyDescent="0.3">
      <c r="A54" s="379" t="s">
        <v>269</v>
      </c>
      <c r="B54" s="737" t="s">
        <v>270</v>
      </c>
      <c r="C54" s="737"/>
      <c r="D54" s="737"/>
      <c r="E54" s="737"/>
      <c r="F54" s="737"/>
      <c r="G54" s="737"/>
      <c r="H54" s="737"/>
      <c r="I54" s="737"/>
      <c r="J54" s="737"/>
      <c r="K54" s="738"/>
    </row>
    <row r="55" spans="1:11" x14ac:dyDescent="0.3">
      <c r="A55" s="359"/>
      <c r="B55" s="737"/>
      <c r="C55" s="737"/>
      <c r="D55" s="737"/>
      <c r="E55" s="737"/>
      <c r="F55" s="737"/>
      <c r="G55" s="737"/>
      <c r="H55" s="737"/>
      <c r="I55" s="737"/>
      <c r="J55" s="737"/>
      <c r="K55" s="738"/>
    </row>
    <row r="56" spans="1:11" x14ac:dyDescent="0.3">
      <c r="A56" s="359"/>
      <c r="B56" s="380"/>
      <c r="C56" s="380"/>
      <c r="D56" s="380"/>
      <c r="E56" s="380"/>
      <c r="F56" s="380"/>
      <c r="G56" s="380"/>
      <c r="H56" s="380"/>
      <c r="I56" s="380"/>
      <c r="J56" s="380"/>
      <c r="K56" s="381"/>
    </row>
    <row r="57" spans="1:11" x14ac:dyDescent="0.3">
      <c r="A57" s="359"/>
      <c r="B57" s="376"/>
      <c r="C57" s="317"/>
      <c r="D57" s="317"/>
      <c r="E57" s="317"/>
      <c r="F57" s="317"/>
      <c r="G57" s="317"/>
      <c r="H57" s="368"/>
      <c r="I57" s="317"/>
      <c r="J57" s="377"/>
      <c r="K57" s="350"/>
    </row>
    <row r="58" spans="1:11" x14ac:dyDescent="0.3">
      <c r="A58" s="359"/>
      <c r="B58" s="376"/>
      <c r="C58" s="317"/>
      <c r="D58" s="317"/>
      <c r="E58" s="317"/>
      <c r="F58" s="317"/>
      <c r="G58" s="317"/>
      <c r="H58" s="368"/>
      <c r="I58" s="317"/>
      <c r="J58" s="377"/>
      <c r="K58" s="350"/>
    </row>
    <row r="59" spans="1:11" ht="15.6" x14ac:dyDescent="0.3">
      <c r="A59" s="739" t="s">
        <v>271</v>
      </c>
      <c r="B59" s="740"/>
      <c r="C59" s="740"/>
      <c r="D59" s="740"/>
      <c r="E59" s="740"/>
      <c r="F59" s="740"/>
      <c r="G59" s="740"/>
      <c r="H59" s="740"/>
      <c r="I59" s="740"/>
      <c r="J59" s="740"/>
      <c r="K59" s="741"/>
    </row>
    <row r="60" spans="1:11" x14ac:dyDescent="0.3">
      <c r="A60" s="359"/>
      <c r="B60" s="366"/>
      <c r="C60" s="366"/>
      <c r="D60" s="367"/>
      <c r="E60" s="368"/>
      <c r="F60" s="369"/>
      <c r="G60" s="382"/>
      <c r="H60" s="368"/>
      <c r="I60" s="317"/>
      <c r="J60" s="370"/>
      <c r="K60" s="350"/>
    </row>
    <row r="61" spans="1:11" x14ac:dyDescent="0.3">
      <c r="A61" s="359"/>
      <c r="B61" s="366"/>
      <c r="C61" s="742" t="s">
        <v>294</v>
      </c>
      <c r="D61" s="742"/>
      <c r="E61" s="742"/>
      <c r="F61" s="742"/>
      <c r="G61" s="742"/>
      <c r="H61" s="383"/>
      <c r="I61" s="317"/>
      <c r="J61" s="370"/>
      <c r="K61" s="350"/>
    </row>
    <row r="62" spans="1:11" x14ac:dyDescent="0.3">
      <c r="A62" s="359"/>
      <c r="B62" s="366"/>
      <c r="C62" s="384" t="s">
        <v>272</v>
      </c>
      <c r="D62" s="384" t="s">
        <v>292</v>
      </c>
      <c r="E62" s="384" t="s">
        <v>291</v>
      </c>
      <c r="F62" s="384" t="s">
        <v>290</v>
      </c>
      <c r="G62" s="384" t="s">
        <v>289</v>
      </c>
      <c r="H62" s="385"/>
      <c r="I62" s="317"/>
      <c r="J62" s="370"/>
      <c r="K62" s="350"/>
    </row>
    <row r="63" spans="1:11" x14ac:dyDescent="0.3">
      <c r="A63" s="386"/>
      <c r="B63" s="387"/>
      <c r="C63" s="388" t="s">
        <v>273</v>
      </c>
      <c r="D63" s="389">
        <v>4.58884657311211</v>
      </c>
      <c r="E63" s="390">
        <v>4.9311750190898804</v>
      </c>
      <c r="F63" s="391">
        <v>4.9254091259902903</v>
      </c>
      <c r="G63" s="392">
        <v>5.0196414304535999</v>
      </c>
      <c r="H63" s="393"/>
      <c r="I63" s="394"/>
      <c r="J63" s="395"/>
      <c r="K63" s="396"/>
    </row>
    <row r="64" spans="1:11" x14ac:dyDescent="0.3">
      <c r="A64" s="386"/>
      <c r="B64" s="387"/>
      <c r="C64" s="388" t="s">
        <v>274</v>
      </c>
      <c r="D64" s="389">
        <v>2.5921232206765699</v>
      </c>
      <c r="E64" s="390">
        <v>2.8137231770500399</v>
      </c>
      <c r="F64" s="391">
        <v>2.8600603743597999</v>
      </c>
      <c r="G64" s="392">
        <v>2.8285932744595601</v>
      </c>
      <c r="H64" s="397"/>
      <c r="I64" s="394"/>
      <c r="J64" s="395"/>
      <c r="K64" s="396"/>
    </row>
    <row r="65" spans="1:11" x14ac:dyDescent="0.3">
      <c r="A65" s="386"/>
      <c r="B65" s="387"/>
      <c r="C65" s="388" t="s">
        <v>275</v>
      </c>
      <c r="D65" s="389">
        <v>2.52343813713256</v>
      </c>
      <c r="E65" s="390">
        <v>2.7218861019379701</v>
      </c>
      <c r="F65" s="391">
        <v>2.7286549353574898</v>
      </c>
      <c r="G65" s="392">
        <v>2.7804230991516401</v>
      </c>
      <c r="H65" s="397"/>
      <c r="I65" s="394"/>
      <c r="J65" s="395"/>
      <c r="K65" s="396"/>
    </row>
    <row r="66" spans="1:11" x14ac:dyDescent="0.3">
      <c r="A66" s="386"/>
      <c r="B66" s="387"/>
      <c r="C66" s="388" t="s">
        <v>276</v>
      </c>
      <c r="D66" s="436">
        <v>0</v>
      </c>
      <c r="E66" s="436">
        <v>0</v>
      </c>
      <c r="F66" s="436">
        <v>0</v>
      </c>
      <c r="G66" s="436">
        <v>0</v>
      </c>
      <c r="H66" s="397"/>
      <c r="I66" s="394"/>
      <c r="J66" s="395"/>
      <c r="K66" s="396"/>
    </row>
    <row r="67" spans="1:11" x14ac:dyDescent="0.3">
      <c r="A67" s="386"/>
      <c r="B67" s="387"/>
      <c r="C67" s="388" t="s">
        <v>277</v>
      </c>
      <c r="D67" s="398">
        <v>3.39224288418428</v>
      </c>
      <c r="E67" s="398">
        <v>3.68767149311621</v>
      </c>
      <c r="F67" s="398">
        <v>3.7154569284777499</v>
      </c>
      <c r="G67" s="392">
        <v>3.7343416096273701</v>
      </c>
      <c r="H67" s="397"/>
      <c r="I67" s="394"/>
      <c r="J67" s="395"/>
      <c r="K67" s="396"/>
    </row>
    <row r="68" spans="1:11" ht="32.25" customHeight="1" x14ac:dyDescent="0.3">
      <c r="A68" s="359"/>
      <c r="B68" s="366"/>
      <c r="C68" s="727" t="s">
        <v>288</v>
      </c>
      <c r="D68" s="727"/>
      <c r="E68" s="727"/>
      <c r="F68" s="727"/>
      <c r="G68" s="727"/>
      <c r="H68" s="727"/>
      <c r="I68" s="727"/>
      <c r="J68" s="727"/>
      <c r="K68" s="350"/>
    </row>
    <row r="69" spans="1:11" x14ac:dyDescent="0.3">
      <c r="A69" s="359"/>
      <c r="B69" s="366"/>
      <c r="D69" s="367"/>
      <c r="E69" s="368"/>
      <c r="F69" s="369"/>
      <c r="G69" s="382"/>
      <c r="H69" s="368"/>
      <c r="I69" s="317"/>
      <c r="J69" s="370"/>
      <c r="K69" s="350"/>
    </row>
    <row r="70" spans="1:11" x14ac:dyDescent="0.3">
      <c r="A70" s="359"/>
      <c r="B70" s="399"/>
      <c r="C70" s="399"/>
      <c r="D70" s="400" t="s">
        <v>272</v>
      </c>
      <c r="E70" s="743" t="s">
        <v>278</v>
      </c>
      <c r="F70" s="744"/>
      <c r="G70" s="401" t="s">
        <v>279</v>
      </c>
      <c r="H70" s="732"/>
      <c r="I70" s="733"/>
      <c r="J70" s="402"/>
      <c r="K70" s="350"/>
    </row>
    <row r="71" spans="1:11" x14ac:dyDescent="0.3">
      <c r="A71" s="359"/>
      <c r="B71" s="399"/>
      <c r="C71" s="399"/>
      <c r="D71" s="403" t="s">
        <v>273</v>
      </c>
      <c r="E71" s="728">
        <f>G71*1000</f>
        <v>5019.6414304536002</v>
      </c>
      <c r="F71" s="729"/>
      <c r="G71" s="404">
        <f>G63</f>
        <v>5.0196414304535999</v>
      </c>
      <c r="H71" s="732"/>
      <c r="I71" s="733"/>
      <c r="J71" s="405"/>
      <c r="K71" s="350"/>
    </row>
    <row r="72" spans="1:11" x14ac:dyDescent="0.3">
      <c r="A72" s="359"/>
      <c r="B72" s="399"/>
      <c r="C72" s="399"/>
      <c r="D72" s="403" t="s">
        <v>274</v>
      </c>
      <c r="E72" s="728">
        <f>G72*1000</f>
        <v>2828.5932744595602</v>
      </c>
      <c r="F72" s="729"/>
      <c r="G72" s="404">
        <f>G64</f>
        <v>2.8285932744595601</v>
      </c>
      <c r="H72" s="406"/>
      <c r="I72" s="407"/>
      <c r="J72" s="405"/>
      <c r="K72" s="350"/>
    </row>
    <row r="73" spans="1:11" x14ac:dyDescent="0.3">
      <c r="A73" s="359"/>
      <c r="B73" s="399"/>
      <c r="C73" s="399"/>
      <c r="D73" s="403" t="s">
        <v>275</v>
      </c>
      <c r="E73" s="728">
        <f>G73*1000</f>
        <v>2780.4230991516401</v>
      </c>
      <c r="F73" s="729"/>
      <c r="G73" s="404">
        <f>G65</f>
        <v>2.7804230991516401</v>
      </c>
      <c r="H73" s="406"/>
      <c r="I73" s="407"/>
      <c r="J73" s="405"/>
      <c r="K73" s="350"/>
    </row>
    <row r="74" spans="1:11" x14ac:dyDescent="0.3">
      <c r="A74" s="359"/>
      <c r="B74" s="399"/>
      <c r="C74" s="399"/>
      <c r="D74" s="403" t="s">
        <v>276</v>
      </c>
      <c r="E74" s="728">
        <f>G74*1000</f>
        <v>0</v>
      </c>
      <c r="F74" s="729"/>
      <c r="G74" s="404">
        <f>G66</f>
        <v>0</v>
      </c>
      <c r="H74" s="406"/>
      <c r="I74" s="407"/>
      <c r="J74" s="405"/>
      <c r="K74" s="350"/>
    </row>
    <row r="75" spans="1:11" x14ac:dyDescent="0.3">
      <c r="A75" s="360"/>
      <c r="B75" s="408"/>
      <c r="C75" s="408"/>
      <c r="D75" s="409" t="s">
        <v>277</v>
      </c>
      <c r="E75" s="730">
        <f>G75*1000</f>
        <v>3734.34160962737</v>
      </c>
      <c r="F75" s="731"/>
      <c r="G75" s="410">
        <f>G67</f>
        <v>3.7343416096273701</v>
      </c>
      <c r="H75" s="732"/>
      <c r="I75" s="733"/>
      <c r="J75" s="411"/>
      <c r="K75" s="350"/>
    </row>
    <row r="76" spans="1:11" x14ac:dyDescent="0.3">
      <c r="A76" s="360"/>
      <c r="B76" s="399"/>
      <c r="C76" s="734" t="s">
        <v>280</v>
      </c>
      <c r="D76" s="735"/>
      <c r="E76" s="735"/>
      <c r="F76" s="735"/>
      <c r="G76" s="735"/>
      <c r="H76" s="735"/>
      <c r="I76" s="735"/>
      <c r="J76" s="735"/>
      <c r="K76" s="736"/>
    </row>
    <row r="77" spans="1:11" ht="23.4" customHeight="1" x14ac:dyDescent="0.3">
      <c r="A77" s="360"/>
      <c r="B77" s="399"/>
      <c r="C77" s="718" t="s">
        <v>281</v>
      </c>
      <c r="D77" s="719"/>
      <c r="E77" s="719"/>
      <c r="F77" s="719"/>
      <c r="G77" s="719"/>
      <c r="H77" s="719"/>
      <c r="I77" s="719"/>
      <c r="J77" s="719"/>
      <c r="K77" s="720"/>
    </row>
    <row r="78" spans="1:11" x14ac:dyDescent="0.3">
      <c r="A78" s="360"/>
      <c r="B78" s="399"/>
      <c r="C78" s="412"/>
      <c r="D78" s="413"/>
      <c r="E78" s="413"/>
      <c r="F78" s="413"/>
      <c r="G78" s="413"/>
      <c r="H78" s="413"/>
      <c r="I78" s="413"/>
      <c r="J78" s="413"/>
      <c r="K78" s="414"/>
    </row>
    <row r="79" spans="1:11" x14ac:dyDescent="0.3">
      <c r="A79" s="360"/>
      <c r="B79" s="399"/>
      <c r="C79" s="412"/>
      <c r="D79" s="413"/>
      <c r="E79" s="413"/>
      <c r="F79" s="413"/>
      <c r="G79" s="413"/>
      <c r="H79" s="413"/>
      <c r="I79" s="413"/>
      <c r="J79" s="413"/>
      <c r="K79" s="414"/>
    </row>
    <row r="80" spans="1:11" x14ac:dyDescent="0.3">
      <c r="A80" s="360"/>
      <c r="B80" s="399"/>
      <c r="C80" s="412"/>
      <c r="D80" s="413"/>
      <c r="E80" s="413"/>
      <c r="F80" s="413"/>
      <c r="G80" s="413"/>
      <c r="H80" s="413"/>
      <c r="I80" s="413"/>
      <c r="J80" s="413"/>
      <c r="K80" s="414"/>
    </row>
    <row r="81" spans="1:11" x14ac:dyDescent="0.3">
      <c r="A81" s="360"/>
      <c r="B81" s="399"/>
      <c r="C81" s="412"/>
      <c r="D81" s="413"/>
      <c r="E81" s="413"/>
      <c r="F81" s="413"/>
      <c r="G81" s="413"/>
      <c r="H81" s="413"/>
      <c r="I81" s="413"/>
      <c r="J81" s="413"/>
      <c r="K81" s="414"/>
    </row>
    <row r="82" spans="1:11" x14ac:dyDescent="0.3">
      <c r="A82" s="362"/>
      <c r="B82" s="408"/>
    </row>
    <row r="83" spans="1:11" x14ac:dyDescent="0.3">
      <c r="A83" s="362"/>
      <c r="C83" s="721" t="s">
        <v>272</v>
      </c>
      <c r="D83" s="723" t="s">
        <v>282</v>
      </c>
      <c r="E83" s="400" t="s">
        <v>283</v>
      </c>
      <c r="F83" s="415" t="s">
        <v>284</v>
      </c>
      <c r="G83" s="415" t="s">
        <v>6</v>
      </c>
      <c r="H83" s="415" t="s">
        <v>7</v>
      </c>
      <c r="I83" s="725" t="s">
        <v>285</v>
      </c>
      <c r="J83" s="723" t="s">
        <v>286</v>
      </c>
    </row>
    <row r="84" spans="1:11" x14ac:dyDescent="0.3">
      <c r="A84" s="416"/>
      <c r="C84" s="722"/>
      <c r="D84" s="724"/>
      <c r="E84" s="417">
        <v>0.21240000000000001</v>
      </c>
      <c r="F84" s="417">
        <v>0.18</v>
      </c>
      <c r="G84" s="417">
        <v>6.4999999999999997E-3</v>
      </c>
      <c r="H84" s="417">
        <v>0.03</v>
      </c>
      <c r="I84" s="726"/>
      <c r="J84" s="724"/>
    </row>
    <row r="85" spans="1:11" x14ac:dyDescent="0.3">
      <c r="A85" s="416"/>
      <c r="C85" s="418" t="s">
        <v>287</v>
      </c>
      <c r="D85" s="403">
        <f>E71</f>
        <v>5019.6414304536002</v>
      </c>
      <c r="E85" s="403">
        <f>D85*$E$84</f>
        <v>1066.1718398283447</v>
      </c>
      <c r="F85" s="403">
        <f>I85*0.18</f>
        <v>1153.2023999999999</v>
      </c>
      <c r="G85" s="403">
        <f>I85*0.0065</f>
        <v>41.643419999999999</v>
      </c>
      <c r="H85" s="403">
        <f>I85*$H$84</f>
        <v>192.2004</v>
      </c>
      <c r="I85" s="419">
        <f>TRUNC(((D85)/(1-($F$84+$G$84+$H$84))),2)</f>
        <v>6406.68</v>
      </c>
      <c r="J85" s="420">
        <f>J48</f>
        <v>639.79921384724901</v>
      </c>
    </row>
    <row r="86" spans="1:11" x14ac:dyDescent="0.3">
      <c r="A86" s="416"/>
      <c r="C86" s="421" t="s">
        <v>274</v>
      </c>
      <c r="D86" s="403">
        <f>E72</f>
        <v>2828.5932744595602</v>
      </c>
      <c r="E86" s="403">
        <f>D86*$E$84</f>
        <v>600.79321149521058</v>
      </c>
      <c r="F86" s="403">
        <f>I86*0.18</f>
        <v>649.8359999999999</v>
      </c>
      <c r="G86" s="403">
        <f>I86*0.0065</f>
        <v>23.466299999999997</v>
      </c>
      <c r="H86" s="403">
        <f>I86*$H$84</f>
        <v>108.306</v>
      </c>
      <c r="I86" s="422">
        <f>TRUNC(((D86)/(1-($F$84+$G$84+$H$84))),2)</f>
        <v>3610.2</v>
      </c>
      <c r="J86" s="423">
        <f>$J$48</f>
        <v>639.79921384724901</v>
      </c>
    </row>
    <row r="87" spans="1:11" x14ac:dyDescent="0.3">
      <c r="A87" s="416"/>
      <c r="C87" s="424" t="s">
        <v>275</v>
      </c>
      <c r="D87" s="403">
        <f>E73</f>
        <v>2780.4230991516401</v>
      </c>
      <c r="E87" s="403">
        <f>D87*$E$84</f>
        <v>590.56186625980843</v>
      </c>
      <c r="F87" s="403">
        <f>I87*0.18</f>
        <v>638.76959999999997</v>
      </c>
      <c r="G87" s="403">
        <f>I87*0.0065</f>
        <v>23.066679999999998</v>
      </c>
      <c r="H87" s="403">
        <f>I87*$H$84</f>
        <v>106.46159999999999</v>
      </c>
      <c r="I87" s="422">
        <f>TRUNC(((D87)/(1-($F$84+$G$84+$H$84))),2)</f>
        <v>3548.72</v>
      </c>
      <c r="J87" s="423">
        <f>$J$48</f>
        <v>639.79921384724901</v>
      </c>
    </row>
    <row r="88" spans="1:11" x14ac:dyDescent="0.3">
      <c r="A88" s="416"/>
      <c r="C88" s="424" t="s">
        <v>276</v>
      </c>
      <c r="D88" s="403">
        <f>E74</f>
        <v>0</v>
      </c>
      <c r="E88" s="403">
        <f>D88*$E$84</f>
        <v>0</v>
      </c>
      <c r="F88" s="403">
        <f>I88*0.18</f>
        <v>0</v>
      </c>
      <c r="G88" s="403">
        <f>I88*0.0065</f>
        <v>0</v>
      </c>
      <c r="H88" s="403">
        <f>I88*$H$84</f>
        <v>0</v>
      </c>
      <c r="I88" s="422">
        <f>TRUNC(((D88)/(1-($F$84+$G$84+$H$84))),2)</f>
        <v>0</v>
      </c>
      <c r="J88" s="423">
        <f>$J$48</f>
        <v>639.79921384724901</v>
      </c>
    </row>
    <row r="89" spans="1:11" x14ac:dyDescent="0.3">
      <c r="A89" s="356"/>
      <c r="C89" s="425" t="s">
        <v>277</v>
      </c>
      <c r="D89" s="426">
        <f>E75</f>
        <v>3734.34160962737</v>
      </c>
      <c r="E89" s="426">
        <f>D89*$E$84</f>
        <v>793.17415788485334</v>
      </c>
      <c r="F89" s="426">
        <f>I89*0.18</f>
        <v>857.92139999999984</v>
      </c>
      <c r="G89" s="409">
        <f>I89*0.0065</f>
        <v>30.980494999999994</v>
      </c>
      <c r="H89" s="409">
        <f>I89*$H$84</f>
        <v>142.98689999999999</v>
      </c>
      <c r="I89" s="427">
        <f>TRUNC(((D89)/(1-($F$84+$G$84+$H$84))),2)</f>
        <v>4766.2299999999996</v>
      </c>
      <c r="J89" s="428">
        <f>$J$48</f>
        <v>639.79921384724901</v>
      </c>
      <c r="K89" s="367"/>
    </row>
    <row r="90" spans="1:11" x14ac:dyDescent="0.3">
      <c r="A90" s="367"/>
      <c r="B90" s="367"/>
      <c r="C90" s="367"/>
      <c r="D90" s="367"/>
      <c r="E90" s="367"/>
      <c r="F90" s="367"/>
      <c r="G90" s="367"/>
      <c r="H90" s="367"/>
      <c r="I90" s="367"/>
      <c r="J90" s="367"/>
      <c r="K90" s="367"/>
    </row>
    <row r="91" spans="1:11" x14ac:dyDescent="0.3">
      <c r="A91" s="367"/>
      <c r="B91" s="367"/>
      <c r="C91" s="367"/>
      <c r="D91" s="367"/>
      <c r="E91" s="367"/>
      <c r="F91" s="367"/>
      <c r="G91" s="367"/>
      <c r="H91" s="367"/>
      <c r="I91" s="367"/>
      <c r="J91" s="367"/>
      <c r="K91" s="367"/>
    </row>
    <row r="92" spans="1:11" s="429" customFormat="1" ht="15.6" x14ac:dyDescent="0.3">
      <c r="F92" s="430"/>
      <c r="G92" s="430"/>
      <c r="H92" s="430"/>
      <c r="I92" s="367"/>
      <c r="J92" s="367"/>
      <c r="K92" s="367"/>
    </row>
    <row r="93" spans="1:11" s="429" customFormat="1" ht="15.6" x14ac:dyDescent="0.3">
      <c r="F93" s="431"/>
      <c r="G93" s="431"/>
      <c r="H93" s="431"/>
      <c r="I93" s="367"/>
      <c r="J93" s="367"/>
      <c r="K93" s="367"/>
    </row>
    <row r="94" spans="1:11" s="429" customFormat="1" ht="15.6" x14ac:dyDescent="0.3">
      <c r="C94" s="157" t="s">
        <v>28</v>
      </c>
      <c r="E94" s="30"/>
      <c r="F94" s="31"/>
      <c r="G94" s="157"/>
      <c r="H94" s="32"/>
      <c r="I94" s="157" t="s">
        <v>28</v>
      </c>
      <c r="J94" s="367"/>
      <c r="K94" s="367"/>
    </row>
    <row r="95" spans="1:11" s="429" customFormat="1" ht="15.6" x14ac:dyDescent="0.3">
      <c r="C95" s="74" t="str">
        <f>DADOS!$C$14</f>
        <v>Fernando Aragão Costa</v>
      </c>
      <c r="E95" s="31"/>
      <c r="F95" s="31"/>
      <c r="G95" s="74"/>
      <c r="H95" s="31"/>
      <c r="I95" s="74">
        <f>DADOS!$C$17</f>
        <v>0</v>
      </c>
      <c r="J95" s="367"/>
      <c r="K95" s="367"/>
    </row>
    <row r="96" spans="1:11" s="429" customFormat="1" ht="15.6" x14ac:dyDescent="0.3">
      <c r="A96" s="31"/>
      <c r="C96" s="158" t="str">
        <f>DADOS!$C$15</f>
        <v>Engenheiro</v>
      </c>
      <c r="D96" s="284"/>
      <c r="E96" s="31"/>
      <c r="F96" s="157"/>
      <c r="G96" s="158"/>
      <c r="H96" s="157"/>
      <c r="I96" s="158">
        <f>DADOS!$C$18</f>
        <v>0</v>
      </c>
      <c r="J96" s="432"/>
    </row>
    <row r="97" spans="1:11" ht="14.4" x14ac:dyDescent="0.3">
      <c r="C97" s="158">
        <f>DADOS!$C$16</f>
        <v>1115360060</v>
      </c>
      <c r="E97" s="31"/>
      <c r="F97" s="301"/>
      <c r="G97" s="158"/>
      <c r="H97" s="301"/>
      <c r="I97" s="158">
        <f>DADOS!$C$19</f>
        <v>0</v>
      </c>
    </row>
    <row r="98" spans="1:11" ht="14.4" x14ac:dyDescent="0.3">
      <c r="A98" s="356"/>
      <c r="D98" s="367"/>
      <c r="E98" s="367"/>
      <c r="F98" s="367"/>
      <c r="G98" s="367"/>
      <c r="H98" s="367"/>
      <c r="I98" s="158"/>
      <c r="J98" s="367"/>
      <c r="K98" s="433"/>
    </row>
    <row r="99" spans="1:11" x14ac:dyDescent="0.3">
      <c r="A99" s="367"/>
      <c r="B99" s="2"/>
      <c r="C99" s="434"/>
      <c r="D99" s="434"/>
      <c r="E99" s="434"/>
      <c r="F99" s="434"/>
      <c r="G99" s="435"/>
      <c r="H99" s="367"/>
      <c r="I99" s="367"/>
      <c r="J99" s="367"/>
      <c r="K99" s="367"/>
    </row>
    <row r="100" spans="1:11" x14ac:dyDescent="0.3">
      <c r="A100" s="367"/>
      <c r="B100" s="367"/>
      <c r="C100" s="367"/>
      <c r="D100" s="367"/>
      <c r="E100" s="367"/>
      <c r="F100" s="367"/>
      <c r="G100" s="367"/>
      <c r="H100" s="367"/>
      <c r="I100" s="367"/>
      <c r="J100" s="367"/>
      <c r="K100" s="367"/>
    </row>
  </sheetData>
  <mergeCells count="82">
    <mergeCell ref="B7:K7"/>
    <mergeCell ref="B4:K4"/>
    <mergeCell ref="B5:F5"/>
    <mergeCell ref="G5:K5"/>
    <mergeCell ref="A1:K1"/>
    <mergeCell ref="A2:K2"/>
    <mergeCell ref="A19:D19"/>
    <mergeCell ref="E19:I19"/>
    <mergeCell ref="J19:J21"/>
    <mergeCell ref="A20:D20"/>
    <mergeCell ref="E20:I20"/>
    <mergeCell ref="A21:D21"/>
    <mergeCell ref="E21:I21"/>
    <mergeCell ref="A12:K12"/>
    <mergeCell ref="A14:C15"/>
    <mergeCell ref="A17:D18"/>
    <mergeCell ref="E17:I18"/>
    <mergeCell ref="J17:J18"/>
    <mergeCell ref="B22:H22"/>
    <mergeCell ref="B24:J25"/>
    <mergeCell ref="B26:I26"/>
    <mergeCell ref="J26:J27"/>
    <mergeCell ref="A27:A28"/>
    <mergeCell ref="B27:C27"/>
    <mergeCell ref="D27:E27"/>
    <mergeCell ref="F27:G27"/>
    <mergeCell ref="H27:I27"/>
    <mergeCell ref="B28:C28"/>
    <mergeCell ref="D28:E28"/>
    <mergeCell ref="F28:G28"/>
    <mergeCell ref="H28:I28"/>
    <mergeCell ref="B31:G31"/>
    <mergeCell ref="H31:I31"/>
    <mergeCell ref="B32:G32"/>
    <mergeCell ref="H32:I32"/>
    <mergeCell ref="B30:G30"/>
    <mergeCell ref="H30:I30"/>
    <mergeCell ref="B33:G33"/>
    <mergeCell ref="H33:I33"/>
    <mergeCell ref="B40:J41"/>
    <mergeCell ref="B34:G34"/>
    <mergeCell ref="H34:I34"/>
    <mergeCell ref="B35:G35"/>
    <mergeCell ref="H35:I35"/>
    <mergeCell ref="B36:G36"/>
    <mergeCell ref="H36:I36"/>
    <mergeCell ref="B37:G37"/>
    <mergeCell ref="H37:I37"/>
    <mergeCell ref="B38:G38"/>
    <mergeCell ref="H38:I38"/>
    <mergeCell ref="H39:I39"/>
    <mergeCell ref="B42:G42"/>
    <mergeCell ref="H42:I42"/>
    <mergeCell ref="B43:G43"/>
    <mergeCell ref="H43:I43"/>
    <mergeCell ref="B45:G45"/>
    <mergeCell ref="H45:I45"/>
    <mergeCell ref="B46:G46"/>
    <mergeCell ref="H46:I46"/>
    <mergeCell ref="B47:G47"/>
    <mergeCell ref="H47:I47"/>
    <mergeCell ref="B48:G48"/>
    <mergeCell ref="H48:I48"/>
    <mergeCell ref="B54:K55"/>
    <mergeCell ref="A59:K59"/>
    <mergeCell ref="C61:G61"/>
    <mergeCell ref="E70:F70"/>
    <mergeCell ref="H70:I70"/>
    <mergeCell ref="C77:K77"/>
    <mergeCell ref="C83:C84"/>
    <mergeCell ref="D83:D84"/>
    <mergeCell ref="I83:I84"/>
    <mergeCell ref="C68:J68"/>
    <mergeCell ref="J83:J84"/>
    <mergeCell ref="E72:F72"/>
    <mergeCell ref="E73:F73"/>
    <mergeCell ref="E74:F74"/>
    <mergeCell ref="E75:F75"/>
    <mergeCell ref="H75:I75"/>
    <mergeCell ref="C76:K76"/>
    <mergeCell ref="E71:F71"/>
    <mergeCell ref="H71:I71"/>
  </mergeCells>
  <phoneticPr fontId="45" type="noConversion"/>
  <printOptions horizontalCentered="1"/>
  <pageMargins left="0.59055118110236227" right="0.59055118110236227" top="0.59055118110236227" bottom="0.78740157480314965" header="0.51181102362204722" footer="0.51181102362204722"/>
  <pageSetup paperSize="9" scale="68" fitToHeight="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  <pageSetUpPr fitToPage="1"/>
  </sheetPr>
  <dimension ref="A1:P43"/>
  <sheetViews>
    <sheetView showGridLines="0" view="pageBreakPreview" topLeftCell="A7" zoomScaleNormal="100" zoomScaleSheetLayoutView="100" workbookViewId="0">
      <selection activeCell="G33" sqref="G33"/>
    </sheetView>
  </sheetViews>
  <sheetFormatPr defaultRowHeight="14.4" x14ac:dyDescent="0.3"/>
  <cols>
    <col min="1" max="1" width="12.6640625" style="31" bestFit="1" customWidth="1"/>
    <col min="2" max="2" width="19.6640625" style="31" customWidth="1"/>
    <col min="3" max="3" width="70.109375" style="31" customWidth="1"/>
    <col min="4" max="4" width="16.5546875" style="31" customWidth="1"/>
    <col min="5" max="5" width="13.44140625" style="31" customWidth="1"/>
    <col min="6" max="6" width="9.109375" style="27"/>
    <col min="7" max="7" width="28.6640625" style="28" customWidth="1"/>
    <col min="8" max="10" width="10.44140625" style="28" customWidth="1"/>
    <col min="11" max="11" width="9.109375" style="28"/>
    <col min="12" max="12" width="28.6640625" style="28" customWidth="1"/>
    <col min="13" max="15" width="10.44140625" style="28" customWidth="1"/>
    <col min="16" max="251" width="9.109375" style="27"/>
    <col min="252" max="252" width="12" style="27" customWidth="1"/>
    <col min="253" max="253" width="83.6640625" style="27" customWidth="1"/>
    <col min="254" max="254" width="13.44140625" style="27" customWidth="1"/>
    <col min="255" max="507" width="9.109375" style="27"/>
    <col min="508" max="508" width="12" style="27" customWidth="1"/>
    <col min="509" max="509" width="83.6640625" style="27" customWidth="1"/>
    <col min="510" max="510" width="13.44140625" style="27" customWidth="1"/>
    <col min="511" max="763" width="9.109375" style="27"/>
    <col min="764" max="764" width="12" style="27" customWidth="1"/>
    <col min="765" max="765" width="83.6640625" style="27" customWidth="1"/>
    <col min="766" max="766" width="13.44140625" style="27" customWidth="1"/>
    <col min="767" max="1019" width="9.109375" style="27"/>
    <col min="1020" max="1020" width="12" style="27" customWidth="1"/>
    <col min="1021" max="1021" width="83.6640625" style="27" customWidth="1"/>
    <col min="1022" max="1022" width="13.44140625" style="27" customWidth="1"/>
    <col min="1023" max="1275" width="9.109375" style="27"/>
    <col min="1276" max="1276" width="12" style="27" customWidth="1"/>
    <col min="1277" max="1277" width="83.6640625" style="27" customWidth="1"/>
    <col min="1278" max="1278" width="13.44140625" style="27" customWidth="1"/>
    <col min="1279" max="1531" width="9.109375" style="27"/>
    <col min="1532" max="1532" width="12" style="27" customWidth="1"/>
    <col min="1533" max="1533" width="83.6640625" style="27" customWidth="1"/>
    <col min="1534" max="1534" width="13.44140625" style="27" customWidth="1"/>
    <col min="1535" max="1787" width="9.109375" style="27"/>
    <col min="1788" max="1788" width="12" style="27" customWidth="1"/>
    <col min="1789" max="1789" width="83.6640625" style="27" customWidth="1"/>
    <col min="1790" max="1790" width="13.44140625" style="27" customWidth="1"/>
    <col min="1791" max="2043" width="9.109375" style="27"/>
    <col min="2044" max="2044" width="12" style="27" customWidth="1"/>
    <col min="2045" max="2045" width="83.6640625" style="27" customWidth="1"/>
    <col min="2046" max="2046" width="13.44140625" style="27" customWidth="1"/>
    <col min="2047" max="2299" width="9.109375" style="27"/>
    <col min="2300" max="2300" width="12" style="27" customWidth="1"/>
    <col min="2301" max="2301" width="83.6640625" style="27" customWidth="1"/>
    <col min="2302" max="2302" width="13.44140625" style="27" customWidth="1"/>
    <col min="2303" max="2555" width="9.109375" style="27"/>
    <col min="2556" max="2556" width="12" style="27" customWidth="1"/>
    <col min="2557" max="2557" width="83.6640625" style="27" customWidth="1"/>
    <col min="2558" max="2558" width="13.44140625" style="27" customWidth="1"/>
    <col min="2559" max="2811" width="9.109375" style="27"/>
    <col min="2812" max="2812" width="12" style="27" customWidth="1"/>
    <col min="2813" max="2813" width="83.6640625" style="27" customWidth="1"/>
    <col min="2814" max="2814" width="13.44140625" style="27" customWidth="1"/>
    <col min="2815" max="3067" width="9.109375" style="27"/>
    <col min="3068" max="3068" width="12" style="27" customWidth="1"/>
    <col min="3069" max="3069" width="83.6640625" style="27" customWidth="1"/>
    <col min="3070" max="3070" width="13.44140625" style="27" customWidth="1"/>
    <col min="3071" max="3323" width="9.109375" style="27"/>
    <col min="3324" max="3324" width="12" style="27" customWidth="1"/>
    <col min="3325" max="3325" width="83.6640625" style="27" customWidth="1"/>
    <col min="3326" max="3326" width="13.44140625" style="27" customWidth="1"/>
    <col min="3327" max="3579" width="9.109375" style="27"/>
    <col min="3580" max="3580" width="12" style="27" customWidth="1"/>
    <col min="3581" max="3581" width="83.6640625" style="27" customWidth="1"/>
    <col min="3582" max="3582" width="13.44140625" style="27" customWidth="1"/>
    <col min="3583" max="3835" width="9.109375" style="27"/>
    <col min="3836" max="3836" width="12" style="27" customWidth="1"/>
    <col min="3837" max="3837" width="83.6640625" style="27" customWidth="1"/>
    <col min="3838" max="3838" width="13.44140625" style="27" customWidth="1"/>
    <col min="3839" max="4091" width="9.109375" style="27"/>
    <col min="4092" max="4092" width="12" style="27" customWidth="1"/>
    <col min="4093" max="4093" width="83.6640625" style="27" customWidth="1"/>
    <col min="4094" max="4094" width="13.44140625" style="27" customWidth="1"/>
    <col min="4095" max="4347" width="9.109375" style="27"/>
    <col min="4348" max="4348" width="12" style="27" customWidth="1"/>
    <col min="4349" max="4349" width="83.6640625" style="27" customWidth="1"/>
    <col min="4350" max="4350" width="13.44140625" style="27" customWidth="1"/>
    <col min="4351" max="4603" width="9.109375" style="27"/>
    <col min="4604" max="4604" width="12" style="27" customWidth="1"/>
    <col min="4605" max="4605" width="83.6640625" style="27" customWidth="1"/>
    <col min="4606" max="4606" width="13.44140625" style="27" customWidth="1"/>
    <col min="4607" max="4859" width="9.109375" style="27"/>
    <col min="4860" max="4860" width="12" style="27" customWidth="1"/>
    <col min="4861" max="4861" width="83.6640625" style="27" customWidth="1"/>
    <col min="4862" max="4862" width="13.44140625" style="27" customWidth="1"/>
    <col min="4863" max="5115" width="9.109375" style="27"/>
    <col min="5116" max="5116" width="12" style="27" customWidth="1"/>
    <col min="5117" max="5117" width="83.6640625" style="27" customWidth="1"/>
    <col min="5118" max="5118" width="13.44140625" style="27" customWidth="1"/>
    <col min="5119" max="5371" width="9.109375" style="27"/>
    <col min="5372" max="5372" width="12" style="27" customWidth="1"/>
    <col min="5373" max="5373" width="83.6640625" style="27" customWidth="1"/>
    <col min="5374" max="5374" width="13.44140625" style="27" customWidth="1"/>
    <col min="5375" max="5627" width="9.109375" style="27"/>
    <col min="5628" max="5628" width="12" style="27" customWidth="1"/>
    <col min="5629" max="5629" width="83.6640625" style="27" customWidth="1"/>
    <col min="5630" max="5630" width="13.44140625" style="27" customWidth="1"/>
    <col min="5631" max="5883" width="9.109375" style="27"/>
    <col min="5884" max="5884" width="12" style="27" customWidth="1"/>
    <col min="5885" max="5885" width="83.6640625" style="27" customWidth="1"/>
    <col min="5886" max="5886" width="13.44140625" style="27" customWidth="1"/>
    <col min="5887" max="6139" width="9.109375" style="27"/>
    <col min="6140" max="6140" width="12" style="27" customWidth="1"/>
    <col min="6141" max="6141" width="83.6640625" style="27" customWidth="1"/>
    <col min="6142" max="6142" width="13.44140625" style="27" customWidth="1"/>
    <col min="6143" max="6395" width="9.109375" style="27"/>
    <col min="6396" max="6396" width="12" style="27" customWidth="1"/>
    <col min="6397" max="6397" width="83.6640625" style="27" customWidth="1"/>
    <col min="6398" max="6398" width="13.44140625" style="27" customWidth="1"/>
    <col min="6399" max="6651" width="9.109375" style="27"/>
    <col min="6652" max="6652" width="12" style="27" customWidth="1"/>
    <col min="6653" max="6653" width="83.6640625" style="27" customWidth="1"/>
    <col min="6654" max="6654" width="13.44140625" style="27" customWidth="1"/>
    <col min="6655" max="6907" width="9.109375" style="27"/>
    <col min="6908" max="6908" width="12" style="27" customWidth="1"/>
    <col min="6909" max="6909" width="83.6640625" style="27" customWidth="1"/>
    <col min="6910" max="6910" width="13.44140625" style="27" customWidth="1"/>
    <col min="6911" max="7163" width="9.109375" style="27"/>
    <col min="7164" max="7164" width="12" style="27" customWidth="1"/>
    <col min="7165" max="7165" width="83.6640625" style="27" customWidth="1"/>
    <col min="7166" max="7166" width="13.44140625" style="27" customWidth="1"/>
    <col min="7167" max="7419" width="9.109375" style="27"/>
    <col min="7420" max="7420" width="12" style="27" customWidth="1"/>
    <col min="7421" max="7421" width="83.6640625" style="27" customWidth="1"/>
    <col min="7422" max="7422" width="13.44140625" style="27" customWidth="1"/>
    <col min="7423" max="7675" width="9.109375" style="27"/>
    <col min="7676" max="7676" width="12" style="27" customWidth="1"/>
    <col min="7677" max="7677" width="83.6640625" style="27" customWidth="1"/>
    <col min="7678" max="7678" width="13.44140625" style="27" customWidth="1"/>
    <col min="7679" max="7931" width="9.109375" style="27"/>
    <col min="7932" max="7932" width="12" style="27" customWidth="1"/>
    <col min="7933" max="7933" width="83.6640625" style="27" customWidth="1"/>
    <col min="7934" max="7934" width="13.44140625" style="27" customWidth="1"/>
    <col min="7935" max="8187" width="9.109375" style="27"/>
    <col min="8188" max="8188" width="12" style="27" customWidth="1"/>
    <col min="8189" max="8189" width="83.6640625" style="27" customWidth="1"/>
    <col min="8190" max="8190" width="13.44140625" style="27" customWidth="1"/>
    <col min="8191" max="8443" width="9.109375" style="27"/>
    <col min="8444" max="8444" width="12" style="27" customWidth="1"/>
    <col min="8445" max="8445" width="83.6640625" style="27" customWidth="1"/>
    <col min="8446" max="8446" width="13.44140625" style="27" customWidth="1"/>
    <col min="8447" max="8699" width="9.109375" style="27"/>
    <col min="8700" max="8700" width="12" style="27" customWidth="1"/>
    <col min="8701" max="8701" width="83.6640625" style="27" customWidth="1"/>
    <col min="8702" max="8702" width="13.44140625" style="27" customWidth="1"/>
    <col min="8703" max="8955" width="9.109375" style="27"/>
    <col min="8956" max="8956" width="12" style="27" customWidth="1"/>
    <col min="8957" max="8957" width="83.6640625" style="27" customWidth="1"/>
    <col min="8958" max="8958" width="13.44140625" style="27" customWidth="1"/>
    <col min="8959" max="9211" width="9.109375" style="27"/>
    <col min="9212" max="9212" width="12" style="27" customWidth="1"/>
    <col min="9213" max="9213" width="83.6640625" style="27" customWidth="1"/>
    <col min="9214" max="9214" width="13.44140625" style="27" customWidth="1"/>
    <col min="9215" max="9467" width="9.109375" style="27"/>
    <col min="9468" max="9468" width="12" style="27" customWidth="1"/>
    <col min="9469" max="9469" width="83.6640625" style="27" customWidth="1"/>
    <col min="9470" max="9470" width="13.44140625" style="27" customWidth="1"/>
    <col min="9471" max="9723" width="9.109375" style="27"/>
    <col min="9724" max="9724" width="12" style="27" customWidth="1"/>
    <col min="9725" max="9725" width="83.6640625" style="27" customWidth="1"/>
    <col min="9726" max="9726" width="13.44140625" style="27" customWidth="1"/>
    <col min="9727" max="9979" width="9.109375" style="27"/>
    <col min="9980" max="9980" width="12" style="27" customWidth="1"/>
    <col min="9981" max="9981" width="83.6640625" style="27" customWidth="1"/>
    <col min="9982" max="9982" width="13.44140625" style="27" customWidth="1"/>
    <col min="9983" max="10235" width="9.109375" style="27"/>
    <col min="10236" max="10236" width="12" style="27" customWidth="1"/>
    <col min="10237" max="10237" width="83.6640625" style="27" customWidth="1"/>
    <col min="10238" max="10238" width="13.44140625" style="27" customWidth="1"/>
    <col min="10239" max="10491" width="9.109375" style="27"/>
    <col min="10492" max="10492" width="12" style="27" customWidth="1"/>
    <col min="10493" max="10493" width="83.6640625" style="27" customWidth="1"/>
    <col min="10494" max="10494" width="13.44140625" style="27" customWidth="1"/>
    <col min="10495" max="10747" width="9.109375" style="27"/>
    <col min="10748" max="10748" width="12" style="27" customWidth="1"/>
    <col min="10749" max="10749" width="83.6640625" style="27" customWidth="1"/>
    <col min="10750" max="10750" width="13.44140625" style="27" customWidth="1"/>
    <col min="10751" max="11003" width="9.109375" style="27"/>
    <col min="11004" max="11004" width="12" style="27" customWidth="1"/>
    <col min="11005" max="11005" width="83.6640625" style="27" customWidth="1"/>
    <col min="11006" max="11006" width="13.44140625" style="27" customWidth="1"/>
    <col min="11007" max="11259" width="9.109375" style="27"/>
    <col min="11260" max="11260" width="12" style="27" customWidth="1"/>
    <col min="11261" max="11261" width="83.6640625" style="27" customWidth="1"/>
    <col min="11262" max="11262" width="13.44140625" style="27" customWidth="1"/>
    <col min="11263" max="11515" width="9.109375" style="27"/>
    <col min="11516" max="11516" width="12" style="27" customWidth="1"/>
    <col min="11517" max="11517" width="83.6640625" style="27" customWidth="1"/>
    <col min="11518" max="11518" width="13.44140625" style="27" customWidth="1"/>
    <col min="11519" max="11771" width="9.109375" style="27"/>
    <col min="11772" max="11772" width="12" style="27" customWidth="1"/>
    <col min="11773" max="11773" width="83.6640625" style="27" customWidth="1"/>
    <col min="11774" max="11774" width="13.44140625" style="27" customWidth="1"/>
    <col min="11775" max="12027" width="9.109375" style="27"/>
    <col min="12028" max="12028" width="12" style="27" customWidth="1"/>
    <col min="12029" max="12029" width="83.6640625" style="27" customWidth="1"/>
    <col min="12030" max="12030" width="13.44140625" style="27" customWidth="1"/>
    <col min="12031" max="12283" width="9.109375" style="27"/>
    <col min="12284" max="12284" width="12" style="27" customWidth="1"/>
    <col min="12285" max="12285" width="83.6640625" style="27" customWidth="1"/>
    <col min="12286" max="12286" width="13.44140625" style="27" customWidth="1"/>
    <col min="12287" max="12539" width="9.109375" style="27"/>
    <col min="12540" max="12540" width="12" style="27" customWidth="1"/>
    <col min="12541" max="12541" width="83.6640625" style="27" customWidth="1"/>
    <col min="12542" max="12542" width="13.44140625" style="27" customWidth="1"/>
    <col min="12543" max="12795" width="9.109375" style="27"/>
    <col min="12796" max="12796" width="12" style="27" customWidth="1"/>
    <col min="12797" max="12797" width="83.6640625" style="27" customWidth="1"/>
    <col min="12798" max="12798" width="13.44140625" style="27" customWidth="1"/>
    <col min="12799" max="13051" width="9.109375" style="27"/>
    <col min="13052" max="13052" width="12" style="27" customWidth="1"/>
    <col min="13053" max="13053" width="83.6640625" style="27" customWidth="1"/>
    <col min="13054" max="13054" width="13.44140625" style="27" customWidth="1"/>
    <col min="13055" max="13307" width="9.109375" style="27"/>
    <col min="13308" max="13308" width="12" style="27" customWidth="1"/>
    <col min="13309" max="13309" width="83.6640625" style="27" customWidth="1"/>
    <col min="13310" max="13310" width="13.44140625" style="27" customWidth="1"/>
    <col min="13311" max="13563" width="9.109375" style="27"/>
    <col min="13564" max="13564" width="12" style="27" customWidth="1"/>
    <col min="13565" max="13565" width="83.6640625" style="27" customWidth="1"/>
    <col min="13566" max="13566" width="13.44140625" style="27" customWidth="1"/>
    <col min="13567" max="13819" width="9.109375" style="27"/>
    <col min="13820" max="13820" width="12" style="27" customWidth="1"/>
    <col min="13821" max="13821" width="83.6640625" style="27" customWidth="1"/>
    <col min="13822" max="13822" width="13.44140625" style="27" customWidth="1"/>
    <col min="13823" max="14075" width="9.109375" style="27"/>
    <col min="14076" max="14076" width="12" style="27" customWidth="1"/>
    <col min="14077" max="14077" width="83.6640625" style="27" customWidth="1"/>
    <col min="14078" max="14078" width="13.44140625" style="27" customWidth="1"/>
    <col min="14079" max="14331" width="9.109375" style="27"/>
    <col min="14332" max="14332" width="12" style="27" customWidth="1"/>
    <col min="14333" max="14333" width="83.6640625" style="27" customWidth="1"/>
    <col min="14334" max="14334" width="13.44140625" style="27" customWidth="1"/>
    <col min="14335" max="14587" width="9.109375" style="27"/>
    <col min="14588" max="14588" width="12" style="27" customWidth="1"/>
    <col min="14589" max="14589" width="83.6640625" style="27" customWidth="1"/>
    <col min="14590" max="14590" width="13.44140625" style="27" customWidth="1"/>
    <col min="14591" max="14843" width="9.109375" style="27"/>
    <col min="14844" max="14844" width="12" style="27" customWidth="1"/>
    <col min="14845" max="14845" width="83.6640625" style="27" customWidth="1"/>
    <col min="14846" max="14846" width="13.44140625" style="27" customWidth="1"/>
    <col min="14847" max="15099" width="9.109375" style="27"/>
    <col min="15100" max="15100" width="12" style="27" customWidth="1"/>
    <col min="15101" max="15101" width="83.6640625" style="27" customWidth="1"/>
    <col min="15102" max="15102" width="13.44140625" style="27" customWidth="1"/>
    <col min="15103" max="15355" width="9.109375" style="27"/>
    <col min="15356" max="15356" width="12" style="27" customWidth="1"/>
    <col min="15357" max="15357" width="83.6640625" style="27" customWidth="1"/>
    <col min="15358" max="15358" width="13.44140625" style="27" customWidth="1"/>
    <col min="15359" max="15611" width="9.109375" style="27"/>
    <col min="15612" max="15612" width="12" style="27" customWidth="1"/>
    <col min="15613" max="15613" width="83.6640625" style="27" customWidth="1"/>
    <col min="15614" max="15614" width="13.44140625" style="27" customWidth="1"/>
    <col min="15615" max="15867" width="9.109375" style="27"/>
    <col min="15868" max="15868" width="12" style="27" customWidth="1"/>
    <col min="15869" max="15869" width="83.6640625" style="27" customWidth="1"/>
    <col min="15870" max="15870" width="13.44140625" style="27" customWidth="1"/>
    <col min="15871" max="16123" width="9.109375" style="27"/>
    <col min="16124" max="16124" width="12" style="27" customWidth="1"/>
    <col min="16125" max="16125" width="83.6640625" style="27" customWidth="1"/>
    <col min="16126" max="16126" width="13.44140625" style="27" customWidth="1"/>
    <col min="16127" max="16384" width="9.109375" style="27"/>
  </cols>
  <sheetData>
    <row r="1" spans="1:16" ht="36" customHeight="1" x14ac:dyDescent="0.3">
      <c r="A1" s="716"/>
      <c r="B1" s="716"/>
      <c r="C1" s="716"/>
      <c r="D1" s="716"/>
      <c r="E1" s="716"/>
      <c r="F1" s="302"/>
      <c r="G1" s="302"/>
      <c r="H1" s="27"/>
      <c r="I1" s="27"/>
      <c r="J1" s="27"/>
      <c r="K1" s="27"/>
      <c r="L1" s="27"/>
      <c r="M1" s="27"/>
      <c r="N1" s="27"/>
      <c r="O1" s="27"/>
    </row>
    <row r="2" spans="1:16" ht="34.5" customHeight="1" x14ac:dyDescent="0.3">
      <c r="A2" s="717"/>
      <c r="B2" s="717"/>
      <c r="C2" s="717"/>
      <c r="D2" s="717"/>
      <c r="E2" s="717"/>
      <c r="F2" s="303"/>
      <c r="G2" s="303"/>
      <c r="H2" s="27"/>
      <c r="I2" s="27"/>
      <c r="J2" s="27"/>
      <c r="K2" s="27"/>
      <c r="L2" s="27"/>
      <c r="M2" s="27"/>
      <c r="N2" s="27"/>
      <c r="O2" s="27"/>
    </row>
    <row r="3" spans="1:16" s="8" customFormat="1" ht="5.0999999999999996" customHeight="1" x14ac:dyDescent="0.3">
      <c r="A3" s="9"/>
      <c r="B3" s="9"/>
      <c r="C3" s="96"/>
    </row>
    <row r="4" spans="1:16" s="49" customFormat="1" ht="32.4" customHeight="1" x14ac:dyDescent="0.3">
      <c r="A4" s="126" t="s">
        <v>122</v>
      </c>
      <c r="B4" s="708" t="str">
        <f>DADOS!$C$2</f>
        <v>CONTRATAÇÃO DE EMPRESA ESPECIALIZADA EM CONSTRUÇÃO PARA CONCLUSÃO DE 01 PORTAL TURÍSTICO EM PAÇO DO LUMIAR – MA, LOCALIZADO NA RUA ANTÔNIO, VILA DO PAÇO, REFERENTE AO CONTRATO DE REPASSE Nº 832525/2016/MTUR/CAIXA” CONFORME SUAS ATUALIZAÇÕES DE META E REPROGRAMAÇÃO”, EM ACORDO COM O PROJETO BÁSICO</v>
      </c>
      <c r="C4" s="708"/>
      <c r="D4" s="708"/>
      <c r="E4" s="708"/>
      <c r="F4" s="47"/>
      <c r="G4" s="48"/>
      <c r="H4" s="48"/>
    </row>
    <row r="5" spans="1:16" s="51" customFormat="1" ht="15.6" x14ac:dyDescent="0.3">
      <c r="A5" s="65" t="s">
        <v>21</v>
      </c>
      <c r="B5" s="50" t="str">
        <f>DADOS!$C$3</f>
        <v>PAÇO DO LUMIAR -MA.</v>
      </c>
      <c r="C5" s="50"/>
      <c r="G5" s="271"/>
      <c r="H5" s="271"/>
    </row>
    <row r="6" spans="1:16" s="49" customFormat="1" ht="5.0999999999999996" customHeight="1" x14ac:dyDescent="0.3">
      <c r="A6" s="55"/>
      <c r="B6" s="52"/>
      <c r="C6" s="53"/>
      <c r="D6" s="54"/>
      <c r="E6" s="57"/>
      <c r="F6" s="56"/>
      <c r="G6" s="48"/>
      <c r="H6" s="48"/>
    </row>
    <row r="7" spans="1:16" s="49" customFormat="1" ht="15.6" x14ac:dyDescent="0.3">
      <c r="A7" s="54" t="s">
        <v>208</v>
      </c>
      <c r="B7" s="94" t="str">
        <f>DADOS!$C$4</f>
        <v>SINAPI 04/2025 - Maranhão; SICRO3 01/2025 - Maranhão; ORSE 02/2025 - Sergipe; SEINFRA 028 - Ceará</v>
      </c>
      <c r="C7" s="90"/>
      <c r="D7" s="95"/>
      <c r="E7" s="76"/>
      <c r="G7" s="27"/>
      <c r="H7" s="27"/>
      <c r="I7" s="27"/>
      <c r="J7" s="27"/>
      <c r="K7" s="27"/>
      <c r="L7" s="27"/>
      <c r="M7" s="27"/>
      <c r="N7" s="27"/>
      <c r="O7" s="27"/>
    </row>
    <row r="8" spans="1:16" s="49" customFormat="1" ht="15.6" x14ac:dyDescent="0.3">
      <c r="A8" s="54" t="s">
        <v>22</v>
      </c>
      <c r="B8" s="91">
        <f>DADOS!$C$5</f>
        <v>0.22470000000000001</v>
      </c>
      <c r="C8" s="54" t="s">
        <v>23</v>
      </c>
      <c r="D8" s="168" t="s">
        <v>73</v>
      </c>
      <c r="G8" s="27"/>
      <c r="H8" s="27"/>
      <c r="I8" s="27"/>
      <c r="J8" s="27"/>
      <c r="K8" s="27"/>
      <c r="L8" s="27"/>
      <c r="M8" s="27"/>
      <c r="N8" s="27"/>
      <c r="O8" s="27"/>
    </row>
    <row r="9" spans="1:16" s="49" customFormat="1" ht="15.6" x14ac:dyDescent="0.3">
      <c r="A9" s="54" t="s">
        <v>202</v>
      </c>
      <c r="B9" s="91">
        <f>DADOS!$C$6</f>
        <v>0</v>
      </c>
      <c r="C9" s="54" t="s">
        <v>124</v>
      </c>
      <c r="D9" s="91">
        <v>0.83869999999999989</v>
      </c>
      <c r="G9" s="27"/>
      <c r="H9" s="27"/>
      <c r="I9" s="27"/>
      <c r="J9" s="27"/>
      <c r="K9" s="27"/>
      <c r="L9" s="27"/>
      <c r="M9" s="27"/>
      <c r="N9" s="27"/>
      <c r="O9" s="27"/>
    </row>
    <row r="10" spans="1:16" s="49" customFormat="1" ht="15.6" x14ac:dyDescent="0.3">
      <c r="A10" s="54" t="s">
        <v>120</v>
      </c>
      <c r="B10" s="93">
        <v>0</v>
      </c>
      <c r="C10" s="54" t="s">
        <v>125</v>
      </c>
      <c r="D10" s="91">
        <v>0.47509999999999997</v>
      </c>
      <c r="G10" s="27"/>
      <c r="H10" s="27"/>
      <c r="I10" s="27"/>
      <c r="J10" s="27"/>
      <c r="K10" s="27"/>
      <c r="L10" s="27"/>
      <c r="M10" s="27"/>
      <c r="N10" s="27"/>
      <c r="O10" s="27"/>
    </row>
    <row r="11" spans="1:16" s="3" customFormat="1" ht="5.0999999999999996" customHeight="1" thickBot="1" x14ac:dyDescent="0.3">
      <c r="A11" s="67"/>
      <c r="B11" s="67"/>
      <c r="C11" s="67"/>
      <c r="D11" s="69"/>
      <c r="E11" s="68"/>
      <c r="F11" s="6"/>
      <c r="G11" s="27"/>
      <c r="H11" s="27"/>
      <c r="I11" s="27"/>
      <c r="J11" s="27"/>
      <c r="K11" s="27"/>
      <c r="L11" s="27"/>
      <c r="M11" s="27"/>
      <c r="N11" s="27"/>
      <c r="O11" s="27"/>
    </row>
    <row r="12" spans="1:16" s="61" customFormat="1" ht="32.25" customHeight="1" thickBot="1" x14ac:dyDescent="0.35">
      <c r="A12" s="679" t="s">
        <v>217</v>
      </c>
      <c r="B12" s="680"/>
      <c r="C12" s="680"/>
      <c r="D12" s="680"/>
      <c r="E12" s="681"/>
      <c r="G12" s="27"/>
      <c r="H12" s="27"/>
      <c r="I12" s="27"/>
      <c r="J12" s="27"/>
      <c r="K12" s="27"/>
      <c r="L12" s="27"/>
      <c r="M12" s="27"/>
      <c r="N12" s="27"/>
      <c r="O12" s="27"/>
    </row>
    <row r="13" spans="1:16" ht="7.5" customHeight="1" thickTop="1" x14ac:dyDescent="0.3">
      <c r="A13" s="22"/>
      <c r="B13" s="23"/>
      <c r="C13" s="23"/>
      <c r="D13" s="23"/>
      <c r="E13" s="296"/>
      <c r="G13" s="27"/>
      <c r="H13" s="27"/>
      <c r="I13" s="27"/>
      <c r="J13" s="27"/>
      <c r="K13" s="27"/>
      <c r="L13" s="27"/>
      <c r="M13" s="27"/>
      <c r="N13" s="27"/>
      <c r="O13" s="27"/>
    </row>
    <row r="14" spans="1:16" ht="15" customHeight="1" x14ac:dyDescent="0.3">
      <c r="A14" s="132" t="s">
        <v>218</v>
      </c>
      <c r="B14" s="686" t="s">
        <v>74</v>
      </c>
      <c r="C14" s="687"/>
      <c r="D14" s="687"/>
      <c r="E14" s="688"/>
      <c r="F14" s="106"/>
      <c r="G14" s="27"/>
      <c r="H14" s="27"/>
      <c r="I14" s="27"/>
      <c r="J14" s="27"/>
      <c r="K14" s="27"/>
      <c r="L14" s="27"/>
      <c r="M14" s="27"/>
      <c r="N14" s="27"/>
      <c r="O14" s="27"/>
      <c r="P14" s="106"/>
    </row>
    <row r="15" spans="1:16" x14ac:dyDescent="0.3">
      <c r="A15" s="134"/>
      <c r="B15" s="689" t="s">
        <v>219</v>
      </c>
      <c r="C15" s="689"/>
      <c r="D15" s="690"/>
      <c r="E15" s="136">
        <v>5.0000000000000001E-3</v>
      </c>
      <c r="F15" s="106"/>
      <c r="G15" s="27"/>
      <c r="H15" s="27"/>
      <c r="I15" s="27"/>
      <c r="J15" s="27"/>
      <c r="K15" s="27"/>
      <c r="L15" s="27"/>
      <c r="M15" s="27"/>
      <c r="N15" s="27"/>
      <c r="O15" s="27"/>
      <c r="P15" s="106"/>
    </row>
    <row r="16" spans="1:16" x14ac:dyDescent="0.3">
      <c r="A16" s="134"/>
      <c r="B16" s="691" t="s">
        <v>220</v>
      </c>
      <c r="C16" s="691"/>
      <c r="D16" s="692"/>
      <c r="E16" s="135">
        <f>E15</f>
        <v>5.0000000000000001E-3</v>
      </c>
      <c r="F16" s="106"/>
      <c r="G16" s="27"/>
      <c r="H16" s="27"/>
      <c r="I16" s="27"/>
      <c r="J16" s="27"/>
      <c r="K16" s="27"/>
      <c r="L16" s="27"/>
      <c r="M16" s="27"/>
      <c r="N16" s="27"/>
      <c r="O16" s="27"/>
      <c r="P16" s="106"/>
    </row>
    <row r="17" spans="1:16" ht="15" customHeight="1" x14ac:dyDescent="0.3">
      <c r="A17" s="132" t="s">
        <v>221</v>
      </c>
      <c r="B17" s="686" t="s">
        <v>92</v>
      </c>
      <c r="C17" s="687"/>
      <c r="D17" s="687"/>
      <c r="E17" s="688"/>
      <c r="F17" s="106"/>
      <c r="G17" s="27"/>
      <c r="H17" s="27"/>
      <c r="I17" s="27"/>
      <c r="J17" s="27"/>
      <c r="K17" s="27"/>
      <c r="L17" s="27"/>
      <c r="M17" s="27"/>
      <c r="N17" s="27"/>
      <c r="O17" s="27"/>
      <c r="P17" s="106"/>
    </row>
    <row r="18" spans="1:16" x14ac:dyDescent="0.3">
      <c r="A18" s="134"/>
      <c r="B18" s="689" t="s">
        <v>221</v>
      </c>
      <c r="C18" s="689"/>
      <c r="D18" s="690"/>
      <c r="E18" s="136">
        <v>0.15</v>
      </c>
      <c r="F18" s="106"/>
      <c r="G18" s="27"/>
      <c r="H18" s="27"/>
      <c r="I18" s="27"/>
      <c r="J18" s="27"/>
      <c r="K18" s="27"/>
      <c r="L18" s="27"/>
      <c r="M18" s="27"/>
      <c r="N18" s="27"/>
      <c r="O18" s="27"/>
      <c r="P18" s="106"/>
    </row>
    <row r="19" spans="1:16" x14ac:dyDescent="0.3">
      <c r="A19" s="134"/>
      <c r="B19" s="691" t="s">
        <v>222</v>
      </c>
      <c r="C19" s="691"/>
      <c r="D19" s="692"/>
      <c r="E19" s="135">
        <f>E18</f>
        <v>0.15</v>
      </c>
      <c r="F19" s="106"/>
      <c r="G19" s="27"/>
      <c r="H19" s="27"/>
      <c r="I19" s="27"/>
      <c r="J19" s="27"/>
      <c r="K19" s="27"/>
      <c r="L19" s="27"/>
      <c r="M19" s="27"/>
      <c r="N19" s="27"/>
      <c r="O19" s="27"/>
      <c r="P19" s="106"/>
    </row>
    <row r="20" spans="1:16" ht="15" customHeight="1" x14ac:dyDescent="0.3">
      <c r="A20" s="132" t="s">
        <v>223</v>
      </c>
      <c r="B20" s="686" t="s">
        <v>105</v>
      </c>
      <c r="C20" s="687"/>
      <c r="D20" s="687"/>
      <c r="E20" s="688"/>
      <c r="F20" s="106"/>
      <c r="G20" s="27"/>
      <c r="H20" s="27"/>
      <c r="I20" s="27"/>
      <c r="J20" s="27"/>
      <c r="K20" s="27"/>
      <c r="L20" s="27"/>
      <c r="M20" s="27"/>
      <c r="N20" s="27"/>
      <c r="O20" s="27"/>
      <c r="P20" s="106"/>
    </row>
    <row r="21" spans="1:16" x14ac:dyDescent="0.3">
      <c r="A21" s="134"/>
      <c r="B21" s="689" t="s">
        <v>11</v>
      </c>
      <c r="C21" s="689"/>
      <c r="D21" s="690"/>
      <c r="E21" s="136">
        <v>4.4999999999999998E-2</v>
      </c>
      <c r="F21" s="106"/>
      <c r="G21" s="27"/>
      <c r="H21" s="27"/>
      <c r="I21" s="27"/>
      <c r="J21" s="27"/>
      <c r="K21" s="27"/>
      <c r="L21" s="27"/>
      <c r="M21" s="27"/>
      <c r="N21" s="27"/>
      <c r="O21" s="27"/>
      <c r="P21" s="106"/>
    </row>
    <row r="22" spans="1:16" x14ac:dyDescent="0.3">
      <c r="A22" s="134"/>
      <c r="B22" s="691" t="s">
        <v>63</v>
      </c>
      <c r="C22" s="691"/>
      <c r="D22" s="692"/>
      <c r="E22" s="135">
        <f>SUM(E21:E21)</f>
        <v>4.4999999999999998E-2</v>
      </c>
      <c r="F22" s="106"/>
      <c r="G22" s="27"/>
      <c r="H22" s="27"/>
      <c r="I22" s="27"/>
      <c r="J22" s="27"/>
      <c r="K22" s="27"/>
      <c r="L22" s="27"/>
      <c r="M22" s="27"/>
      <c r="N22" s="27"/>
      <c r="O22" s="27"/>
      <c r="P22" s="106"/>
    </row>
    <row r="23" spans="1:16" ht="9" customHeight="1" x14ac:dyDescent="0.3">
      <c r="A23" s="109"/>
      <c r="B23" s="112"/>
      <c r="C23" s="112"/>
      <c r="D23" s="112"/>
      <c r="E23" s="113"/>
      <c r="F23" s="106"/>
      <c r="G23" s="27"/>
      <c r="H23" s="27"/>
      <c r="I23" s="27"/>
      <c r="J23" s="27"/>
      <c r="K23" s="27"/>
      <c r="L23" s="27"/>
      <c r="M23" s="27"/>
      <c r="N23" s="27"/>
      <c r="O23" s="27"/>
      <c r="P23" s="106"/>
    </row>
    <row r="24" spans="1:16" ht="93" customHeight="1" x14ac:dyDescent="0.3">
      <c r="A24" s="137"/>
      <c r="B24" s="704"/>
      <c r="C24" s="705"/>
      <c r="D24" s="133"/>
      <c r="E24" s="281">
        <f>((1+E16)/(1-((E19/(1+E19))-(E16/(1+E19))+E22)))-1</f>
        <v>0.21243115656962996</v>
      </c>
      <c r="F24" s="106"/>
      <c r="G24" s="27"/>
      <c r="H24" s="27"/>
      <c r="I24" s="27"/>
      <c r="J24" s="27"/>
      <c r="K24" s="27"/>
      <c r="L24" s="27"/>
      <c r="M24" s="27"/>
      <c r="N24" s="27"/>
      <c r="O24" s="27"/>
      <c r="P24" s="106"/>
    </row>
    <row r="25" spans="1:16" x14ac:dyDescent="0.3">
      <c r="A25" s="297"/>
      <c r="B25" s="298"/>
      <c r="C25" s="298"/>
      <c r="D25" s="299"/>
      <c r="E25" s="299"/>
      <c r="G25" s="27"/>
      <c r="H25" s="27"/>
      <c r="I25" s="27"/>
      <c r="J25" s="27"/>
      <c r="K25" s="27"/>
      <c r="L25" s="27"/>
      <c r="M25" s="27"/>
      <c r="N25" s="27"/>
      <c r="O25" s="27"/>
    </row>
    <row r="26" spans="1:16" ht="15.75" customHeight="1" x14ac:dyDescent="0.3">
      <c r="A26" s="300" t="s">
        <v>142</v>
      </c>
      <c r="B26" s="703"/>
      <c r="C26" s="703"/>
      <c r="D26" s="703"/>
      <c r="E26" s="703"/>
      <c r="F26" s="282"/>
      <c r="G26" s="27"/>
      <c r="H26" s="27"/>
      <c r="I26" s="27"/>
      <c r="J26" s="27"/>
      <c r="K26" s="27"/>
      <c r="L26" s="27"/>
      <c r="M26" s="27"/>
      <c r="N26" s="27"/>
      <c r="O26" s="27"/>
    </row>
    <row r="27" spans="1:16" ht="30.75" customHeight="1" x14ac:dyDescent="0.3">
      <c r="A27" s="30"/>
      <c r="B27" s="661" t="s">
        <v>224</v>
      </c>
      <c r="C27" s="661"/>
      <c r="D27" s="661"/>
      <c r="E27" s="661"/>
      <c r="F27" s="282"/>
      <c r="G27" s="41"/>
      <c r="H27" s="41"/>
      <c r="I27" s="41"/>
    </row>
    <row r="28" spans="1:16" ht="15.6" x14ac:dyDescent="0.3">
      <c r="A28" s="104"/>
      <c r="B28" s="661" t="s">
        <v>225</v>
      </c>
      <c r="C28" s="661"/>
      <c r="D28" s="661"/>
      <c r="E28" s="661"/>
      <c r="F28" s="282"/>
      <c r="G28" s="41"/>
      <c r="H28" s="41"/>
      <c r="I28" s="41"/>
    </row>
    <row r="29" spans="1:16" ht="30.75" customHeight="1" x14ac:dyDescent="0.3">
      <c r="A29" s="30"/>
      <c r="B29" s="661" t="s">
        <v>226</v>
      </c>
      <c r="C29" s="661"/>
      <c r="D29" s="661"/>
      <c r="E29" s="661"/>
      <c r="F29" s="282"/>
      <c r="G29" s="41"/>
      <c r="H29" s="41"/>
      <c r="I29" s="41"/>
    </row>
    <row r="30" spans="1:16" ht="15.75" customHeight="1" x14ac:dyDescent="0.3">
      <c r="A30" s="30"/>
      <c r="B30" s="661"/>
      <c r="C30" s="661"/>
      <c r="D30" s="661"/>
      <c r="E30" s="661"/>
      <c r="F30" s="282"/>
      <c r="G30" s="41"/>
      <c r="H30" s="41"/>
      <c r="I30" s="41"/>
    </row>
    <row r="31" spans="1:16" x14ac:dyDescent="0.3">
      <c r="A31" s="30"/>
      <c r="D31" s="42"/>
      <c r="E31" s="42"/>
    </row>
    <row r="32" spans="1:16" x14ac:dyDescent="0.25">
      <c r="A32" s="104"/>
      <c r="B32" s="104"/>
      <c r="C32" s="104"/>
      <c r="D32" s="104"/>
      <c r="E32" s="104"/>
      <c r="F32" s="7"/>
      <c r="G32" s="7"/>
    </row>
    <row r="33" spans="1:6" ht="15.6" x14ac:dyDescent="0.3">
      <c r="A33" s="573" t="str">
        <f>DADOS!C12</f>
        <v>Paço do Lumiar-MA, 06 de outubro de 2025.</v>
      </c>
      <c r="B33" s="573"/>
      <c r="C33" s="573"/>
      <c r="D33" s="573"/>
      <c r="E33" s="573"/>
      <c r="F33" s="52"/>
    </row>
    <row r="34" spans="1:6" x14ac:dyDescent="0.3">
      <c r="A34" s="30"/>
      <c r="D34" s="42"/>
      <c r="E34" s="42"/>
    </row>
    <row r="35" spans="1:6" x14ac:dyDescent="0.3">
      <c r="A35" s="30"/>
      <c r="D35" s="42"/>
      <c r="E35" s="42"/>
    </row>
    <row r="36" spans="1:6" x14ac:dyDescent="0.3">
      <c r="A36" s="30"/>
      <c r="D36" s="42"/>
      <c r="E36" s="42"/>
    </row>
    <row r="37" spans="1:6" x14ac:dyDescent="0.3">
      <c r="A37" s="30"/>
      <c r="D37" s="42"/>
      <c r="E37" s="42"/>
    </row>
    <row r="38" spans="1:6" x14ac:dyDescent="0.3">
      <c r="A38" s="30"/>
      <c r="C38" s="157" t="s">
        <v>28</v>
      </c>
      <c r="D38" s="32"/>
      <c r="E38" s="32"/>
    </row>
    <row r="39" spans="1:6" ht="15" customHeight="1" x14ac:dyDescent="0.3">
      <c r="A39" s="30"/>
      <c r="B39" s="157"/>
      <c r="C39" s="74" t="str">
        <f>DADOS!C14</f>
        <v>Fernando Aragão Costa</v>
      </c>
      <c r="E39" s="32"/>
    </row>
    <row r="40" spans="1:6" ht="15" customHeight="1" x14ac:dyDescent="0.3">
      <c r="B40" s="74"/>
      <c r="C40" s="158" t="str">
        <f>DADOS!C15</f>
        <v>Engenheiro</v>
      </c>
    </row>
    <row r="41" spans="1:6" ht="9.9" customHeight="1" x14ac:dyDescent="0.3">
      <c r="B41" s="158"/>
      <c r="C41" s="158">
        <f>DADOS!C16</f>
        <v>1115360060</v>
      </c>
      <c r="E41" s="12"/>
    </row>
    <row r="42" spans="1:6" ht="9.9" customHeight="1" x14ac:dyDescent="0.3">
      <c r="B42" s="158"/>
      <c r="C42" s="34"/>
      <c r="E42" s="283"/>
    </row>
    <row r="43" spans="1:6" ht="9.9" customHeight="1" x14ac:dyDescent="0.3">
      <c r="C43" s="34"/>
      <c r="D43" s="34"/>
      <c r="E43" s="285"/>
    </row>
  </sheetData>
  <mergeCells count="20">
    <mergeCell ref="B21:D21"/>
    <mergeCell ref="A1:E1"/>
    <mergeCell ref="A2:E2"/>
    <mergeCell ref="B4:E4"/>
    <mergeCell ref="A12:E12"/>
    <mergeCell ref="B14:E14"/>
    <mergeCell ref="B15:D15"/>
    <mergeCell ref="B16:D16"/>
    <mergeCell ref="B17:E17"/>
    <mergeCell ref="B18:D18"/>
    <mergeCell ref="B19:D19"/>
    <mergeCell ref="B20:E20"/>
    <mergeCell ref="B30:E30"/>
    <mergeCell ref="A33:E33"/>
    <mergeCell ref="B22:D22"/>
    <mergeCell ref="B24:C24"/>
    <mergeCell ref="B26:E26"/>
    <mergeCell ref="B27:E27"/>
    <mergeCell ref="B28:E28"/>
    <mergeCell ref="B29:E29"/>
  </mergeCells>
  <printOptions horizontalCentered="1"/>
  <pageMargins left="0.59055118110236227" right="0.59055118110236227" top="0.59055118110236227" bottom="0.78740157480314965" header="0.51181102362204722" footer="0.51181102362204722"/>
  <pageSetup paperSize="9" scale="68" fitToHeight="0" orientation="portrait" r:id="rId1"/>
  <headerFooter alignWithMargins="0">
    <oddFooter>Página 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6"/>
  <sheetViews>
    <sheetView zoomScale="85" zoomScaleNormal="85" workbookViewId="0">
      <selection activeCell="C2" sqref="C2"/>
    </sheetView>
  </sheetViews>
  <sheetFormatPr defaultColWidth="9.109375" defaultRowHeight="14.4" x14ac:dyDescent="0.3"/>
  <cols>
    <col min="1" max="1" width="89.44140625" bestFit="1" customWidth="1"/>
    <col min="2" max="2" width="10.6640625" customWidth="1"/>
    <col min="6" max="6" width="16.5546875" customWidth="1"/>
  </cols>
  <sheetData>
    <row r="1" spans="1:9" ht="65.25" customHeight="1" x14ac:dyDescent="0.3">
      <c r="A1" s="682" t="s">
        <v>194</v>
      </c>
      <c r="B1" s="683"/>
      <c r="C1" s="683"/>
      <c r="D1" s="684"/>
      <c r="E1" s="62"/>
      <c r="F1" s="693" t="s">
        <v>192</v>
      </c>
      <c r="G1" s="694"/>
      <c r="H1" s="694"/>
      <c r="I1" s="695"/>
    </row>
    <row r="2" spans="1:9" ht="15" thickBot="1" x14ac:dyDescent="0.35">
      <c r="A2" s="28"/>
      <c r="B2" s="28"/>
      <c r="C2" s="28"/>
      <c r="D2" s="28"/>
      <c r="E2" s="28"/>
      <c r="F2" s="28"/>
      <c r="G2" s="28"/>
      <c r="H2" s="28"/>
      <c r="I2" s="28"/>
    </row>
    <row r="3" spans="1:9" ht="15" thickBot="1" x14ac:dyDescent="0.35">
      <c r="A3" s="107" t="s">
        <v>43</v>
      </c>
      <c r="B3" s="270" t="s">
        <v>44</v>
      </c>
      <c r="C3" s="270" t="s">
        <v>45</v>
      </c>
      <c r="D3" s="270" t="s">
        <v>46</v>
      </c>
      <c r="E3" s="108"/>
      <c r="F3" s="107" t="s">
        <v>43</v>
      </c>
      <c r="G3" s="270" t="s">
        <v>44</v>
      </c>
      <c r="H3" s="270" t="s">
        <v>45</v>
      </c>
      <c r="I3" s="270" t="s">
        <v>46</v>
      </c>
    </row>
    <row r="4" spans="1:9" ht="29.4" thickBot="1" x14ac:dyDescent="0.35">
      <c r="A4" s="110" t="s">
        <v>47</v>
      </c>
      <c r="B4" s="111">
        <v>0.03</v>
      </c>
      <c r="C4" s="111">
        <v>0.04</v>
      </c>
      <c r="D4" s="111">
        <v>5.5E-2</v>
      </c>
      <c r="E4" s="108"/>
      <c r="F4" s="110" t="s">
        <v>47</v>
      </c>
      <c r="G4" s="111">
        <v>3.4299999999999997E-2</v>
      </c>
      <c r="H4" s="111">
        <v>4.9299999999999997E-2</v>
      </c>
      <c r="I4" s="111">
        <v>6.7100000000000007E-2</v>
      </c>
    </row>
    <row r="5" spans="1:9" ht="15" thickBot="1" x14ac:dyDescent="0.35">
      <c r="A5" s="110" t="s">
        <v>49</v>
      </c>
      <c r="B5" s="111">
        <v>8.0000000000000002E-3</v>
      </c>
      <c r="C5" s="111">
        <v>8.0000000000000002E-3</v>
      </c>
      <c r="D5" s="111">
        <v>0.01</v>
      </c>
      <c r="E5" s="108"/>
      <c r="F5" s="110" t="s">
        <v>49</v>
      </c>
      <c r="G5" s="111">
        <v>2.8E-3</v>
      </c>
      <c r="H5" s="111">
        <v>4.8999999999999998E-3</v>
      </c>
      <c r="I5" s="111">
        <v>7.4999999999999997E-3</v>
      </c>
    </row>
    <row r="6" spans="1:9" ht="15" thickBot="1" x14ac:dyDescent="0.35">
      <c r="A6" s="110" t="s">
        <v>51</v>
      </c>
      <c r="B6" s="111">
        <v>9.7000000000000003E-3</v>
      </c>
      <c r="C6" s="111">
        <v>1.2699999999999999E-2</v>
      </c>
      <c r="D6" s="111">
        <v>1.2699999999999999E-2</v>
      </c>
      <c r="E6" s="108"/>
      <c r="F6" s="110" t="s">
        <v>51</v>
      </c>
      <c r="G6" s="111">
        <v>0.01</v>
      </c>
      <c r="H6" s="111">
        <v>1.3899999999999999E-2</v>
      </c>
      <c r="I6" s="111">
        <v>1.7399999999999999E-2</v>
      </c>
    </row>
    <row r="7" spans="1:9" ht="29.4" thickBot="1" x14ac:dyDescent="0.35">
      <c r="A7" s="110" t="s">
        <v>52</v>
      </c>
      <c r="B7" s="111">
        <v>5.8999999999999999E-3</v>
      </c>
      <c r="C7" s="111">
        <v>1.23E-2</v>
      </c>
      <c r="D7" s="111">
        <v>1.3899999999999999E-2</v>
      </c>
      <c r="E7" s="108"/>
      <c r="F7" s="110" t="s">
        <v>52</v>
      </c>
      <c r="G7" s="111">
        <v>9.4000000000000004E-3</v>
      </c>
      <c r="H7" s="111">
        <v>9.9000000000000008E-3</v>
      </c>
      <c r="I7" s="111">
        <v>1.17E-2</v>
      </c>
    </row>
    <row r="8" spans="1:9" ht="15" thickBot="1" x14ac:dyDescent="0.35">
      <c r="A8" s="110" t="s">
        <v>54</v>
      </c>
      <c r="B8" s="111">
        <v>6.1600000000000002E-2</v>
      </c>
      <c r="C8" s="111">
        <v>7.3999999999999996E-2</v>
      </c>
      <c r="D8" s="111">
        <v>8.9599999999999999E-2</v>
      </c>
      <c r="E8" s="108"/>
      <c r="F8" s="110" t="s">
        <v>54</v>
      </c>
      <c r="G8" s="111">
        <v>6.7400000000000002E-2</v>
      </c>
      <c r="H8" s="111">
        <v>8.0399999999999999E-2</v>
      </c>
      <c r="I8" s="111">
        <v>9.4E-2</v>
      </c>
    </row>
    <row r="9" spans="1:9" ht="29.4" thickBot="1" x14ac:dyDescent="0.35">
      <c r="A9" s="110" t="s">
        <v>57</v>
      </c>
      <c r="B9" s="696" t="s">
        <v>58</v>
      </c>
      <c r="C9" s="697"/>
      <c r="D9" s="698"/>
      <c r="E9" s="108"/>
      <c r="F9" s="110" t="s">
        <v>57</v>
      </c>
      <c r="G9" s="696" t="s">
        <v>58</v>
      </c>
      <c r="H9" s="697"/>
      <c r="I9" s="698"/>
    </row>
    <row r="10" spans="1:9" x14ac:dyDescent="0.3">
      <c r="A10" s="28"/>
      <c r="B10" s="28"/>
      <c r="C10" s="28"/>
      <c r="D10" s="28"/>
      <c r="E10" s="28"/>
      <c r="F10" s="28"/>
      <c r="G10" s="28"/>
      <c r="H10" s="28"/>
      <c r="I10" s="28"/>
    </row>
    <row r="11" spans="1:9" ht="15" thickBot="1" x14ac:dyDescent="0.35">
      <c r="A11" s="28"/>
      <c r="B11" s="28"/>
      <c r="C11" s="28"/>
      <c r="D11" s="28"/>
      <c r="E11" s="108"/>
      <c r="F11" s="28"/>
      <c r="G11" s="28"/>
      <c r="H11" s="28"/>
      <c r="I11" s="28"/>
    </row>
    <row r="12" spans="1:9" ht="40.5" customHeight="1" thickBot="1" x14ac:dyDescent="0.35">
      <c r="A12" s="832" t="s">
        <v>193</v>
      </c>
      <c r="B12" s="700"/>
      <c r="C12" s="700"/>
      <c r="D12" s="701"/>
      <c r="E12" s="108"/>
      <c r="F12" s="696" t="s">
        <v>191</v>
      </c>
      <c r="G12" s="697"/>
      <c r="H12" s="697"/>
      <c r="I12" s="698"/>
    </row>
    <row r="13" spans="1:9" ht="15" thickBot="1" x14ac:dyDescent="0.35">
      <c r="A13" s="107" t="s">
        <v>43</v>
      </c>
      <c r="B13" s="270" t="s">
        <v>44</v>
      </c>
      <c r="C13" s="270" t="s">
        <v>45</v>
      </c>
      <c r="D13" s="270" t="s">
        <v>46</v>
      </c>
      <c r="E13" s="108"/>
      <c r="F13" s="107" t="s">
        <v>43</v>
      </c>
      <c r="G13" s="270" t="s">
        <v>44</v>
      </c>
      <c r="H13" s="270" t="s">
        <v>45</v>
      </c>
      <c r="I13" s="270" t="s">
        <v>46</v>
      </c>
    </row>
    <row r="14" spans="1:9" ht="29.4" thickBot="1" x14ac:dyDescent="0.35">
      <c r="A14" s="110" t="s">
        <v>47</v>
      </c>
      <c r="B14" s="111">
        <v>3.7999999999999999E-2</v>
      </c>
      <c r="C14" s="111">
        <v>4.0099999999999997E-2</v>
      </c>
      <c r="D14" s="111">
        <v>4.6699999999999998E-2</v>
      </c>
      <c r="E14" s="108"/>
      <c r="F14" s="110" t="s">
        <v>47</v>
      </c>
      <c r="G14" s="111">
        <v>1.4999999999999999E-2</v>
      </c>
      <c r="H14" s="111">
        <v>3.4500000000000003E-2</v>
      </c>
      <c r="I14" s="111">
        <v>4.4900000000000002E-2</v>
      </c>
    </row>
    <row r="15" spans="1:9" ht="15" thickBot="1" x14ac:dyDescent="0.35">
      <c r="A15" s="110" t="s">
        <v>49</v>
      </c>
      <c r="B15" s="111">
        <v>3.2000000000000002E-3</v>
      </c>
      <c r="C15" s="111">
        <v>4.0000000000000001E-3</v>
      </c>
      <c r="D15" s="111">
        <v>7.4000000000000003E-3</v>
      </c>
      <c r="E15" s="108"/>
      <c r="F15" s="110" t="s">
        <v>49</v>
      </c>
      <c r="G15" s="111">
        <v>3.0000000000000001E-3</v>
      </c>
      <c r="H15" s="111">
        <v>4.7999999999999996E-3</v>
      </c>
      <c r="I15" s="111">
        <v>8.2000000000000007E-3</v>
      </c>
    </row>
    <row r="16" spans="1:9" ht="15" thickBot="1" x14ac:dyDescent="0.35">
      <c r="A16" s="110" t="s">
        <v>51</v>
      </c>
      <c r="B16" s="111">
        <v>5.0000000000000001E-3</v>
      </c>
      <c r="C16" s="111">
        <v>5.5999999999999999E-3</v>
      </c>
      <c r="D16" s="111">
        <v>9.7000000000000003E-3</v>
      </c>
      <c r="E16" s="108"/>
      <c r="F16" s="110" t="s">
        <v>51</v>
      </c>
      <c r="G16" s="111">
        <v>5.5999999999999999E-3</v>
      </c>
      <c r="H16" s="111">
        <v>8.5000000000000006E-3</v>
      </c>
      <c r="I16" s="111">
        <v>8.8999999999999999E-3</v>
      </c>
    </row>
    <row r="17" spans="1:9" ht="29.4" thickBot="1" x14ac:dyDescent="0.35">
      <c r="A17" s="110" t="s">
        <v>52</v>
      </c>
      <c r="B17" s="111">
        <v>1.0200000000000001E-2</v>
      </c>
      <c r="C17" s="111">
        <v>1.11E-2</v>
      </c>
      <c r="D17" s="111">
        <v>1.21E-2</v>
      </c>
      <c r="E17" s="108"/>
      <c r="F17" s="110" t="s">
        <v>52</v>
      </c>
      <c r="G17" s="111">
        <v>8.5000000000000006E-3</v>
      </c>
      <c r="H17" s="111">
        <v>8.5000000000000006E-3</v>
      </c>
      <c r="I17" s="111">
        <v>1.11E-2</v>
      </c>
    </row>
    <row r="18" spans="1:9" ht="15" thickBot="1" x14ac:dyDescent="0.35">
      <c r="A18" s="110" t="s">
        <v>54</v>
      </c>
      <c r="B18" s="111">
        <v>6.6400000000000001E-2</v>
      </c>
      <c r="C18" s="111">
        <v>7.2999999999999995E-2</v>
      </c>
      <c r="D18" s="111">
        <v>8.6900000000000005E-2</v>
      </c>
      <c r="E18" s="108"/>
      <c r="F18" s="110" t="s">
        <v>54</v>
      </c>
      <c r="G18" s="111">
        <v>3.5000000000000003E-2</v>
      </c>
      <c r="H18" s="111">
        <v>5.11E-2</v>
      </c>
      <c r="I18" s="111">
        <v>6.2199999999999998E-2</v>
      </c>
    </row>
    <row r="19" spans="1:9" ht="29.4" thickBot="1" x14ac:dyDescent="0.35">
      <c r="A19" s="110" t="s">
        <v>57</v>
      </c>
      <c r="B19" s="696" t="s">
        <v>58</v>
      </c>
      <c r="C19" s="697"/>
      <c r="D19" s="698"/>
      <c r="E19" s="108"/>
      <c r="F19" s="110" t="s">
        <v>57</v>
      </c>
      <c r="G19" s="696" t="s">
        <v>58</v>
      </c>
      <c r="H19" s="697"/>
      <c r="I19" s="698"/>
    </row>
    <row r="20" spans="1:9" x14ac:dyDescent="0.3">
      <c r="A20" s="29"/>
      <c r="B20" s="108"/>
      <c r="C20" s="108"/>
      <c r="D20" s="108"/>
      <c r="E20" s="108"/>
      <c r="F20" s="108"/>
      <c r="G20" s="108"/>
      <c r="H20" s="108"/>
      <c r="I20" s="108"/>
    </row>
    <row r="22" spans="1:9" ht="21.75" customHeight="1" x14ac:dyDescent="0.3">
      <c r="A22" s="286" t="str">
        <f>BDI!B14</f>
        <v>Construção de Edifícios</v>
      </c>
      <c r="B22" s="286"/>
      <c r="C22" s="286"/>
      <c r="D22" s="286"/>
    </row>
    <row r="23" spans="1:9" ht="21.75" customHeight="1" x14ac:dyDescent="0.3">
      <c r="A23" s="286" t="s">
        <v>212</v>
      </c>
      <c r="B23" s="286" t="s">
        <v>213</v>
      </c>
      <c r="C23" s="286" t="s">
        <v>51</v>
      </c>
      <c r="D23" s="286" t="s">
        <v>214</v>
      </c>
      <c r="E23" s="286" t="s">
        <v>215</v>
      </c>
    </row>
    <row r="24" spans="1:9" ht="15.75" customHeight="1" x14ac:dyDescent="0.3">
      <c r="A24" s="287">
        <f>IF($A$22=$A$1,B4,IF($A$22=$F$1,G4,IF($A$22=$A$12,B14,G14)))</f>
        <v>0.03</v>
      </c>
      <c r="B24" s="287">
        <f>IF($A$22=$A$1,B5,IF($A$22=$F$1,G5,IF($A$22=$A$12,B15,G15)))</f>
        <v>8.0000000000000002E-3</v>
      </c>
      <c r="C24" s="287">
        <f>IF($A$22=$A$1,B6,IF($A$22=$F$1,G6,IF($A$22=$A$12,B16,G16)))</f>
        <v>9.7000000000000003E-3</v>
      </c>
      <c r="D24" s="287">
        <f>IF($A$22=$A$1,B7,IF($A$22=$F$1,G7,IF($A$22=$A$12,B17,G17)))</f>
        <v>5.8999999999999999E-3</v>
      </c>
      <c r="E24" s="287">
        <f>IF($A$22=$A$1,B8,IF($A$22=$F$1,G8,IF($A$22=$A$12,B18,G18)))</f>
        <v>6.1600000000000002E-2</v>
      </c>
    </row>
    <row r="25" spans="1:9" ht="15.75" customHeight="1" x14ac:dyDescent="0.3">
      <c r="A25" s="287">
        <f>IF($A$22=$A$1,C4,IF($A$22=$F$1,H4,IF($A$22=$A$12,C14,H14)))</f>
        <v>0.04</v>
      </c>
      <c r="B25" s="287">
        <f>IF($A$22=$A$1,C5,IF($A$22=$F$1,H5,IF($A$22=$A$12,C15,H15)))</f>
        <v>8.0000000000000002E-3</v>
      </c>
      <c r="C25" s="287">
        <f>IF($A$22=$A$1,C6,IF($A$22=$F$1,H6,IF($A$22=$A$12,C16,H16)))</f>
        <v>1.2699999999999999E-2</v>
      </c>
      <c r="D25" s="287">
        <f>IF($A$22=$A$1,C7,IF($A$22=$F$1,H7,IF($A$22=$A$12,C17,H17)))</f>
        <v>1.23E-2</v>
      </c>
      <c r="E25" s="287">
        <f>IF($A$22=$A$1,C8,IF($A$22=$F$1,H8,IF($A$22=$A$12,C18,H18)))</f>
        <v>7.3999999999999996E-2</v>
      </c>
    </row>
    <row r="26" spans="1:9" ht="15.75" customHeight="1" x14ac:dyDescent="0.3">
      <c r="A26" s="287">
        <f>IF($A$22=$A$1,D4,IF($A$22=$F$1,I4,IF($A$22=$A$12,D14,I14)))</f>
        <v>5.5E-2</v>
      </c>
      <c r="B26" s="287">
        <f>IF($A$22=$A$1,D5,IF($A$22=$F$1,I5,IF($A$22=$A$12,D15,I15)))</f>
        <v>0.01</v>
      </c>
      <c r="C26" s="287">
        <f>IF($A$22=$A$1,D6,IF($A$22=$F$1,I6,IF($A$22=$A$12,D16,I16)))</f>
        <v>1.2699999999999999E-2</v>
      </c>
      <c r="D26" s="287">
        <f>IF($A$22=$A$1,D7,IF($A$22=$F$1,I7,IF($A$22=$A$12,D17,I17)))</f>
        <v>1.3899999999999999E-2</v>
      </c>
      <c r="E26" s="287">
        <f>IF($A$22=$A$1,D8,IF($A$22=$F$1,I8,IF($A$22=$A$12,D18,I18)))</f>
        <v>8.9599999999999999E-2</v>
      </c>
    </row>
  </sheetData>
  <mergeCells count="8">
    <mergeCell ref="B19:D19"/>
    <mergeCell ref="G19:I19"/>
    <mergeCell ref="A1:D1"/>
    <mergeCell ref="F1:I1"/>
    <mergeCell ref="B9:D9"/>
    <mergeCell ref="G9:I9"/>
    <mergeCell ref="A12:D12"/>
    <mergeCell ref="F12:I12"/>
  </mergeCells>
  <pageMargins left="0.511811024" right="0.511811024" top="0.78740157499999996" bottom="0.78740157499999996" header="0.31496062000000002" footer="0.31496062000000002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17</vt:i4>
      </vt:variant>
    </vt:vector>
  </HeadingPairs>
  <TitlesOfParts>
    <vt:vector size="30" baseType="lpstr">
      <vt:lpstr>DADOS</vt:lpstr>
      <vt:lpstr>RESUMO</vt:lpstr>
      <vt:lpstr>SINTÉTICA</vt:lpstr>
      <vt:lpstr>MC</vt:lpstr>
      <vt:lpstr>CURVA ABC</vt:lpstr>
      <vt:lpstr>CRONOGRAMA</vt:lpstr>
      <vt:lpstr>ENCARGOS</vt:lpstr>
      <vt:lpstr>BDI</vt:lpstr>
      <vt:lpstr>CPU</vt:lpstr>
      <vt:lpstr>BDI DIFERENCIADO</vt:lpstr>
      <vt:lpstr>CE-AQUISIÇAO DE MAT. BET.</vt:lpstr>
      <vt:lpstr>BDI DIFERENCIADO (2)</vt:lpstr>
      <vt:lpstr>Base</vt:lpstr>
      <vt:lpstr>BDI!Area_de_impressao</vt:lpstr>
      <vt:lpstr>'BDI DIFERENCIADO'!Area_de_impressao</vt:lpstr>
      <vt:lpstr>'BDI DIFERENCIADO (2)'!Area_de_impressao</vt:lpstr>
      <vt:lpstr>'CE-AQUISIÇAO DE MAT. BET.'!Area_de_impressao</vt:lpstr>
      <vt:lpstr>CPU!Area_de_impressao</vt:lpstr>
      <vt:lpstr>CRONOGRAMA!Area_de_impressao</vt:lpstr>
      <vt:lpstr>'CURVA ABC'!Area_de_impressao</vt:lpstr>
      <vt:lpstr>DADOS!Area_de_impressao</vt:lpstr>
      <vt:lpstr>ENCARGOS!Area_de_impressao</vt:lpstr>
      <vt:lpstr>MC!Area_de_impressao</vt:lpstr>
      <vt:lpstr>RESUMO!Area_de_impressao</vt:lpstr>
      <vt:lpstr>SINTÉTICA!Area_de_impressao</vt:lpstr>
      <vt:lpstr>'CE-AQUISIÇAO DE MAT. BET.'!Titulos_de_impressao</vt:lpstr>
      <vt:lpstr>CPU!Titulos_de_impressao</vt:lpstr>
      <vt:lpstr>'CURVA ABC'!Titulos_de_impressao</vt:lpstr>
      <vt:lpstr>MC!Titulos_de_impressao</vt:lpstr>
      <vt:lpstr>SINTÉTICA!Titulos_de_impressao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Geraldo Muniz Lago Filho</dc:creator>
  <cp:lastModifiedBy>Fernando Aragão Costa</cp:lastModifiedBy>
  <cp:lastPrinted>2025-12-08T13:11:25Z</cp:lastPrinted>
  <dcterms:created xsi:type="dcterms:W3CDTF">2012-08-06T14:42:02Z</dcterms:created>
  <dcterms:modified xsi:type="dcterms:W3CDTF">2025-12-08T13:26:26Z</dcterms:modified>
</cp:coreProperties>
</file>