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filterPrivacy="1" codeName="ThisWorkbook"/>
  <xr:revisionPtr revIDLastSave="0" documentId="13_ncr:1_{62EAE18B-AF12-4A4A-9AB7-EE6E6837E313}" xr6:coauthVersionLast="47" xr6:coauthVersionMax="47" xr10:uidLastSave="{00000000-0000-0000-0000-000000000000}"/>
  <bookViews>
    <workbookView xWindow="-120" yWindow="-120" windowWidth="29040" windowHeight="15720" tabRatio="878" activeTab="5" xr2:uid="{00000000-000D-0000-FFFF-FFFF00000000}"/>
  </bookViews>
  <sheets>
    <sheet name="DADOS" sheetId="30" r:id="rId1"/>
    <sheet name="BDI" sheetId="28" r:id="rId2"/>
    <sheet name="BA" sheetId="6" r:id="rId3"/>
    <sheet name="CRONOGRAMA" sheetId="29" r:id="rId4"/>
    <sheet name="COTAÇÕES" sheetId="31" r:id="rId5"/>
    <sheet name="ANALÍTICO" sheetId="32" r:id="rId6"/>
  </sheets>
  <externalReferences>
    <externalReference r:id="rId7"/>
    <externalReference r:id="rId8"/>
    <externalReference r:id="rId9"/>
    <externalReference r:id="rId10"/>
    <externalReference r:id="rId11"/>
  </externalReferences>
  <definedNames>
    <definedName name="_Fill" localSheetId="1" hidden="1">#REF!</definedName>
    <definedName name="_Fill" hidden="1">#REF!</definedName>
    <definedName name="_Key1" hidden="1">#REF!</definedName>
    <definedName name="_Key2" hidden="1">#REF!</definedName>
    <definedName name="_Order1" hidden="1">255</definedName>
    <definedName name="_Order2" hidden="1">255</definedName>
    <definedName name="_Sort" localSheetId="1" hidden="1">#REF!</definedName>
    <definedName name="_Sort" hidden="1">#REF!</definedName>
    <definedName name="ACOMPANHAMENTO" hidden="1">IF(VALUE([1]MENU!$O$4)=2,"BM","PLE")</definedName>
    <definedName name="ACRE" localSheetId="1" hidden="1">#REF!</definedName>
    <definedName name="ACRE" hidden="1">#REF!</definedName>
    <definedName name="ademir" localSheetId="5" hidden="1">{#N/A,#N/A,FALSE,"Cronograma";#N/A,#N/A,FALSE,"Cronogr. 2"}</definedName>
    <definedName name="ademir" localSheetId="1" hidden="1">{#N/A,#N/A,FALSE,"Cronograma";#N/A,#N/A,FALSE,"Cronogr. 2"}</definedName>
    <definedName name="ademir" localSheetId="4" hidden="1">{#N/A,#N/A,FALSE,"Cronograma";#N/A,#N/A,FALSE,"Cronogr. 2"}</definedName>
    <definedName name="ademir" localSheetId="3" hidden="1">{#N/A,#N/A,FALSE,"Cronograma";#N/A,#N/A,FALSE,"Cronogr. 2"}</definedName>
    <definedName name="ademir" localSheetId="0" hidden="1">{#N/A,#N/A,FALSE,"Cronograma";#N/A,#N/A,FALSE,"Cronogr. 2"}</definedName>
    <definedName name="ademir" hidden="1">{#N/A,#N/A,FALSE,"Cronograma";#N/A,#N/A,FALSE,"Cronogr. 2"}</definedName>
    <definedName name="_xlnm.Print_Area" localSheetId="5">ANALÍTICO!$A:$J</definedName>
    <definedName name="_xlnm.Print_Area" localSheetId="2">BA!$A:$I</definedName>
    <definedName name="_xlnm.Print_Area" localSheetId="1">BDI!$I:$R</definedName>
    <definedName name="_xlnm.Print_Area" localSheetId="4">COTAÇÕES!$A:$G</definedName>
    <definedName name="_xlnm.Print_Area" localSheetId="3">CRONOGRAMA!$A:$M</definedName>
    <definedName name="AUTOEVENTO" hidden="1">[1]CÁLCULO!$A$12</definedName>
    <definedName name="BDI.Opcao" hidden="1">[1]DADOS!$F$18</definedName>
    <definedName name="BDI.TipoObra" hidden="1">[1]BDI!$A$138:$A$146</definedName>
    <definedName name="BM.AFAcumulado" hidden="1">[1]BM!$R1</definedName>
    <definedName name="BM.AFAnterior" hidden="1">[1]BM!$Q1</definedName>
    <definedName name="BM.MaxMed" localSheetId="5" hidden="1">IF(ANALÍTICO!RegimeExecucao="Global",1,[1]BM!$G1)</definedName>
    <definedName name="BM.MaxMed" localSheetId="1" hidden="1">IF(BDI!RegimeExecucao="Global",1,[1]BM!$G1)</definedName>
    <definedName name="BM.MaxMed" localSheetId="4" hidden="1">IF(COTAÇÕES!RegimeExecucao="Global",1,[1]BM!$G1)</definedName>
    <definedName name="BM.MaxMed" localSheetId="3" hidden="1">IF(CRONOGRAMA!RegimeExecucao="Global",1,[1]BM!$G1)</definedName>
    <definedName name="BM.MaxMed" localSheetId="0" hidden="1">IF(DADOS!RegimeExecucao="Global",1,[1]BM!$G1)</definedName>
    <definedName name="BM.MaxMed" hidden="1">IF(RegimeExecucao="Global",1,[1]BM!$G1)</definedName>
    <definedName name="BM.MEDAcumulado" localSheetId="5" hidden="1">IF(COUNTIF([1]BM!$AB$13:$AM$13,[0]!BM.medicao)&gt;0,SUM(OFFSET([1]BM!$AB1,0,0,1,MATCH([0]!BM.medicao,[1]BM!$AB$13:$AM$13,0))),0)</definedName>
    <definedName name="BM.MEDAcumulado" localSheetId="1" hidden="1">IF(COUNTIF([1]BM!$AB$13:$AM$13,BM.medicao)&gt;0,SUM(OFFSET([1]BM!$AB1,0,0,1,MATCH(BM.medicao,[1]BM!$AB$13:$AM$13,0))),0)</definedName>
    <definedName name="BM.MEDAcumulado" localSheetId="4" hidden="1">IF(COUNTIF([1]BM!$AB$13:$AM$13,BM.medicao)&gt;0,SUM(OFFSET([1]BM!$AB1,0,0,1,MATCH(BM.medicao,[1]BM!$AB$13:$AM$13,0))),0)</definedName>
    <definedName name="BM.MEDAcumulado" localSheetId="3" hidden="1">IF(COUNTIF([1]BM!$AB$13:$AM$13,BM.medicao)&gt;0,SUM(OFFSET([1]BM!$AB1,0,0,1,MATCH(BM.medicao,[1]BM!$AB$13:$AM$13,0))),0)</definedName>
    <definedName name="BM.MEDAcumulado" localSheetId="0" hidden="1">IF(COUNTIF([1]BM!$AB$13:$AM$13,BM.medicao)&gt;0,SUM(OFFSET([1]BM!$AB1,0,0,1,MATCH(BM.medicao,[1]BM!$AB$13:$AM$13,0))),0)</definedName>
    <definedName name="BM.MEDAcumulado" hidden="1">IF(COUNTIF([1]BM!$AB$13:$AM$13,BM.medicao)&gt;0,SUM(OFFSET([1]BM!$AB1,0,0,1,MATCH(BM.medicao,[1]BM!$AB$13:$AM$13,0))),0)</definedName>
    <definedName name="BM.MEDAnterior" localSheetId="5" hidden="1">IF(COUNTIF([1]BM!$AB$13:$AM$13,[0]!BM.medicao-1)&gt;0,SUM(OFFSET([1]BM!$AB1,0,0,1,MATCH([0]!BM.medicao-1,[1]BM!$AB$13:$AM$13,0))),0)</definedName>
    <definedName name="BM.MEDAnterior" localSheetId="1" hidden="1">IF(COUNTIF([1]BM!$AB$13:$AM$13,BM.medicao-1)&gt;0,SUM(OFFSET([1]BM!$AB1,0,0,1,MATCH(BM.medicao-1,[1]BM!$AB$13:$AM$13,0))),0)</definedName>
    <definedName name="BM.MEDAnterior" localSheetId="4" hidden="1">IF(COUNTIF([1]BM!$AB$13:$AM$13,BM.medicao-1)&gt;0,SUM(OFFSET([1]BM!$AB1,0,0,1,MATCH(BM.medicao-1,[1]BM!$AB$13:$AM$13,0))),0)</definedName>
    <definedName name="BM.MEDAnterior" localSheetId="3" hidden="1">IF(COUNTIF([1]BM!$AB$13:$AM$13,BM.medicao-1)&gt;0,SUM(OFFSET([1]BM!$AB1,0,0,1,MATCH(BM.medicao-1,[1]BM!$AB$13:$AM$13,0))),0)</definedName>
    <definedName name="BM.MEDAnterior" localSheetId="0" hidden="1">IF(COUNTIF([1]BM!$AB$13:$AM$13,BM.medicao-1)&gt;0,SUM(OFFSET([1]BM!$AB1,0,0,1,MATCH(BM.medicao-1,[1]BM!$AB$13:$AM$13,0))),0)</definedName>
    <definedName name="BM.MEDAnterior" hidden="1">IF(COUNTIF([1]BM!$AB$13:$AM$13,BM.medicao-1)&gt;0,SUM(OFFSET([1]BM!$AB1,0,0,1,MATCH(BM.medicao-1,[1]BM!$AB$13:$AM$13,0))),0)</definedName>
    <definedName name="BM.medicao" hidden="1">OFFSET([1]BM!$O$7,1,0)</definedName>
    <definedName name="BM.MinMed" localSheetId="5" hidden="1">IF(ANALÍTICO!RegimeExecucao="Global",-1,-[1]BM!$G1)</definedName>
    <definedName name="BM.MinMed" localSheetId="1" hidden="1">IF(BDI!RegimeExecucao="Global",-1,-[1]BM!$G1)</definedName>
    <definedName name="BM.MinMed" localSheetId="4" hidden="1">IF(COTAÇÕES!RegimeExecucao="Global",-1,-[1]BM!$G1)</definedName>
    <definedName name="BM.MinMed" localSheetId="3" hidden="1">IF(CRONOGRAMA!RegimeExecucao="Global",-1,-[1]BM!$G1)</definedName>
    <definedName name="BM.MinMed" localSheetId="0" hidden="1">IF(DADOS!RegimeExecucao="Global",-1,-[1]BM!$G1)</definedName>
    <definedName name="BM.MinMed" hidden="1">IF(RegimeExecucao="Global",-1,-[1]BM!$G1)</definedName>
    <definedName name="bosta" localSheetId="5" hidden="1">{#N/A,#N/A,FALSE,"Cronograma";#N/A,#N/A,FALSE,"Cronogr. 2"}</definedName>
    <definedName name="bosta" localSheetId="1" hidden="1">{#N/A,#N/A,FALSE,"Cronograma";#N/A,#N/A,FALSE,"Cronogr. 2"}</definedName>
    <definedName name="bosta" localSheetId="4" hidden="1">{#N/A,#N/A,FALSE,"Cronograma";#N/A,#N/A,FALSE,"Cronogr. 2"}</definedName>
    <definedName name="bosta" localSheetId="3" hidden="1">{#N/A,#N/A,FALSE,"Cronograma";#N/A,#N/A,FALSE,"Cronogr. 2"}</definedName>
    <definedName name="bosta" localSheetId="0" hidden="1">{#N/A,#N/A,FALSE,"Cronograma";#N/A,#N/A,FALSE,"Cronogr. 2"}</definedName>
    <definedName name="bosta" hidden="1">{#N/A,#N/A,FALSE,"Cronograma";#N/A,#N/A,FALSE,"Cronogr. 2"}</definedName>
    <definedName name="CA´L" localSheetId="5" hidden="1">{#N/A,#N/A,FALSE,"Cronograma";#N/A,#N/A,FALSE,"Cronogr. 2"}</definedName>
    <definedName name="CA´L" localSheetId="1" hidden="1">{#N/A,#N/A,FALSE,"Cronograma";#N/A,#N/A,FALSE,"Cronogr. 2"}</definedName>
    <definedName name="CA´L" localSheetId="4" hidden="1">{#N/A,#N/A,FALSE,"Cronograma";#N/A,#N/A,FALSE,"Cronogr. 2"}</definedName>
    <definedName name="CA´L" localSheetId="3" hidden="1">{#N/A,#N/A,FALSE,"Cronograma";#N/A,#N/A,FALSE,"Cronogr. 2"}</definedName>
    <definedName name="CA´L" localSheetId="0" hidden="1">{#N/A,#N/A,FALSE,"Cronograma";#N/A,#N/A,FALSE,"Cronogr. 2"}</definedName>
    <definedName name="CA´L" hidden="1">{#N/A,#N/A,FALSE,"Cronograma";#N/A,#N/A,FALSE,"Cronogr. 2"}</definedName>
    <definedName name="CAIXA.Modo" hidden="1">[1]BM!$A$3</definedName>
    <definedName name="CÁLCULO.NúmeroDeEventos" localSheetId="5" hidden="1">IF([0]!AUTOEVENTO&lt;&gt;"manual",MAX([1]CÁLCULO!$M$15:$M$218),MAX(OFFSET([1]EVENTOS!$C$14:$C$24,1,0)))</definedName>
    <definedName name="CÁLCULO.NúmeroDeEventos" localSheetId="1" hidden="1">IF(AUTOEVENTO&lt;&gt;"manual",MAX([1]CÁLCULO!$M$15:$M$218),MAX(OFFSET([1]EVENTOS!$C$14:$C$24,1,0)))</definedName>
    <definedName name="CÁLCULO.NúmeroDeEventos" localSheetId="4" hidden="1">IF(AUTOEVENTO&lt;&gt;"manual",MAX([1]CÁLCULO!$M$15:$M$218),MAX(OFFSET([1]EVENTOS!$C$14:$C$24,1,0)))</definedName>
    <definedName name="CÁLCULO.NúmeroDeEventos" localSheetId="3" hidden="1">IF(AUTOEVENTO&lt;&gt;"manual",MAX([1]CÁLCULO!$M$15:$M$218),MAX(OFFSET([1]EVENTOS!$C$14:$C$24,1,0)))</definedName>
    <definedName name="CÁLCULO.NúmeroDeEventos" localSheetId="0" hidden="1">IF(AUTOEVENTO&lt;&gt;"manual",MAX([1]CÁLCULO!$M$15:$M$218),MAX(OFFSET([1]EVENTOS!$C$14:$C$24,1,0)))</definedName>
    <definedName name="CÁLCULO.NúmeroDeEventos" hidden="1">IF(AUTOEVENTO&lt;&gt;"manual",MAX([1]CÁLCULO!$M$15:$M$218),MAX(OFFSET([1]EVENTOS!$C$14:$C$24,1,0)))</definedName>
    <definedName name="CÁLCULO.NúmeroDeFrentes" hidden="1">COLUMN([1]CÁLCULO!$AA$15)-COLUMN([1]CÁLCULO!$Q$15)</definedName>
    <definedName name="CÁLCULO.TotalAdmLocal" localSheetId="5" hidden="1">IF([0]!AUTOEVENTO="manual",SUMIF([1]CÁLCULO!$M$15:$M$218,1,[1]ORÇAMENTO!$X$15:$X$218),0)</definedName>
    <definedName name="CÁLCULO.TotalAdmLocal" localSheetId="1" hidden="1">IF(AUTOEVENTO="manual",SUMIF([1]CÁLCULO!$M$15:$M$218,1,[1]ORÇAMENTO!$X$15:$X$218),0)</definedName>
    <definedName name="CÁLCULO.TotalAdmLocal" localSheetId="4" hidden="1">IF(AUTOEVENTO="manual",SUMIF([1]CÁLCULO!$M$15:$M$218,1,[1]ORÇAMENTO!$X$15:$X$218),0)</definedName>
    <definedName name="CÁLCULO.TotalAdmLocal" localSheetId="3" hidden="1">IF(AUTOEVENTO="manual",SUMIF([1]CÁLCULO!$M$15:$M$218,1,[1]ORÇAMENTO!$X$15:$X$218),0)</definedName>
    <definedName name="CÁLCULO.TotalAdmLocal" localSheetId="0" hidden="1">IF(AUTOEVENTO="manual",SUMIF([1]CÁLCULO!$M$15:$M$218,1,[1]ORÇAMENTO!$X$15:$X$218),0)</definedName>
    <definedName name="CÁLCULO.TotalAdmLocal" hidden="1">IF(AUTOEVENTO="manual",SUMIF([1]CÁLCULO!$M$15:$M$218,1,[1]ORÇAMENTO!$X$15:$X$218),0)</definedName>
    <definedName name="CONCATENAR" localSheetId="5">CONCATENATE(#REF!," ",#REF!)</definedName>
    <definedName name="CONCATENAR" localSheetId="3">CONCATENATE(#REF!," ",#REF!)</definedName>
    <definedName name="CONCATENAR">CONCATENATE([2]Banco!$B1," ",[2]Banco!$C1)</definedName>
    <definedName name="concorrentes" localSheetId="5" hidden="1">{#N/A,#N/A,FALSE,"Cronograma";#N/A,#N/A,FALSE,"Cronogr. 2"}</definedName>
    <definedName name="concorrentes" localSheetId="1" hidden="1">{#N/A,#N/A,FALSE,"Cronograma";#N/A,#N/A,FALSE,"Cronogr. 2"}</definedName>
    <definedName name="concorrentes" localSheetId="4" hidden="1">{#N/A,#N/A,FALSE,"Cronograma";#N/A,#N/A,FALSE,"Cronogr. 2"}</definedName>
    <definedName name="concorrentes" localSheetId="3" hidden="1">{#N/A,#N/A,FALSE,"Cronograma";#N/A,#N/A,FALSE,"Cronogr. 2"}</definedName>
    <definedName name="concorrentes" localSheetId="0" hidden="1">{#N/A,#N/A,FALSE,"Cronograma";#N/A,#N/A,FALSE,"Cronogr. 2"}</definedName>
    <definedName name="concorrentes" hidden="1">{#N/A,#N/A,FALSE,"Cronograma";#N/A,#N/A,FALSE,"Cronogr. 2"}</definedName>
    <definedName name="Cot.LP.Banco" localSheetId="1">#REF!</definedName>
    <definedName name="Cot.LP.Banco">#REF!</definedName>
    <definedName name="Cot.LP.Cot" localSheetId="1">#REF!</definedName>
    <definedName name="Cot.LP.Cot">#REF!</definedName>
    <definedName name="Cot.LP.Cotacao" localSheetId="1">#REF!</definedName>
    <definedName name="Cot.LP.Cotacao">#REF!</definedName>
    <definedName name="Cot.LP.Empresa">#REF!</definedName>
    <definedName name="Cot.LP.Indice">#REF!</definedName>
    <definedName name="CRONO.LinhasNecessarias" localSheetId="5" hidden="1">COUNTIF([1]QCI!$B$13:$B$15,"Manual")+COUNTIF([1]QCI!$B$13:$B$15,"SemiAuto")+COUNT([0]!ORÇAMENTO.ListaCrono)</definedName>
    <definedName name="CRONO.LinhasNecessarias" localSheetId="1" hidden="1">COUNTIF([1]QCI!$B$13:$B$15,"Manual")+COUNTIF([1]QCI!$B$13:$B$15,"SemiAuto")+COUNT(ORÇAMENTO.ListaCrono)</definedName>
    <definedName name="CRONO.LinhasNecessarias" localSheetId="4" hidden="1">COUNTIF([1]QCI!$B$13:$B$15,"Manual")+COUNTIF([1]QCI!$B$13:$B$15,"SemiAuto")+COUNT(ORÇAMENTO.ListaCrono)</definedName>
    <definedName name="CRONO.LinhasNecessarias" localSheetId="3" hidden="1">COUNTIF([1]QCI!$B$13:$B$15,"Manual")+COUNTIF([1]QCI!$B$13:$B$15,"SemiAuto")+COUNT(ORÇAMENTO.ListaCrono)</definedName>
    <definedName name="CRONO.LinhasNecessarias" localSheetId="0" hidden="1">COUNTIF([1]QCI!$B$13:$B$15,"Manual")+COUNTIF([1]QCI!$B$13:$B$15,"SemiAuto")+COUNT(ORÇAMENTO.ListaCrono)</definedName>
    <definedName name="CRONO.LinhasNecessarias" hidden="1">COUNTIF([1]QCI!$B$13:$B$15,"Manual")+COUNTIF([1]QCI!$B$13:$B$15,"SemiAuto")+COUNT(ORÇAMENTO.ListaCrono)</definedName>
    <definedName name="CRONO.MaxParc" hidden="1">[1]CRONO!$G1048576+[1]CRONO!A1</definedName>
    <definedName name="CRONO.NivelExibicao" hidden="1">[1]CRONO!$G$10</definedName>
    <definedName name="CRONOPLE.ValorDoEvento" hidden="1">SUMIF([1]CÁLCULO!$M$15:$M$218,[1]CRONOPLE!$B1,OFFSET([1]CÁLCULO!$AA$15:$AA$218,0,[1]CRONOPLE!A$12))</definedName>
    <definedName name="DescForms" localSheetId="1">#REF!</definedName>
    <definedName name="DescForms">#REF!</definedName>
    <definedName name="DESONERACAO" localSheetId="5" hidden="1">IF(OR([0]!Import.Desoneracao="DESONERADO",[0]!Import.Desoneracao="SIM"),"SIM","NÃO")</definedName>
    <definedName name="DESONERACAO" localSheetId="1" hidden="1">IF(OR(Import.Desoneracao="DESONERADO",Import.Desoneracao="SIM"),"SIM","NÃO")</definedName>
    <definedName name="DESONERACAO" localSheetId="4" hidden="1">IF(OR(Import.Desoneracao="DESONERADO",Import.Desoneracao="SIM"),"SIM","NÃO")</definedName>
    <definedName name="DESONERACAO" localSheetId="3" hidden="1">IF(OR(Import.Desoneracao="DESONERADO",Import.Desoneracao="SIM"),"SIM","NÃO")</definedName>
    <definedName name="DESONERACAO" localSheetId="0" hidden="1">IF(OR(Import.Desoneracao="DESONERADO",Import.Desoneracao="SIM"),"SIM","NÃO")</definedName>
    <definedName name="DESONERACAO" hidden="1">IF(OR(Import.Desoneracao="DESONERADO",Import.Desoneracao="SIM"),"SIM","NÃO")</definedName>
    <definedName name="EMPRESAS" localSheetId="5">OFFSET(#REF!,1,0):OFFSET(#REF!,-1,0)</definedName>
    <definedName name="EMPRESAS" localSheetId="1">OFFSET([3]Cotações!#REF!,1,0):OFFSET([3]Cotações!#REF!,-1,0)</definedName>
    <definedName name="EMPRESAS" localSheetId="3">OFFSET(#REF!,1,0):OFFSET(#REF!,-1,0)</definedName>
    <definedName name="EMPRESAS">OFFSET([4]Cotações!#REF!,1,0):OFFSET([4]Cotações!#REF!,-1,0)</definedName>
    <definedName name="EVENTOS.Lista" hidden="1">[1]EVENTOS!$C$15:OFFSET([1]EVENTOS!$C$24,-1,0)</definedName>
    <definedName name="EVENTOS.ListaValidacao" hidden="1">[1]EVENTOS!$B$15:OFFSET([1]EVENTOS!$B$24,-1,0)</definedName>
    <definedName name="Excel_BuiltIn_Database" localSheetId="5" hidden="1">TEXT([0]!Import.DataBase,"mm-aaaa")</definedName>
    <definedName name="Excel_BuiltIn_Database" localSheetId="1" hidden="1">TEXT(Import.DataBase,"mm-aaaa")</definedName>
    <definedName name="Excel_BuiltIn_Database" localSheetId="4" hidden="1">TEXT(Import.DataBase,"mm-aaaa")</definedName>
    <definedName name="Excel_BuiltIn_Database" localSheetId="3" hidden="1">TEXT(Import.DataBase,"mm-aaaa")</definedName>
    <definedName name="Excel_BuiltIn_Database" localSheetId="0" hidden="1">TEXT(Import.DataBase,"mm-aaaa")</definedName>
    <definedName name="Excel_BuiltIn_Database" hidden="1">TEXT(Import.DataBase,"mm-aaaa")</definedName>
    <definedName name="FiltroCot" localSheetId="1">#REF!</definedName>
    <definedName name="FiltroCot">#REF!</definedName>
    <definedName name="Import.Apelido" hidden="1">[1]DADOS!$F$16</definedName>
    <definedName name="Import.BMAFAcumulado" hidden="1">OFFSET([1]BM!$R$15,1,0):OFFSET([1]BM!$R$218,-1,0)</definedName>
    <definedName name="Import.CNPJ" hidden="1">[1]DADOS!$F$38</definedName>
    <definedName name="Import.Código" hidden="1">OFFSET([1]ORÇAMENTO!$Q$15,1,0):OFFSET([1]ORÇAMENTO!$Q$218,-1,0)</definedName>
    <definedName name="Import.Contrapartida" hidden="1">[1]DADOS!$F$10</definedName>
    <definedName name="Import.CPMaxPerc" hidden="1">[1]DADOS!$F$13</definedName>
    <definedName name="Import.CPMinAbsoluta" hidden="1">[1]DADOS!$F$12</definedName>
    <definedName name="Import.CPMinPerc" hidden="1">[1]DADOS!$F$11</definedName>
    <definedName name="Import.CR" hidden="1">[1]DADOS!$F$7</definedName>
    <definedName name="Import.CRONOPLE" hidden="1">OFFSET([1]CRONOPLE!$F$15,1,1):OFFSET([1]CRONOPLE!$AF$24,-1,-1)</definedName>
    <definedName name="Import.CTEF" hidden="1">[1]DADOS!$F$36</definedName>
    <definedName name="Import.CustoUnitário" hidden="1">OFFSET([1]ORÇAMENTO!$U$15,1,0):OFFSET([1]ORÇAMENTO!$U$218,-1,0)</definedName>
    <definedName name="Import.DataBase" hidden="1">OFFSET([1]DADOS!$G$19,0,-1)</definedName>
    <definedName name="Import.DataBaseLicit" hidden="1">OFFSET([1]DADOS!$G$40,0,-1)</definedName>
    <definedName name="Import.DataInicioObra" hidden="1">[1]DADOS!$F$46</definedName>
    <definedName name="Import.DescLote" hidden="1">[1]DADOS!$F$17</definedName>
    <definedName name="Import.Descrição" hidden="1">OFFSET([1]ORÇAMENTO!$R$15,1,0):OFFSET([1]ORÇAMENTO!$R$218,-1,0)</definedName>
    <definedName name="Import.Desoneracao" hidden="1">OFFSET([1]DADOS!$G$18,0,-1)</definedName>
    <definedName name="Import.empresa" hidden="1">[1]DADOS!$F$37</definedName>
    <definedName name="Import.Eventos.Nomes" hidden="1">OFFSET([1]EVENTOS!$D$15,1,0):OFFSET([1]EVENTOS!$D$24,-1,0)</definedName>
    <definedName name="Import.Fonte" hidden="1">OFFSET([1]ORÇAMENTO!$P$15,1,0):OFFSET([1]ORÇAMENTO!$P$218,-1,0)</definedName>
    <definedName name="Import.FrenteDeObra" hidden="1">[1]CÁLCULO!$Q$12:OFFSET([1]CÁLCULO!$AA$12,0,-1)</definedName>
    <definedName name="Import.Município" hidden="1">[1]DADOS!$F$6</definedName>
    <definedName name="Import.Nível" hidden="1">OFFSET([1]ORÇAMENTO!$M$15,1,0):OFFSET([1]ORÇAMENTO!$M$218,-1,0)</definedName>
    <definedName name="Import.OpcaoBDI" hidden="1">OFFSET([1]ORÇAMENTO!$V$15,1,0):OFFSET([1]ORÇAMENTO!$V$218,-1,0)</definedName>
    <definedName name="Import.ORÇAMENTO.DivRecurso" hidden="1">OFFSET([1]ORÇAMENTO!$Y$15,1,0):OFFSET([1]ORÇAMENTO!$Y$218,-1,0)</definedName>
    <definedName name="Import.PLE" hidden="1">OFFSET([1]PLE!$G$15,1,1):OFFSET([1]PLE!$AG$24,-1,-1)</definedName>
    <definedName name="Import.PLQ" hidden="1">OFFSET([1]CÁLCULO!$P$15,1,1):OFFSET([1]CÁLCULO!$AA$218,-1,-1)</definedName>
    <definedName name="Import.PLQ.MemCalc" hidden="1">OFFSET([1]CÁLCULO!$I$15,1,0):OFFSET([1]CÁLCULO!$I$218,-1,0)</definedName>
    <definedName name="Import.Proponente" hidden="1">[1]DADOS!$F$5</definedName>
    <definedName name="Import.QCI.Divisao" hidden="1">OFFSET([1]QCI!$V$13,1,0):OFFSET([1]QCI!$V$15,-1,0)</definedName>
    <definedName name="Import.QCI.ItemInv" hidden="1">OFFSET([1]QCI!$E$13,1,0):OFFSET([1]QCI!$E$15,-1,0)</definedName>
    <definedName name="Import.QCI.Qtde" hidden="1">OFFSET([1]QCI!$I$13,1,0):OFFSET([1]QCI!$I$15,-1,0)</definedName>
    <definedName name="Import.QCI.Situacao" hidden="1">OFFSET([1]QCI!$H$13,1,0):OFFSET([1]QCI!$H$15,-1,0)</definedName>
    <definedName name="Import.QCI.SubItemInv" hidden="1">OFFSET([1]QCI!$F$13,1,0):OFFSET([1]QCI!$F$15,-1,0)</definedName>
    <definedName name="Import.QCICP" hidden="1">OFFSET([1]QCI!$W$13,1,0):OFFSET([1]QCI!$W$15,-1,0)</definedName>
    <definedName name="Import.QCIDesc" hidden="1">OFFSET([1]QCI!$R$13,1,0):OFFSET([1]QCI!$R$15,-1,0)</definedName>
    <definedName name="Import.QCIInv" hidden="1">OFFSET([1]QCI!$U$13,1,0):OFFSET([1]QCI!$U$15,-1,0)</definedName>
    <definedName name="Import.QCILote" hidden="1">OFFSET([1]QCI!$T$13,1,0):OFFSET([1]QCI!$T$15,-1,0)</definedName>
    <definedName name="Import.QCIOutros" hidden="1">OFFSET([1]QCI!$X$13,1,0):OFFSET([1]QCI!$X$15,-1,0)</definedName>
    <definedName name="Import.Quantidade" hidden="1">OFFSET([1]ORÇAMENTO!$AJ$15,1,0):OFFSET([1]ORÇAMENTO!$AJ$218,-1,0)</definedName>
    <definedName name="import.recurso" hidden="1">[1]DADOS!$F$4</definedName>
    <definedName name="Import.RegimeExecução" hidden="1">OFFSET([1]DADOS!$G$39,0,-1)</definedName>
    <definedName name="Import.Repasse" hidden="1">[1]DADOS!$F$9</definedName>
    <definedName name="Import.RespFiscalização" hidden="1">[1]DADOS!$F$50:$F$53</definedName>
    <definedName name="Import.RespOrçamento" hidden="1">[1]DADOS!$F$22:$F$24</definedName>
    <definedName name="Import.SICONV" hidden="1">[1]DADOS!$F$8</definedName>
    <definedName name="Import.Unidade" hidden="1">OFFSET([1]ORÇAMENTO!$S$15,1,0):OFFSET([1]ORÇAMENTO!$S$218,-1,0)</definedName>
    <definedName name="Import.UnitarioLicitado" hidden="1">OFFSET([1]ORÇAMENTO!$AL$15,1,0):OFFSET([1]ORÇAMENTO!$AL$218,-1,0)</definedName>
    <definedName name="INDICES" localSheetId="5">OFFSET(#REF!,1,0):OFFSET(#REF!,-1,0)</definedName>
    <definedName name="INDICES" localSheetId="1">OFFSET([3]Cotações!#REF!,1,0):OFFSET([3]Cotações!#REF!,-1,0)</definedName>
    <definedName name="INDICES" localSheetId="3">OFFSET(#REF!,1,0):OFFSET(#REF!,-1,0)</definedName>
    <definedName name="INDICES">OFFSET([4]Cotações!#REF!,1,0):OFFSET([4]Cotações!#REF!,-1,0)</definedName>
    <definedName name="JR_PAGE_ANCHOR_0_1" localSheetId="5">#REF!</definedName>
    <definedName name="JR_PAGE_ANCHOR_0_1" localSheetId="1">#REF!</definedName>
    <definedName name="JR_PAGE_ANCHOR_0_1" localSheetId="3">#REF!</definedName>
    <definedName name="JR_PAGE_ANCHOR_0_1" localSheetId="0">#REF!</definedName>
    <definedName name="JR_PAGE_ANCHOR_0_1">#REF!</definedName>
    <definedName name="MENU.CRONO" hidden="1">OFFSET([1]CRONO!$T$11,1,0)</definedName>
    <definedName name="NCOMPOSICOES">27</definedName>
    <definedName name="NCOTACOES">19</definedName>
    <definedName name="NEMPRESAS">33</definedName>
    <definedName name="NINDICES">3</definedName>
    <definedName name="NRELATORIOS" localSheetId="5">COUNTA(#REF!)-2</definedName>
    <definedName name="NRELATORIOS" localSheetId="3">COUNTA(#REF!)-2</definedName>
    <definedName name="NRELATORIOS">COUNTA([2]Relatórios!$A:$A)-2</definedName>
    <definedName name="NumerEmpresa">33</definedName>
    <definedName name="NumerIndice">3</definedName>
    <definedName name="Objeto">"Referência"</definedName>
    <definedName name="OQUE" localSheetId="1">#REF!</definedName>
    <definedName name="OQUE">#REF!</definedName>
    <definedName name="ORÇAMENTO.BancoRef" localSheetId="1" hidden="1">#REF!</definedName>
    <definedName name="ORÇAMENTO.BancoRef" hidden="1">#REF!</definedName>
    <definedName name="ORÇAMENTO.CodBarra" localSheetId="5" hidden="1">IF([0]!ORÇAMENTO.Fonte="Sinapi",SUBSTITUTE(SUBSTITUTE([0]!ORÇAMENTO.Codigo,"/00","/"),"/0","/"),[0]!ORÇAMENTO.Codigo)</definedName>
    <definedName name="ORÇAMENTO.CodBarra" localSheetId="1" hidden="1">IF(ORÇAMENTO.Fonte="Sinapi",SUBSTITUTE(SUBSTITUTE(ORÇAMENTO.Codigo,"/00","/"),"/0","/"),ORÇAMENTO.Codigo)</definedName>
    <definedName name="ORÇAMENTO.CodBarra" localSheetId="4" hidden="1">IF(ORÇAMENTO.Fonte="Sinapi",SUBSTITUTE(SUBSTITUTE(ORÇAMENTO.Codigo,"/00","/"),"/0","/"),ORÇAMENTO.Codigo)</definedName>
    <definedName name="ORÇAMENTO.CodBarra" localSheetId="3" hidden="1">IF(ORÇAMENTO.Fonte="Sinapi",SUBSTITUTE(SUBSTITUTE(ORÇAMENTO.Codigo,"/00","/"),"/0","/"),ORÇAMENTO.Codigo)</definedName>
    <definedName name="ORÇAMENTO.CodBarra" localSheetId="0" hidden="1">IF(ORÇAMENTO.Fonte="Sinapi",SUBSTITUTE(SUBSTITUTE(ORÇAMENTO.Codigo,"/00","/"),"/0","/"),ORÇAMENTO.Codigo)</definedName>
    <definedName name="ORÇAMENTO.CodBarra" hidden="1">IF(ORÇAMENTO.Fonte="Sinapi",SUBSTITUTE(SUBSTITUTE(ORÇAMENTO.Codigo,"/00","/"),"/0","/"),ORÇAMENTO.Codigo)</definedName>
    <definedName name="ORÇAMENTO.Codigo" hidden="1">[1]ORÇAMENTO!$Q1</definedName>
    <definedName name="ORÇAMENTO.CustoUnitario" hidden="1">ROUND([1]ORÇAMENTO!$U1,15-13*[1]ORÇAMENTO!$AF$8)</definedName>
    <definedName name="ORÇAMENTO.Descricao" hidden="1">[1]ORÇAMENTO!$R1</definedName>
    <definedName name="ORÇAMENTO.Fonte" hidden="1">[1]ORÇAMENTO!$P1</definedName>
    <definedName name="ORÇAMENTO.ListaCrono" hidden="1">OFFSET([1]ORÇAMENTO!$AD$15,1,0):OFFSET([1]ORÇAMENTO!$AD$218,-1,0)</definedName>
    <definedName name="ORÇAMENTO.MáximoListaCrono" localSheetId="5" hidden="1">MAX([0]!ORÇAMENTO.ListaCrono)</definedName>
    <definedName name="ORÇAMENTO.MáximoListaCrono" localSheetId="1" hidden="1">MAX(ORÇAMENTO.ListaCrono)</definedName>
    <definedName name="ORÇAMENTO.MáximoListaCrono" localSheetId="4" hidden="1">MAX(ORÇAMENTO.ListaCrono)</definedName>
    <definedName name="ORÇAMENTO.MáximoListaCrono" localSheetId="3" hidden="1">MAX(ORÇAMENTO.ListaCrono)</definedName>
    <definedName name="ORÇAMENTO.MáximoListaCrono" localSheetId="0" hidden="1">MAX(ORÇAMENTO.ListaCrono)</definedName>
    <definedName name="ORÇAMENTO.MáximoListaCrono" hidden="1">MAX(ORÇAMENTO.ListaCrono)</definedName>
    <definedName name="ORÇAMENTO.Nivel" hidden="1">[1]ORÇAMENTO!$M1</definedName>
    <definedName name="ORÇAMENTO.OpcaoBDI" hidden="1">[1]ORÇAMENTO!$V1</definedName>
    <definedName name="ORÇAMENTO.PasteFormat1" hidden="1">OFFSET([1]ORÇAMENTO!$P$15,1,0):OFFSET([1]ORÇAMENTO!$S$218,-1,0)</definedName>
    <definedName name="ORÇAMENTO.PasteFormat2" hidden="1">OFFSET([1]ORÇAMENTO!$U$15,1,0):OFFSET([1]ORÇAMENTO!$V$218,-1,0)</definedName>
    <definedName name="ORÇAMENTO.PrecoUnitarioLicitado" hidden="1">[1]ORÇAMENTO!$AL1</definedName>
    <definedName name="ORÇAMENTO.RangeQuant" hidden="1">OFFSET([1]ORÇAMENTO!$T$15,1,0):OFFSET([1]ORÇAMENTO!$T$218,-1,0)</definedName>
    <definedName name="ORÇAMENTO.SumCPMANUAL" hidden="1">SUMIF([1]ORÇAMENTO!$Z$15:$Z$218,"CP",[1]ORÇAMENTO!$AA$15:$AA$218)</definedName>
    <definedName name="ORÇAMENTO.SumINVMANUAL" hidden="1">SUMIF([1]ORÇAMENTO!$Z$15:$Z$218,"RP",[1]ORÇAMENTO!$X$15:$X$218)+SUMIF([1]ORÇAMENTO!$Z$15:$Z$218,"CP",[1]ORÇAMENTO!$X$15:$X$218)+SUMIF([1]ORÇAMENTO!$Z$15:$Z$218,"OU",[1]ORÇAMENTO!$X$15:$X$218)</definedName>
    <definedName name="ORÇAMENTO.SumOUTROSMANUAL" hidden="1">SUMIF([1]ORÇAMENTO!$Z$15:$Z$218,"OU",[1]ORÇAMENTO!$AB$15:$AB$218)</definedName>
    <definedName name="ORÇAMENTO.SumREPASSEMANUAL" localSheetId="5" hidden="1">[0]!ORÇAMENTO.SumINVMANUAL-[0]!ORÇAMENTO.SumCPMANUAL-[0]!ORÇAMENTO.SumOUTROSMANUAL</definedName>
    <definedName name="ORÇAMENTO.SumREPASSEMANUAL" localSheetId="1" hidden="1">ORÇAMENTO.SumINVMANUAL-ORÇAMENTO.SumCPMANUAL-ORÇAMENTO.SumOUTROSMANUAL</definedName>
    <definedName name="ORÇAMENTO.SumREPASSEMANUAL" localSheetId="4" hidden="1">ORÇAMENTO.SumINVMANUAL-ORÇAMENTO.SumCPMANUAL-ORÇAMENTO.SumOUTROSMANUAL</definedName>
    <definedName name="ORÇAMENTO.SumREPASSEMANUAL" localSheetId="3" hidden="1">ORÇAMENTO.SumINVMANUAL-ORÇAMENTO.SumCPMANUAL-ORÇAMENTO.SumOUTROSMANUAL</definedName>
    <definedName name="ORÇAMENTO.SumREPASSEMANUAL" localSheetId="0" hidden="1">ORÇAMENTO.SumINVMANUAL-ORÇAMENTO.SumCPMANUAL-ORÇAMENTO.SumOUTROSMANUAL</definedName>
    <definedName name="ORÇAMENTO.SumREPASSEMANUAL" hidden="1">ORÇAMENTO.SumINVMANUAL-ORÇAMENTO.SumCPMANUAL-ORÇAMENTO.SumOUTROSMANUAL</definedName>
    <definedName name="ORÇAMENTO.Unidade" hidden="1">[1]ORÇAMENTO!$S1</definedName>
    <definedName name="PLANOS" localSheetId="1">#REF!</definedName>
    <definedName name="PLANOS">#REF!</definedName>
    <definedName name="PLANOS." localSheetId="1">#REF!</definedName>
    <definedName name="PLANOS.">#REF!</definedName>
    <definedName name="PLE.firstrow" hidden="1">[1]PLE!$15:$15</definedName>
    <definedName name="PLE.lastrow" hidden="1">[1]PLE!$24:$24</definedName>
    <definedName name="PLE.Medicao" hidden="1">[1]PLE!$J$9</definedName>
    <definedName name="PLE.ValorDoEvento" hidden="1">SUMIF([1]CÁLCULO!$M$15:$M$218,[1]PLE!$B1,OFFSET([1]CÁLCULO!$AA$15:$AA$218,0,[1]PLE!A$12))</definedName>
    <definedName name="PO.ValoresBDI" hidden="1">OFFSET([1]ORÇAMENTO!$AH$15,1,0):OFFSET([1]ORÇAMENTO!$AH$218,-1,0)</definedName>
    <definedName name="Popular" localSheetId="5" hidden="1">{#N/A,#N/A,FALSE,"Cronograma";#N/A,#N/A,FALSE,"Cronogr. 2"}</definedName>
    <definedName name="Popular" localSheetId="1" hidden="1">{#N/A,#N/A,FALSE,"Cronograma";#N/A,#N/A,FALSE,"Cronogr. 2"}</definedName>
    <definedName name="Popular" localSheetId="4" hidden="1">{#N/A,#N/A,FALSE,"Cronograma";#N/A,#N/A,FALSE,"Cronogr. 2"}</definedName>
    <definedName name="Popular" localSheetId="3" hidden="1">{#N/A,#N/A,FALSE,"Cronograma";#N/A,#N/A,FALSE,"Cronogr. 2"}</definedName>
    <definedName name="Popular" localSheetId="0" hidden="1">{#N/A,#N/A,FALSE,"Cronograma";#N/A,#N/A,FALSE,"Cronogr. 2"}</definedName>
    <definedName name="Popular" hidden="1">{#N/A,#N/A,FALSE,"Cronograma";#N/A,#N/A,FALSE,"Cronogr. 2"}</definedName>
    <definedName name="QCI.CPManual" hidden="1">ROUND([1]QCI!$W1,2)</definedName>
    <definedName name="QCI.DescManual" hidden="1">[1]QCI!$R1</definedName>
    <definedName name="QCI.Divisao" hidden="1">[1]QCI!$V1</definedName>
    <definedName name="QCI.ExisteManual" hidden="1">(COUNTIF([1]QCI!$B$13:$B$15,"Manual")+COUNTIF([1]QCI!$B$13:$B$15,"SemiAuto"))&gt;0</definedName>
    <definedName name="QCI.InvManual" hidden="1">ROUND([1]QCI!$U1,2)</definedName>
    <definedName name="QCI.ItemInvestimento" hidden="1">OFFSET([1]DADOS!$J$2,1,0,COUNTA([1]DADOS!$J:$J)-1,1)</definedName>
    <definedName name="QCI.LoteManual" hidden="1">[1]QCI!$T1</definedName>
    <definedName name="QCI.MaxCPManual" hidden="1">[1]QCI!$O1-[1]QCI!$X1</definedName>
    <definedName name="QCI.MaxOUManual" hidden="1">[1]QCI!$O1-[1]QCI!$W1</definedName>
    <definedName name="QCI.OutrosManual" hidden="1">ROUND([1]QCI!$X1,2)</definedName>
    <definedName name="QCI.SubItemInvestimento" hidden="1">OFFSET([1]DADOS!$A$2,1,MATCH([1]QCI!$E1,[1]DADOS!$2:$2,0)-1,INDEX([1]DADOS!$2:$2,MATCH([1]QCI!$E1,[1]DADOS!$2:$2,0)+1))</definedName>
    <definedName name="QCI.SumCPMANUAL" hidden="1">SUMIF([1]QCI!$B$13:$B$15,"Manual",[1]QCI!$AA$13:$AA$15)</definedName>
    <definedName name="QCI.SumINVMANUAL" hidden="1">SUMIF([1]QCI!$B$13:$B$15,"Manual",[1]QCI!$O$13:$O$15)</definedName>
    <definedName name="QCI.SumOUTROSMANUAL" hidden="1">SUMIF([1]QCI!$B$13:$B$15,"Manual",[1]QCI!$AB$13:$AB$15)</definedName>
    <definedName name="QCI.SumREPASSEMANUAL" localSheetId="5" hidden="1">[0]!QCI.SumINVMANUAL-[0]!QCI.CPManual-[0]!QCI.OutrosManual</definedName>
    <definedName name="QCI.SumREPASSEMANUAL" localSheetId="1" hidden="1">QCI.SumINVMANUAL-QCI.CPManual-QCI.OutrosManual</definedName>
    <definedName name="QCI.SumREPASSEMANUAL" localSheetId="4" hidden="1">QCI.SumINVMANUAL-QCI.CPManual-QCI.OutrosManual</definedName>
    <definedName name="QCI.SumREPASSEMANUAL" localSheetId="3" hidden="1">QCI.SumINVMANUAL-QCI.CPManual-QCI.OutrosManual</definedName>
    <definedName name="QCI.SumREPASSEMANUAL" localSheetId="0" hidden="1">QCI.SumINVMANUAL-QCI.CPManual-QCI.OutrosManual</definedName>
    <definedName name="QCI.SumREPASSEMANUAL" hidden="1">QCI.SumINVMANUAL-QCI.CPManual-QCI.OutrosManual</definedName>
    <definedName name="REFERENCIA.Descricao" localSheetId="5" hidden="1">IF(ISNUMBER(#REF!),OFFSET(INDIRECT([0]!ORÇAMENTO.BancoRef),#REF!-1,3,1),#REF!)</definedName>
    <definedName name="REFERENCIA.Descricao" localSheetId="1" hidden="1">IF(ISNUMBER(#REF!),OFFSET(INDIRECT(BDI!ORÇAMENTO.BancoRef),#REF!-1,3,1),#REF!)</definedName>
    <definedName name="REFERENCIA.Descricao" localSheetId="4" hidden="1">IF(ISNUMBER(#REF!),OFFSET(INDIRECT(ORÇAMENTO.BancoRef),#REF!-1,3,1),#REF!)</definedName>
    <definedName name="REFERENCIA.Descricao" localSheetId="3" hidden="1">IF(ISNUMBER(#REF!),OFFSET(INDIRECT(ORÇAMENTO.BancoRef),#REF!-1,3,1),#REF!)</definedName>
    <definedName name="REFERENCIA.Descricao" localSheetId="0" hidden="1">IF(ISNUMBER(#REF!),OFFSET(INDIRECT(ORÇAMENTO.BancoRef),#REF!-1,3,1),#REF!)</definedName>
    <definedName name="REFERENCIA.Descricao" hidden="1">IF(ISNUMBER(#REF!),OFFSET(INDIRECT(ORÇAMENTO.BancoRef),#REF!-1,3,1),#REF!)</definedName>
    <definedName name="REFERENCIA.Desonerado" localSheetId="5" hidden="1">#N/A</definedName>
    <definedName name="REFERENCIA.Desonerado" localSheetId="1" hidden="1">#N/A</definedName>
    <definedName name="REFERENCIA.Desonerado" localSheetId="4" hidden="1">IF(ISNUMBER([1]ORÇAMENTO!$AF1),VALUE(OFFSET(INDIRECT([0]!ORÇAMENTO.BancoRef),[1]ORÇAMENTO!$AF1-1,5,1)),0)</definedName>
    <definedName name="REFERENCIA.Desonerado" localSheetId="3" hidden="1">#N/A</definedName>
    <definedName name="REFERENCIA.Desonerado" hidden="1">#N/A</definedName>
    <definedName name="REFERENCIA.NaoDesonerado" localSheetId="5" hidden="1">#N/A</definedName>
    <definedName name="REFERENCIA.NaoDesonerado" localSheetId="1" hidden="1">#N/A</definedName>
    <definedName name="REFERENCIA.NaoDesonerado" localSheetId="4" hidden="1">IF(ISNUMBER([1]ORÇAMENTO!$AF1),VALUE(OFFSET(INDIRECT([0]!ORÇAMENTO.BancoRef),[1]ORÇAMENTO!$AF1-1,6,1)),0)</definedName>
    <definedName name="REFERENCIA.NaoDesonerado" localSheetId="3" hidden="1">#N/A</definedName>
    <definedName name="REFERENCIA.NaoDesonerado" hidden="1">#N/A</definedName>
    <definedName name="REFERENCIA.Unidade" localSheetId="5" hidden="1">#N/A</definedName>
    <definedName name="REFERENCIA.Unidade" localSheetId="1" hidden="1">#N/A</definedName>
    <definedName name="REFERENCIA.Unidade" localSheetId="4" hidden="1">IF(ISNUMBER([1]ORÇAMENTO!$AF1),OFFSET(INDIRECT([0]!ORÇAMENTO.BancoRef),[1]ORÇAMENTO!$AF1-1,4,1),"-")</definedName>
    <definedName name="REFERENCIA.Unidade" localSheetId="3" hidden="1">#N/A</definedName>
    <definedName name="REFERENCIA.Unidade" hidden="1">#N/A</definedName>
    <definedName name="RegimeExecucao" localSheetId="5" hidden="1">IF(OR([0]!Import.RegimeExecução="",[0]!Import.RegimeExecução="Empreitada por Preço Global",[0]!Import.RegimeExecução="Empreitada Integral"),"Global","Unitário")</definedName>
    <definedName name="RegimeExecucao" localSheetId="1" hidden="1">IF(OR(Import.RegimeExecução="",Import.RegimeExecução="Empreitada por Preço Global",Import.RegimeExecução="Empreitada Integral"),"Global","Unitário")</definedName>
    <definedName name="RegimeExecucao" localSheetId="4" hidden="1">IF(OR(Import.RegimeExecução="",Import.RegimeExecução="Empreitada por Preço Global",Import.RegimeExecução="Empreitada Integral"),"Global","Unitário")</definedName>
    <definedName name="RegimeExecucao" localSheetId="3" hidden="1">IF(OR(Import.RegimeExecução="",Import.RegimeExecução="Empreitada por Preço Global",Import.RegimeExecução="Empreitada Integral"),"Global","Unitário")</definedName>
    <definedName name="RegimeExecucao" localSheetId="0"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elatoriosFontes" localSheetId="5">OFFSET(#REF!,1,0,ANALÍTICO!NRELATORIOS)</definedName>
    <definedName name="RelatoriosFontes" localSheetId="1">OFFSET([2]Relatórios!$A$5,1,0,NRELATORIOS)</definedName>
    <definedName name="RelatoriosFontes" localSheetId="4">OFFSET([2]Relatórios!$A$5,1,0,NRELATORIOS)</definedName>
    <definedName name="RelatoriosFontes" localSheetId="3">OFFSET(#REF!,1,0,CRONOGRAMA!NRELATORIOS)</definedName>
    <definedName name="RelatoriosFontes" localSheetId="0">OFFSET([2]Relatórios!$A$5,1,0,NRELATORIOS)</definedName>
    <definedName name="RelatoriosFontes">OFFSET([2]Relatórios!$A$5,1,0,NRELATORIOS)</definedName>
    <definedName name="rio" localSheetId="5" hidden="1">{#N/A,#N/A,FALSE,"Cronograma";#N/A,#N/A,FALSE,"Cronogr. 2"}</definedName>
    <definedName name="rio" localSheetId="1" hidden="1">{#N/A,#N/A,FALSE,"Cronograma";#N/A,#N/A,FALSE,"Cronogr. 2"}</definedName>
    <definedName name="rio" localSheetId="4" hidden="1">{#N/A,#N/A,FALSE,"Cronograma";#N/A,#N/A,FALSE,"Cronogr. 2"}</definedName>
    <definedName name="rio" localSheetId="3" hidden="1">{#N/A,#N/A,FALSE,"Cronograma";#N/A,#N/A,FALSE,"Cronogr. 2"}</definedName>
    <definedName name="rio" localSheetId="0" hidden="1">{#N/A,#N/A,FALSE,"Cronograma";#N/A,#N/A,FALSE,"Cronogr. 2"}</definedName>
    <definedName name="rio" hidden="1">{#N/A,#N/A,FALSE,"Cronograma";#N/A,#N/A,FALSE,"Cronogr. 2"}</definedName>
    <definedName name="RRE.MaxCPAcum" hidden="1">[1]RRE!$AD$17</definedName>
    <definedName name="RRE.MaxCPAnt" hidden="1">[1]RRE!$AC$17</definedName>
    <definedName name="RRE.MaxOUAcum" hidden="1">[1]RRE!$AD$18</definedName>
    <definedName name="RRE.MaxOUAnt" hidden="1">[1]RRE!$AC$18</definedName>
    <definedName name="RRE.Numero" hidden="1">OFFSET([1]RRE!$O$7,0,1)</definedName>
    <definedName name="RRE.VIMeta" hidden="1">[1]RRE!$L1</definedName>
    <definedName name="SENHAGT" hidden="1">"PM2CAIXA"</definedName>
    <definedName name="SINAPI_AC" localSheetId="1" hidden="1">#REF!</definedName>
    <definedName name="SINAPI_AC" hidden="1">#REF!</definedName>
    <definedName name="SomaAgrup" hidden="1">SUMIF(OFFSET([1]ORÇAMENTO!$C1,1,0,[1]ORÇAMENTO!$D1),"S",OFFSET([1]ORÇAMENTO!A1,1,0,[1]ORÇAMENTO!$D1))</definedName>
    <definedName name="SomaAgrupBM" hidden="1">SUMIF(OFFSET([1]BM!$A1,1,0,[1]BM!$B1),"S",OFFSET([1]BM!A1,1,0,[1]BM!$B1))</definedName>
    <definedName name="ss" localSheetId="5" hidden="1">{#N/A,#N/A,FALSE,"Cronograma";#N/A,#N/A,FALSE,"Cronogr. 2"}</definedName>
    <definedName name="ss" localSheetId="1" hidden="1">{#N/A,#N/A,FALSE,"Cronograma";#N/A,#N/A,FALSE,"Cronogr. 2"}</definedName>
    <definedName name="ss" localSheetId="4" hidden="1">{#N/A,#N/A,FALSE,"Cronograma";#N/A,#N/A,FALSE,"Cronogr. 2"}</definedName>
    <definedName name="ss" localSheetId="3" hidden="1">{#N/A,#N/A,FALSE,"Cronograma";#N/A,#N/A,FALSE,"Cronogr. 2"}</definedName>
    <definedName name="ss" localSheetId="0" hidden="1">{#N/A,#N/A,FALSE,"Cronograma";#N/A,#N/A,FALSE,"Cronogr. 2"}</definedName>
    <definedName name="ss" hidden="1">{#N/A,#N/A,FALSE,"Cronograma";#N/A,#N/A,FALSE,"Cronogr. 2"}</definedName>
    <definedName name="TIPOORCAMENTO" hidden="1">IF(VALUE([1]MENU!$O$3)=2,"Licitado","Proposto")</definedName>
    <definedName name="_xlnm.Print_Titles" localSheetId="5">ANALÍTICO!$1:$17</definedName>
    <definedName name="_xlnm.Print_Titles" localSheetId="4">COTAÇÕES!$1:$20</definedName>
    <definedName name="_xlnm.Print_Titles" localSheetId="3">CRONOGRAMA!$1:$18</definedName>
    <definedName name="Versao" hidden="1">[1]MENU!$J$2</definedName>
    <definedName name="VTOTAL1" hidden="1">ROUND([1]ORÇAMENTO!$T1*[1]ORÇAMENTO!$W1,15-13*[1]ORÇAMENTO!$AF$11)</definedName>
    <definedName name="VTOTALBM" localSheetId="5" hidden="1">IF([1]BM!$I1=0,0,CHOOSE(MATCH(ANALÍTICO!RegimeExecucao,{"Global","Unitário"},0),ROUND(ROUND([1]BM!#REF!,15-13*[1]BM!$A$9)/100*[1]BM!$I1,15-13*[1]ORÇAMENTO!$AF$11),ROUND(ROUND([1]BM!#REF!,15-13*[1]BM!$A$9)*ROUND([1]BM!$H1,15-13*[1]ORÇAMENTO!$AF$10),15-13*[1]ORÇAMENTO!$AF$11)))</definedName>
    <definedName name="VTOTALBM" localSheetId="1" hidden="1">IF([1]BM!$I1=0,0,CHOOSE(MATCH(BDI!RegimeExecucao,{"Global","Unitário"},0),ROUND(ROUND([1]BM!#REF!,15-13*[1]BM!$A$9)/100*[1]BM!$I1,15-13*[1]ORÇAMENTO!$AF$11),ROUND(ROUND([1]BM!#REF!,15-13*[1]BM!$A$9)*ROUND([1]BM!$H1,15-13*[1]ORÇAMENTO!$AF$10),15-13*[1]ORÇAMENTO!$AF$11)))</definedName>
    <definedName name="VTOTALBM" localSheetId="4" hidden="1">IF([1]BM!$I1=0,0,CHOOSE(MATCH(COTAÇÕES!RegimeExecucao,{"Global","Unitário"},0),ROUND(ROUND([1]BM!#REF!,15-13*[1]BM!$A$9)/100*[1]BM!$I1,15-13*[1]ORÇAMENTO!$AF$11),ROUND(ROUND([1]BM!#REF!,15-13*[1]BM!$A$9)*ROUND([1]BM!$H1,15-13*[1]ORÇAMENTO!$AF$10),15-13*[1]ORÇAMENTO!$AF$11)))</definedName>
    <definedName name="VTOTALBM" localSheetId="3" hidden="1">IF([1]BM!$I1=0,0,CHOOSE(MATCH(CRONOGRAMA!RegimeExecucao,{"Global","Unitário"},0),ROUND(ROUND([1]BM!#REF!,15-13*[1]BM!$A$9)/100*[1]BM!$I1,15-13*[1]ORÇAMENTO!$AF$11),ROUND(ROUND([1]BM!#REF!,15-13*[1]BM!$A$9)*ROUND([1]BM!$H1,15-13*[1]ORÇAMENTO!$AF$10),15-13*[1]ORÇAMENTO!$AF$11)))</definedName>
    <definedName name="VTOTALBM" localSheetId="0" hidden="1">IF([1]BM!$I1=0,0,CHOOSE(MATCH(DADOS!RegimeExecucao,{"Global","Unitário"},0),ROUND(ROUND([1]BM!#REF!,15-13*[1]BM!$A$9)/100*[1]BM!$I1,15-13*[1]ORÇAMENTO!$AF$11),ROUND(ROUND([1]BM!#REF!,15-13*[1]BM!$A$9)*ROUND([1]BM!$H1,15-13*[1]ORÇAMENTO!$AF$10),15-13*[1]ORÇAMENTO!$AF$11)))</definedName>
    <definedName name="VTOTALBM" hidden="1">IF([1]BM!$I1=0,0,CHOOSE(MATCH(RegimeExecucao,{"Global","Unitário"},0),ROUND(ROUND([1]BM!#REF!,15-13*[1]BM!$A$9)/100*[1]BM!$I1,15-13*[1]ORÇAMENTO!$AF$11),ROUND(ROUND([1]BM!#REF!,15-13*[1]BM!$A$9)*ROUND([1]BM!$H1,15-13*[1]ORÇAMENTO!$AF$10),15-13*[1]ORÇAMENTO!$AF$11)))</definedName>
    <definedName name="wrn.Cronograma." localSheetId="5" hidden="1">{#N/A,#N/A,FALSE,"Cronograma";#N/A,#N/A,FALSE,"Cronogr. 2"}</definedName>
    <definedName name="wrn.Cronograma." localSheetId="1" hidden="1">{#N/A,#N/A,FALSE,"Cronograma";#N/A,#N/A,FALSE,"Cronogr. 2"}</definedName>
    <definedName name="wrn.Cronograma." localSheetId="4" hidden="1">{#N/A,#N/A,FALSE,"Cronograma";#N/A,#N/A,FALSE,"Cronogr. 2"}</definedName>
    <definedName name="wrn.Cronograma." localSheetId="3" hidden="1">{#N/A,#N/A,FALSE,"Cronograma";#N/A,#N/A,FALSE,"Cronogr. 2"}</definedName>
    <definedName name="wrn.Cronograma." localSheetId="0" hidden="1">{#N/A,#N/A,FALSE,"Cronograma";#N/A,#N/A,FALSE,"Cronogr. 2"}</definedName>
    <definedName name="wrn.Cronograma." hidden="1">{#N/A,#N/A,FALSE,"Cronograma";#N/A,#N/A,FALSE,"Cronogr. 2"}</definedName>
    <definedName name="wrn.GERAL." localSheetId="5" hidden="1">{#N/A,#N/A,FALSE,"ET-CAPA";#N/A,#N/A,FALSE,"ET-PAG1";#N/A,#N/A,FALSE,"ET-PAG2";#N/A,#N/A,FALSE,"ET-PAG3";#N/A,#N/A,FALSE,"ET-PAG4";#N/A,#N/A,FALSE,"ET-PAG5"}</definedName>
    <definedName name="wrn.GERAL." localSheetId="1" hidden="1">{#N/A,#N/A,FALSE,"ET-CAPA";#N/A,#N/A,FALSE,"ET-PAG1";#N/A,#N/A,FALSE,"ET-PAG2";#N/A,#N/A,FALSE,"ET-PAG3";#N/A,#N/A,FALSE,"ET-PAG4";#N/A,#N/A,FALSE,"ET-PAG5"}</definedName>
    <definedName name="wrn.GERAL." localSheetId="4"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localSheetId="0"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5" hidden="1">{#N/A,#N/A,FALSE,"GERAL";#N/A,#N/A,FALSE,"012-96";#N/A,#N/A,FALSE,"018-96";#N/A,#N/A,FALSE,"027-96";#N/A,#N/A,FALSE,"059-96";#N/A,#N/A,FALSE,"076-96";#N/A,#N/A,FALSE,"019-97";#N/A,#N/A,FALSE,"021-97";#N/A,#N/A,FALSE,"022-97";#N/A,#N/A,FALSE,"028-97"}</definedName>
    <definedName name="wrn.PENDENCIAS." localSheetId="1" hidden="1">{#N/A,#N/A,FALSE,"GERAL";#N/A,#N/A,FALSE,"012-96";#N/A,#N/A,FALSE,"018-96";#N/A,#N/A,FALSE,"027-96";#N/A,#N/A,FALSE,"059-96";#N/A,#N/A,FALSE,"076-96";#N/A,#N/A,FALSE,"019-97";#N/A,#N/A,FALSE,"021-97";#N/A,#N/A,FALSE,"022-97";#N/A,#N/A,FALSE,"028-97"}</definedName>
    <definedName name="wrn.PENDENCIAS." localSheetId="4"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localSheetId="0"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81029"/>
</workbook>
</file>

<file path=xl/calcChain.xml><?xml version="1.0" encoding="utf-8"?>
<calcChain xmlns="http://schemas.openxmlformats.org/spreadsheetml/2006/main">
  <c r="B949" i="32" l="1"/>
  <c r="B948" i="32"/>
  <c r="B947" i="32"/>
  <c r="F939" i="32"/>
  <c r="A939" i="32"/>
  <c r="A5" i="32"/>
  <c r="B50" i="6"/>
  <c r="B49" i="6"/>
  <c r="B48" i="6"/>
  <c r="A41" i="6"/>
  <c r="B54" i="31"/>
  <c r="B53" i="31"/>
  <c r="B52" i="31"/>
  <c r="A42" i="31"/>
  <c r="I15" i="28"/>
  <c r="A5" i="29"/>
  <c r="A12" i="31"/>
  <c r="F11" i="31"/>
  <c r="D7" i="31"/>
  <c r="A9" i="31"/>
  <c r="A7" i="31"/>
  <c r="E37" i="31"/>
  <c r="E35" i="31"/>
  <c r="E33" i="31"/>
  <c r="E39" i="31" s="1"/>
  <c r="C27" i="31"/>
  <c r="E27" i="31" s="1"/>
  <c r="C25" i="31"/>
  <c r="E25" i="31" s="1"/>
  <c r="C23" i="31"/>
  <c r="E23" i="31" s="1"/>
  <c r="E29" i="31" s="1"/>
  <c r="H28" i="6" l="1"/>
  <c r="I28" i="6" s="1"/>
  <c r="H29" i="6"/>
  <c r="I29" i="6"/>
  <c r="H30" i="6"/>
  <c r="I30" i="6" s="1"/>
  <c r="H31" i="6"/>
  <c r="I31" i="6"/>
  <c r="H32" i="6"/>
  <c r="I32" i="6" s="1"/>
  <c r="H33" i="6"/>
  <c r="I33" i="6" s="1"/>
  <c r="H34" i="6"/>
  <c r="I34" i="6" s="1"/>
  <c r="H35" i="6"/>
  <c r="I35" i="6"/>
  <c r="H36" i="6"/>
  <c r="I36" i="6" s="1"/>
  <c r="H37" i="6"/>
  <c r="I37" i="6"/>
  <c r="H38" i="6"/>
  <c r="I38" i="6"/>
  <c r="H24" i="6"/>
  <c r="I24" i="6" s="1"/>
  <c r="H25" i="6"/>
  <c r="I25" i="6" s="1"/>
  <c r="H26" i="6"/>
  <c r="I26" i="6"/>
  <c r="H27" i="6"/>
  <c r="I27" i="6" s="1"/>
  <c r="P15" i="28"/>
  <c r="B19" i="29"/>
  <c r="H17" i="6" l="1"/>
  <c r="I17" i="6" s="1"/>
  <c r="H18" i="6"/>
  <c r="I18" i="6" s="1"/>
  <c r="H19" i="6"/>
  <c r="I19" i="6" s="1"/>
  <c r="H20" i="6"/>
  <c r="I20" i="6" s="1"/>
  <c r="H21" i="6"/>
  <c r="I21" i="6" s="1"/>
  <c r="H22" i="6"/>
  <c r="I22" i="6" s="1"/>
  <c r="H23" i="6"/>
  <c r="I23" i="6" s="1"/>
  <c r="H16" i="6"/>
  <c r="I16" i="6" s="1"/>
  <c r="B17" i="30"/>
  <c r="F41" i="6" s="1"/>
  <c r="B38" i="29"/>
  <c r="B37" i="29"/>
  <c r="B36" i="29"/>
  <c r="A29" i="29"/>
  <c r="A54" i="28"/>
  <c r="A55" i="28" s="1"/>
  <c r="C53" i="28"/>
  <c r="I52" i="28"/>
  <c r="I50" i="28"/>
  <c r="M48" i="28"/>
  <c r="M47" i="28"/>
  <c r="L47" i="28"/>
  <c r="I44" i="28"/>
  <c r="A43" i="28"/>
  <c r="A44" i="28" s="1"/>
  <c r="O42" i="28"/>
  <c r="C42" i="28"/>
  <c r="N40" i="28"/>
  <c r="O40" i="28" s="1"/>
  <c r="N39" i="28"/>
  <c r="N42" i="28" s="1"/>
  <c r="M37" i="28"/>
  <c r="I37" i="28"/>
  <c r="A37" i="28"/>
  <c r="C37" i="28" s="1"/>
  <c r="M36" i="28"/>
  <c r="I36" i="28"/>
  <c r="C36" i="28"/>
  <c r="M35" i="28"/>
  <c r="I35" i="28"/>
  <c r="M34" i="28"/>
  <c r="I34" i="28"/>
  <c r="M33" i="28"/>
  <c r="R33" i="28" s="1"/>
  <c r="I33" i="28"/>
  <c r="A32" i="28"/>
  <c r="A33" i="28" s="1"/>
  <c r="A30" i="28"/>
  <c r="C30" i="28" s="1"/>
  <c r="C29" i="28"/>
  <c r="C28" i="28"/>
  <c r="C27" i="28"/>
  <c r="C26" i="28"/>
  <c r="C25" i="28"/>
  <c r="C10" i="28"/>
  <c r="C9" i="28"/>
  <c r="A3" i="28"/>
  <c r="A4" i="28" s="1"/>
  <c r="C2" i="28"/>
  <c r="N1" i="28"/>
  <c r="D9" i="31" l="1"/>
  <c r="D42" i="31"/>
  <c r="I15" i="6"/>
  <c r="F29" i="29"/>
  <c r="A5" i="28"/>
  <c r="C4" i="28"/>
  <c r="C44" i="28"/>
  <c r="A47" i="28"/>
  <c r="A34" i="28"/>
  <c r="C33" i="28"/>
  <c r="C55" i="28"/>
  <c r="A56" i="28"/>
  <c r="C56" i="28" s="1"/>
  <c r="A38" i="28"/>
  <c r="C43" i="28"/>
  <c r="C3" i="28"/>
  <c r="R35" i="28" s="1"/>
  <c r="C32" i="28"/>
  <c r="P33" i="28"/>
  <c r="Q33" i="28"/>
  <c r="N41" i="28"/>
  <c r="C54" i="28"/>
  <c r="C19" i="29" l="1"/>
  <c r="M20" i="29" s="1"/>
  <c r="M22" i="29" s="1"/>
  <c r="I39" i="6"/>
  <c r="P35" i="28"/>
  <c r="R34" i="28"/>
  <c r="P34" i="28"/>
  <c r="Q36" i="28"/>
  <c r="A39" i="28"/>
  <c r="C38" i="28"/>
  <c r="Q34" i="28"/>
  <c r="A35" i="28"/>
  <c r="C35" i="28" s="1"/>
  <c r="C34" i="28"/>
  <c r="A48" i="28"/>
  <c r="C47" i="28"/>
  <c r="P36" i="28"/>
  <c r="A7" i="28"/>
  <c r="C5" i="28"/>
  <c r="Q35" i="28"/>
  <c r="R36" i="28"/>
  <c r="K20" i="29" l="1"/>
  <c r="K22" i="29" s="1"/>
  <c r="D20" i="29"/>
  <c r="D22" i="29" s="1"/>
  <c r="L20" i="29"/>
  <c r="L22" i="29" s="1"/>
  <c r="F20" i="29"/>
  <c r="F22" i="29" s="1"/>
  <c r="H20" i="29"/>
  <c r="H22" i="29" s="1"/>
  <c r="I20" i="29"/>
  <c r="I22" i="29" s="1"/>
  <c r="E20" i="29"/>
  <c r="E22" i="29" s="1"/>
  <c r="G20" i="29"/>
  <c r="G22" i="29" s="1"/>
  <c r="J20" i="29"/>
  <c r="J22" i="29" s="1"/>
  <c r="C18" i="29"/>
  <c r="P41" i="28"/>
  <c r="A49" i="28"/>
  <c r="C49" i="28" s="1"/>
  <c r="C48" i="28"/>
  <c r="R41" i="28"/>
  <c r="P37" i="28"/>
  <c r="A8" i="28"/>
  <c r="C8" i="28" s="1"/>
  <c r="C7" i="28"/>
  <c r="A40" i="28"/>
  <c r="C39" i="28"/>
  <c r="E23" i="29" l="1"/>
  <c r="I23" i="29"/>
  <c r="K23" i="29"/>
  <c r="H23" i="29"/>
  <c r="G23" i="29"/>
  <c r="F23" i="29"/>
  <c r="J23" i="29"/>
  <c r="L23" i="29"/>
  <c r="M23" i="29"/>
  <c r="A41" i="28"/>
  <c r="C41" i="28" s="1"/>
  <c r="C40" i="28"/>
  <c r="R37" i="28"/>
  <c r="Q41" i="28"/>
  <c r="Q37" i="28"/>
  <c r="O41" i="28"/>
  <c r="V42" i="28" s="1"/>
  <c r="T31" i="28" s="1"/>
  <c r="D25" i="29" l="1"/>
  <c r="D23" i="29"/>
  <c r="D26" i="29" l="1"/>
  <c r="E25" i="29"/>
  <c r="E26" i="29" l="1"/>
  <c r="F25" i="29"/>
  <c r="F26" i="29" l="1"/>
  <c r="G25" i="29"/>
  <c r="G26" i="29" l="1"/>
  <c r="H25" i="29"/>
  <c r="H26" i="29" l="1"/>
  <c r="I25" i="29"/>
  <c r="I26" i="29" l="1"/>
  <c r="J25" i="29"/>
  <c r="J26" i="29" l="1"/>
  <c r="K25" i="29"/>
  <c r="K26" i="29" l="1"/>
  <c r="L25" i="29"/>
  <c r="L26" i="29" l="1"/>
  <c r="M25" i="29"/>
  <c r="M26" i="29" s="1"/>
</calcChain>
</file>

<file path=xl/sharedStrings.xml><?xml version="1.0" encoding="utf-8"?>
<sst xmlns="http://schemas.openxmlformats.org/spreadsheetml/2006/main" count="4705" uniqueCount="675">
  <si>
    <t xml:space="preserve">
</t>
  </si>
  <si>
    <t>ITEM</t>
  </si>
  <si>
    <t>CÓDIGO</t>
  </si>
  <si>
    <t>DESCRIÇÃO</t>
  </si>
  <si>
    <t>FONTE</t>
  </si>
  <si>
    <t>UND</t>
  </si>
  <si>
    <t>QUANTIDADE</t>
  </si>
  <si>
    <t>PREÇO
UNITÁRIO R$</t>
  </si>
  <si>
    <t>1</t>
  </si>
  <si>
    <t>1.1</t>
  </si>
  <si>
    <t>SINAPI</t>
  </si>
  <si>
    <t>1.2</t>
  </si>
  <si>
    <t>1.3</t>
  </si>
  <si>
    <t>UN</t>
  </si>
  <si>
    <t>1.4</t>
  </si>
  <si>
    <t>PRÓPRIA</t>
  </si>
  <si>
    <t>1.5</t>
  </si>
  <si>
    <t>M</t>
  </si>
  <si>
    <t>1.6</t>
  </si>
  <si>
    <t>1.7</t>
  </si>
  <si>
    <t>1.8</t>
  </si>
  <si>
    <t>1.9</t>
  </si>
  <si>
    <t>CORDOALHA DE COBRE NU 50 MM², ENTERRADA - FORNECIMENTO E INSTALAÇÃO. AF_08/2023</t>
  </si>
  <si>
    <t>VALOR TOTAL:</t>
  </si>
  <si>
    <t>BDI :</t>
  </si>
  <si>
    <t>Fonte</t>
  </si>
  <si>
    <t>SEM DESONERAÇÃO</t>
  </si>
  <si>
    <t>2025/01</t>
  </si>
  <si>
    <t>PREÇO UNITÁRIO C/ BDI R$</t>
  </si>
  <si>
    <t>MIN</t>
  </si>
  <si>
    <t>MED</t>
  </si>
  <si>
    <t>MAX</t>
  </si>
  <si>
    <t>Construção e Reforma de Edifícios</t>
  </si>
  <si>
    <t>AC</t>
  </si>
  <si>
    <t>SG</t>
  </si>
  <si>
    <t>R</t>
  </si>
  <si>
    <t>Nº TC/CR</t>
  </si>
  <si>
    <t>PROPONENTE / TOMADOR</t>
  </si>
  <si>
    <t>DF</t>
  </si>
  <si>
    <t>1039250-00</t>
  </si>
  <si>
    <t>Prefeitura Municipal</t>
  </si>
  <si>
    <t>QUADRO DE COMPOSIÇÃO DE BDI</t>
  </si>
  <si>
    <t>L</t>
  </si>
  <si>
    <t>BDI PAD</t>
  </si>
  <si>
    <t>OBJETO</t>
  </si>
  <si>
    <t>Construção de Praças Urbanas, Rodovias, Ferrovias e recapeamento e pavimentação de vias urbanas</t>
  </si>
  <si>
    <t>PROJETO DE SINALIZAÇÃO E ADEQUAÇÃO DO CANTEIRO</t>
  </si>
  <si>
    <t>TIPO DE OBRA DO EMPREENDIMENTO</t>
  </si>
  <si>
    <t>DESONERAÇÃO</t>
  </si>
  <si>
    <t>Não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</si>
  <si>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</si>
  <si>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</si>
  <si>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</si>
  <si>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</si>
  <si>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</si>
  <si>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</si>
  <si>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</si>
  <si>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</si>
  <si>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</si>
  <si>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</si>
  <si>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</si>
  <si>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</si>
  <si>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</si>
  <si>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</si>
  <si>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</si>
  <si>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</si>
  <si>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</si>
  <si>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</si>
  <si>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</si>
  <si>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Obras Portuárias, Marítimas e Fluviais</t>
  </si>
  <si>
    <t>BDI COM desoneração</t>
  </si>
  <si>
    <t>BDI DES</t>
  </si>
  <si>
    <t>pedir anexo</t>
  </si>
  <si>
    <t>Anexo: Relatório Técnico Circunstanciado justificando a adoção do percentual de cada parcela do BDI.</t>
  </si>
  <si>
    <t>anexo apresentado</t>
  </si>
  <si>
    <t>Os valores de BDI foram calculados com o emprego da fórmula:</t>
  </si>
  <si>
    <t xml:space="preserve"> - 1</t>
  </si>
  <si>
    <t>Fornecimento de Materiais e Equipamentos (aquisição indireta - em conjunto com licitação de obras)</t>
  </si>
  <si>
    <t>Observações:</t>
  </si>
  <si>
    <t>Fornecimento de Materiais e Equipamentos (aquisição direta)</t>
  </si>
  <si>
    <t>Estudos e Projetos, Planos e Gerenciamento e outros correlatos</t>
  </si>
  <si>
    <t>Edificação principal da Creche Tipo 1 - BIM</t>
  </si>
  <si>
    <t>CRONOGRAMA FÍSICO-FINANCEIRO</t>
  </si>
  <si>
    <t>Item</t>
  </si>
  <si>
    <t>Descrição</t>
  </si>
  <si>
    <t>1º mês</t>
  </si>
  <si>
    <t>2º mês</t>
  </si>
  <si>
    <t>3º mês</t>
  </si>
  <si>
    <t>4º mês</t>
  </si>
  <si>
    <t>5º mês</t>
  </si>
  <si>
    <t>6º mês</t>
  </si>
  <si>
    <t>7º mês</t>
  </si>
  <si>
    <t>8º mês</t>
  </si>
  <si>
    <t>9º mês</t>
  </si>
  <si>
    <t>10º mês</t>
  </si>
  <si>
    <t xml:space="preserve"> </t>
  </si>
  <si>
    <t>Custo Mensal</t>
  </si>
  <si>
    <t>% mensal</t>
  </si>
  <si>
    <t>Custo Acumulado</t>
  </si>
  <si>
    <t>% acumulado</t>
  </si>
  <si>
    <t>Local</t>
  </si>
  <si>
    <t>Data</t>
  </si>
  <si>
    <t>Responsável Técnico</t>
  </si>
  <si>
    <t>Nome:</t>
  </si>
  <si>
    <t>Título:</t>
  </si>
  <si>
    <t>CREA/CAU:</t>
  </si>
  <si>
    <t>DADOS INICIAIS</t>
  </si>
  <si>
    <t>DADOS DO MUNICÍPIO</t>
  </si>
  <si>
    <t>Proponente/Tomador:</t>
  </si>
  <si>
    <t>PREFEITURA MUNICIPAL DE SÃO FELIPE/BA</t>
  </si>
  <si>
    <t>PREENCHER CAMPOS AMARELOS</t>
  </si>
  <si>
    <t>Município/UF:</t>
  </si>
  <si>
    <t>SÃO FELIPE/BA</t>
  </si>
  <si>
    <t>DADOS DO EMPREENDIMENTO E ORÇAMENTO</t>
  </si>
  <si>
    <t>Nome/Objeto:</t>
  </si>
  <si>
    <t>Data-Base do Orçamento:</t>
  </si>
  <si>
    <t>Valor do BDI (%):</t>
  </si>
  <si>
    <t>BDI INSUMO (%):</t>
  </si>
  <si>
    <t>RESPONSÁVEL PELO ORÇAMENTO</t>
  </si>
  <si>
    <t>Cindy Oliveira de Souza</t>
  </si>
  <si>
    <t>Engenheira Civil</t>
  </si>
  <si>
    <t>CREA-BA 052237185-0</t>
  </si>
  <si>
    <t>Data do Preenchimento:</t>
  </si>
  <si>
    <t>RESPONSÁVEL PELO TOMADOR (PREFEITO)</t>
  </si>
  <si>
    <t>Cargo:</t>
  </si>
  <si>
    <t>Prefeito Municipal</t>
  </si>
  <si>
    <t>PROCESSO LICITATÓRIO</t>
  </si>
  <si>
    <t>LICITAÇÃO</t>
  </si>
  <si>
    <t>Nome da Empresa</t>
  </si>
  <si>
    <t>CNPJ:</t>
  </si>
  <si>
    <t>Nº do Contrato:</t>
  </si>
  <si>
    <t>ACOMPANHAMENTO DO EMPREENDIMENTO</t>
  </si>
  <si>
    <t>DADOS DA OBRA</t>
  </si>
  <si>
    <t>Data de Início da Obra:</t>
  </si>
  <si>
    <t>Data do Fechamento do BM:</t>
  </si>
  <si>
    <t>RESPONSÁVEL PELA FISCALIZAÇÃO</t>
  </si>
  <si>
    <t>PREÇO
TOTAL COM BDI R$</t>
  </si>
  <si>
    <t>1.10</t>
  </si>
  <si>
    <t>1.11</t>
  </si>
  <si>
    <t>1.12</t>
  </si>
  <si>
    <t>1.13</t>
  </si>
  <si>
    <t>1.14</t>
  </si>
  <si>
    <t>1.15</t>
  </si>
  <si>
    <t>1.16</t>
  </si>
  <si>
    <t>1.17</t>
  </si>
  <si>
    <t>1.18</t>
  </si>
  <si>
    <t>1.19</t>
  </si>
  <si>
    <t>1.20</t>
  </si>
  <si>
    <t>1.21</t>
  </si>
  <si>
    <t>1.22</t>
  </si>
  <si>
    <t>1.23</t>
  </si>
  <si>
    <t>LLES 1291</t>
  </si>
  <si>
    <t>LLES 1286</t>
  </si>
  <si>
    <t>LLES 1285</t>
  </si>
  <si>
    <t>LLES 1885</t>
  </si>
  <si>
    <t>LLES 1877</t>
  </si>
  <si>
    <t>LLES 1884</t>
  </si>
  <si>
    <t>LLES 728</t>
  </si>
  <si>
    <t>LLES 1827</t>
  </si>
  <si>
    <t>LLES 1886</t>
  </si>
  <si>
    <t>LLES 1899</t>
  </si>
  <si>
    <t>LLES 1878</t>
  </si>
  <si>
    <t>LLES 1880</t>
  </si>
  <si>
    <t>LLES 1881</t>
  </si>
  <si>
    <t>LLES 1882</t>
  </si>
  <si>
    <t>LLES 1298</t>
  </si>
  <si>
    <t>ELETRODUTO RÍGIDO SOLDÁVEL, PVC, DN 25 MM (3/4"), APARENTE - FORNECIMENTO E INSTALAÇÃO. AF_10/2022</t>
  </si>
  <si>
    <t>ELETRODUTO RÍGIDO SOLDÁVEL, PVC, DN 32 MM (1"), APARENTE - FORNECIMENTO E INSTALAÇÃO. AF_10/2022</t>
  </si>
  <si>
    <t>ELETRODUTO AÇO GALVANIZADO DN 100 MM (4") - FORNECIMENTO E INSTALAÇÃO</t>
  </si>
  <si>
    <t>Copia da ORSE (3998) - Cabeçote de alumínio de 4" - Fornecimento e instalação</t>
  </si>
  <si>
    <t>Copia da SINAPI (100612) - ASSENTAMENTO DE POSTE DE CONCRETO COM COMPRIMENTO NOMINAL DE 11 M, CARGA NOMINAL DE 600 DAN, ENGASTAMENTO BASE CONCRETADA COM 1 M DE CONCRETO E 0,7 M DE SOLO (INCLUI FORNECIMENTO)</t>
  </si>
  <si>
    <t>Adapatada da ORSE (4141) e SBC (078631) - Cruzeta de concreto tipo T 2400 mm 400 Kgf, fornecimento e instalação</t>
  </si>
  <si>
    <t>Adapatada da ORSE (2905) e (759) - Fornecimento e instalação de mão francesa plana 726mm</t>
  </si>
  <si>
    <t>Adaptada da SINAPI (105973) - ESTRUTURA DE ESTAIAMENTO PARA POSTES DE CONCRETO CRUZETA A POSTE (INCLUI SELA, CINTA, PARAFUSOS, ISOLADOR, MANILHA SAPATILHA, ALÇA PRÉ-FORMADA E PORCA OLHA)- FORNECIMENTO E INSTALAÇÃO. AF_04/2025</t>
  </si>
  <si>
    <t>CORDOALHA DE COBRE NU 35 MM², NÃO ENTERRADA, COM ISOLADOR - FORNECIMENTO E INSTALAÇÃO. AF_08/2023</t>
  </si>
  <si>
    <t>ESCAVAÇÃO E REATERRO MANUAL DE VALA COM PICARETA PARA ASSENTAMENTO DE ELETRODUTO NO SOLO, SEÇÃO 10X70 CM</t>
  </si>
  <si>
    <t>Copia da ORSE (9379) - Haste cobreada copperweld p/aterramento d= 5/8" x 2,40m</t>
  </si>
  <si>
    <t>Adaptada da ORSE (4137) e SBC (065100) - Fornecimento e instalação de pára-raio de distribuição polimérico, ZnO, 10KA</t>
  </si>
  <si>
    <t>Adaptada da CPOS (37.15.150) - Fornecimento e instalação de chave fusível 15kv - 300A</t>
  </si>
  <si>
    <t>TRANSFORMADOR DE DISTRIBUIÇÃO, 150 KVA, TRIFÁSICO, 60 HZ, CLASSE 15 KV, IMERSO EM ÓLEO MINERAL, INSTALAÇÃO EM POSTE (NÃO INCLUSO SUPORTE) - FORNECIMENTO E INSTALAÇÃO. AF_12/2020</t>
  </si>
  <si>
    <t>SUPORTE PARA TRANSFORMADOR EM POSTE DE CONCRETO DUPLO T - FORNECIMENTO E INSTALAÇÃO. AF_12/2020</t>
  </si>
  <si>
    <t>Adaptada da ORSE (12915) - Caixa de concreto pre moldado para aterramento, com tampa, 30 x 30 x 30, e = 5cm</t>
  </si>
  <si>
    <t>Copia da ORSE (8072) - Cabo de cobre isolado em EPR flexível unipolar 120mm² - 0,6Kv/1Kv/90°</t>
  </si>
  <si>
    <t>Copia da ORSE (9464) - Cabo de cobre isolado em EPR flexível unipolar 240mm² - 0,6Kv/1Kv/90°</t>
  </si>
  <si>
    <t>CAIXA ENTERRADA ELÉTRICA RETANGULAR, EM CONCRETO PRÉ-MOLDADO, FUNDO COM BRITA, DIMENSÕES INTERNAS: 0,8X0,8X0,5 M. AF_12/2020</t>
  </si>
  <si>
    <t>Copia da ORSE (6415) - Tampa de concreto para caixas de passagem 0,80x0,80mx0,07m</t>
  </si>
  <si>
    <t>CAIXA PARA MEDIÇÃO COM TRANSFORMADOR DE CORRENTE 1500X1300X400 MM</t>
  </si>
  <si>
    <t>DISJUNTOR TERMOMAGNÉTICO TRIPOLAR, CORRENTE NOMINAL DE 400A - FORNECIMENTO E INSTALAÇÃO. AF_10/2020</t>
  </si>
  <si>
    <t>PRÓPRIO</t>
  </si>
  <si>
    <t>SUBESTAÇÃO</t>
  </si>
  <si>
    <t>ORSE</t>
  </si>
  <si>
    <t>Subestação da Creche Pré-Escola Tipo 1</t>
  </si>
  <si>
    <t>01 – NOME DA PREFEITURA PROPONENTE:</t>
  </si>
  <si>
    <t>02 – DESCRIÇÃO:</t>
  </si>
  <si>
    <t>03 –LOCALIDADE:</t>
  </si>
  <si>
    <t>04 –DATA:</t>
  </si>
  <si>
    <t>COTAÇÕES DE MERCADO</t>
  </si>
  <si>
    <t>ELETRODUTO RÍGIDO AÇO GALVANIZADO ø4" - 1 M</t>
  </si>
  <si>
    <t>EMPRESA</t>
  </si>
  <si>
    <t>VALOR</t>
  </si>
  <si>
    <t>FRETE</t>
  </si>
  <si>
    <t>TOTAL</t>
  </si>
  <si>
    <t>Loja Elétrica LTDA</t>
  </si>
  <si>
    <t>17.155.342/0011-55</t>
  </si>
  <si>
    <t xml:space="preserve">Eletrorastro Comércio de Materiais Elétricos Ltda </t>
  </si>
  <si>
    <t>85.014.793/0007-46</t>
  </si>
  <si>
    <t>Ebazar.com.br LTDA</t>
  </si>
  <si>
    <t>03.007.331/0001-41</t>
  </si>
  <si>
    <t>MEDIANA:</t>
  </si>
  <si>
    <t>CHAVE FUSÍVEL DISTRIBUIÇÃO 15KV 300A</t>
  </si>
  <si>
    <t>Polo Comercio e Instalacoes Eletricas LTDA</t>
  </si>
  <si>
    <t>14.780.667/0001-69</t>
  </si>
  <si>
    <t>Magazine Luiza S/A</t>
  </si>
  <si>
    <t>47.960.950/1088-36</t>
  </si>
  <si>
    <t>CONSTRUÇÃO DE SUBESTAÇÃO EM CRECHE TIPO I, PADRÃO FNDE, NO MUNICÍPIO DE SÃO FELIPE/BA</t>
  </si>
  <si>
    <t>OBRA: CONSTRUÇÃO DE SUBESTAÇÃO EM CRECHE TIPO I, PADRÃO FNDE, NO MUNICÍPIO DE SÃO FELIPE/BA - opção 110V</t>
  </si>
  <si>
    <t>PREFEITURA MUNICIPAL DE SÃO FELIPE</t>
  </si>
  <si>
    <t>CREA:</t>
  </si>
  <si>
    <t xml:space="preserve"> 1.1 </t>
  </si>
  <si>
    <t>Código</t>
  </si>
  <si>
    <t>Banco</t>
  </si>
  <si>
    <t>Tipo</t>
  </si>
  <si>
    <t>Und</t>
  </si>
  <si>
    <t>Quant.</t>
  </si>
  <si>
    <t>Valor Unit</t>
  </si>
  <si>
    <t>Total</t>
  </si>
  <si>
    <t>Composição</t>
  </si>
  <si>
    <t xml:space="preserve"> 95727 </t>
  </si>
  <si>
    <t>ELETRODUTO RÍGIDO SOLDÁVEL, PVC, DN 25 MM (3/4"), APARENTE - FORNECIMENTO E INSTALAÇÃO. AF_10/2022_PA</t>
  </si>
  <si>
    <t>Instalações Elétricas - Eletrodutos, Conexões e Conduletes Aparentes</t>
  </si>
  <si>
    <t>Composição Auxiliar</t>
  </si>
  <si>
    <t xml:space="preserve"> 88247 </t>
  </si>
  <si>
    <t>AUXILIAR DE ELETRICISTA COM ENCARGOS COMPLEMENTARES</t>
  </si>
  <si>
    <t>Livro SINAPI: Cálculos e Parâmetros</t>
  </si>
  <si>
    <t>H</t>
  </si>
  <si>
    <t xml:space="preserve"> 88264 </t>
  </si>
  <si>
    <t>ELETRICISTA COM ENCARGOS COMPLEMENTARES</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</si>
  <si>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</si>
  <si>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</si>
  <si>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</si>
  <si>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Insumo</t>
  </si>
  <si>
    <t xml:space="preserve"> 00002678 </t>
  </si>
  <si>
    <t>ELETRODUTO DE PVC RIGIDO SOLDAVEL, CLASSE B, DE 25 MM</t>
  </si>
  <si>
    <t>Material</t>
  </si>
  <si>
    <t>MO sem LS =&gt;</t>
  </si>
  <si>
    <t>LS =&gt;</t>
  </si>
  <si>
    <t>MO com LS =&gt;</t>
  </si>
  <si>
    <t>Valor do BDI =&gt;</t>
  </si>
  <si>
    <t>Valor com BDI =&gt;</t>
  </si>
  <si>
    <t xml:space="preserve"> 1.2 </t>
  </si>
  <si>
    <t xml:space="preserve"> 95728 </t>
  </si>
  <si>
    <t>ELETRODUTO RÍGIDO SOLDÁVEL, PVC, DN 32 MM (1"), APARENTE - FORNECIMENTO E INSTALAÇÃO. AF_10/2022_PA</t>
  </si>
  <si>
    <t xml:space="preserve"> 00002679 </t>
  </si>
  <si>
    <t>ELETRODUTO DE PVC RIGIDO SOLDAVEL, CLASSE B, DE 32 MM</t>
  </si>
  <si>
    <t xml:space="preserve"> 1.3 </t>
  </si>
  <si>
    <t xml:space="preserve"> LLES 1291 </t>
  </si>
  <si>
    <t>Próprio</t>
  </si>
  <si>
    <t>INEL - INSTALAÇÃO ELÉTRICA/ELETRIFICAÇÃO E ILUMINAÇÃO EXTERNA</t>
  </si>
  <si>
    <t xml:space="preserve"> 88316 </t>
  </si>
  <si>
    <t>SERVENTE COM ENCARGOS COMPLEMENTARES</t>
  </si>
  <si>
    <t xml:space="preserve"> COTAÇÃO 352 </t>
  </si>
  <si>
    <t>ELETRODUTO RÍGIDO AÇO GALVANIZADO ø4"  - 1 M</t>
  </si>
  <si>
    <t xml:space="preserve"> 1.4 </t>
  </si>
  <si>
    <t xml:space="preserve"> LLES 1286 </t>
  </si>
  <si>
    <t>Un</t>
  </si>
  <si>
    <t xml:space="preserve"> 3154 </t>
  </si>
  <si>
    <t>Cabeçote de alumínio de 4"</t>
  </si>
  <si>
    <t xml:space="preserve"> 1.5 </t>
  </si>
  <si>
    <t xml:space="preserve"> LLES 1285 </t>
  </si>
  <si>
    <t xml:space="preserve"> 5928 </t>
  </si>
  <si>
    <t>GUINDAUTO HIDRÁULICO, CAPACIDADE MÁXIMA DE CARGA 6200 KG, MOMENTO MÁXIMO DE CARGA 11,7 TM, ALCANCE MÁXIMO HORIZONTAL 9,70 M, INCLUSIVE CAMINHÃO TOCO PBT 16.000 KG, POTÊNCIA DE 189 CV - CHP DIURNO. AF_06/2014</t>
  </si>
  <si>
    <t>Custos Horários Produtivo e Improdutivo dos Equipamentos</t>
  </si>
  <si>
    <t>CHP</t>
  </si>
  <si>
    <t xml:space="preserve"> 94962 </t>
  </si>
  <si>
    <t>CONCRETO MAGRO PARA LASTRO, TRAÇO 1:4,5:4,5 (EM MASSA SECA DE CIMENTO/ AREIA MÉDIA/ BRITA 1) - PREPARO MECÂNICO COM BETONEIRA 400 L. AF_05/2021</t>
  </si>
  <si>
    <t>Produção de Concreto</t>
  </si>
  <si>
    <t>m³</t>
  </si>
  <si>
    <t xml:space="preserve"> 00041204 </t>
  </si>
  <si>
    <t>POSTE DE CONCRETO ARMADO DE SECAO DUPLO T, EXTENSAO DE 11,00 M, RESISTENCIA DE 600 DAN, TIPO B</t>
  </si>
  <si>
    <t xml:space="preserve"> 1.6 </t>
  </si>
  <si>
    <t xml:space="preserve"> LLES 1885 </t>
  </si>
  <si>
    <t>un</t>
  </si>
  <si>
    <t xml:space="preserve"> 3248 </t>
  </si>
  <si>
    <t>Cruzeta de concreto tipo T 2400 mm 400 Kgf</t>
  </si>
  <si>
    <t xml:space="preserve"> 1.7 </t>
  </si>
  <si>
    <t xml:space="preserve"> LLES 1877 </t>
  </si>
  <si>
    <t xml:space="preserve"> 1593 </t>
  </si>
  <si>
    <t>Mão francesa plana  726mm</t>
  </si>
  <si>
    <t xml:space="preserve"> 1.8 </t>
  </si>
  <si>
    <t xml:space="preserve"> LLES 1884 </t>
  </si>
  <si>
    <t>Postes de Concreto e Metálicos</t>
  </si>
  <si>
    <t xml:space="preserve"> 00007581 </t>
  </si>
  <si>
    <t>SAPATILHA EM ACO GALVANIZADO PARA CABOS COM DIAMETRO NOMINAL ATE 5/8"</t>
  </si>
  <si>
    <t xml:space="preserve"> 00000442 </t>
  </si>
  <si>
    <t>PARAFUSO FRANCES M16 EM ACO GALVANIZADO, COMPRIMENTO = 45 MM, DIAMETRO = 16 MM, CABECA ABAULADA</t>
  </si>
  <si>
    <t xml:space="preserve"> 00000421 </t>
  </si>
  <si>
    <t>PORCA OLHAL M 16, EM ACO GALVANIZADO, DIAMETRO = 16 MM</t>
  </si>
  <si>
    <t xml:space="preserve"> 3174 </t>
  </si>
  <si>
    <t>Sela para cruzeta</t>
  </si>
  <si>
    <t xml:space="preserve"> 3172 </t>
  </si>
  <si>
    <t>Parafuso cabeça quadrada 16 x 150mm</t>
  </si>
  <si>
    <t xml:space="preserve"> 2524 </t>
  </si>
  <si>
    <t>Isolador de disco polimérico 15 kv</t>
  </si>
  <si>
    <t xml:space="preserve"> 00012327 </t>
  </si>
  <si>
    <t>CINTA CIRCULAR EM ACO GALVANIZADO DE 210 MM DE DIAMETRO PARA INSTALACAO DE TRANSFORMADOR EM POSTE DE CONCRETO</t>
  </si>
  <si>
    <t xml:space="preserve"> 9354 </t>
  </si>
  <si>
    <t>Conector cunha I série cinza</t>
  </si>
  <si>
    <t xml:space="preserve"> 155 </t>
  </si>
  <si>
    <t>Alça preformada p/ estai 9,5 mm mr</t>
  </si>
  <si>
    <t xml:space="preserve"> 1.9 </t>
  </si>
  <si>
    <t xml:space="preserve"> 96973 </t>
  </si>
  <si>
    <t>Sistema de Proteção contra Descargas Atmosféricas - SPDA</t>
  </si>
  <si>
    <t xml:space="preserve"> 98463 </t>
  </si>
  <si>
    <t>SUPORTE ISOLADOR PARA FIXAÇÃO DA CORDOALHA DE COBRE EM ALVENARIA OU CONCRETO - FORNECIMENTO E INSTALAÇÃO. AF_08/2023</t>
  </si>
  <si>
    <t xml:space="preserve"> 00000863 </t>
  </si>
  <si>
    <t>CABO DE COBRE NU 35 MM2 MEIO-DURO</t>
  </si>
  <si>
    <t xml:space="preserve"> 1.10 </t>
  </si>
  <si>
    <t xml:space="preserve"> 96977 </t>
  </si>
  <si>
    <t xml:space="preserve"> 00000867 </t>
  </si>
  <si>
    <t>CABO DE COBRE NU 50 MM2 MEIO-DURO</t>
  </si>
  <si>
    <t xml:space="preserve"> 1.11 </t>
  </si>
  <si>
    <t xml:space="preserve"> LLES 728 </t>
  </si>
  <si>
    <t xml:space="preserve"> 1.12 </t>
  </si>
  <si>
    <t xml:space="preserve"> LLES 1827 </t>
  </si>
  <si>
    <t>Copia da ORSE (9379) - Haste cobreada copperweld p/aterramento d=  5/8" x 2,40m</t>
  </si>
  <si>
    <t xml:space="preserve"> 1096 </t>
  </si>
  <si>
    <t>Haste cobreada copperweld p/aterramento d=  5/8" x 2,40m, excluso conector</t>
  </si>
  <si>
    <t xml:space="preserve"> 1.13 </t>
  </si>
  <si>
    <t xml:space="preserve"> LLES 1886 </t>
  </si>
  <si>
    <t xml:space="preserve"> 3244 </t>
  </si>
  <si>
    <t>Pára raio polimérico ZnO 10 KA - para alta tensão</t>
  </si>
  <si>
    <t xml:space="preserve"> 1.14 </t>
  </si>
  <si>
    <t xml:space="preserve"> LLES 1899 </t>
  </si>
  <si>
    <t xml:space="preserve"> LLES 136 </t>
  </si>
  <si>
    <t>Chave Fusível Distribuição 15KV 300A</t>
  </si>
  <si>
    <t xml:space="preserve"> 1.15 </t>
  </si>
  <si>
    <t xml:space="preserve"> 102106 </t>
  </si>
  <si>
    <t>Transformadores</t>
  </si>
  <si>
    <t xml:space="preserve"> 00007614 </t>
  </si>
  <si>
    <t>TRANSFORMADOR TRIFASICO DE DISTRIBUICAO, POTENCIA DE 150 KVA, TENSAO NOMINAL DE 15 KV, TENSAO SECUNDARIA DE 220/127V, EM OLEO ISOLANTE TIPO MINERAL</t>
  </si>
  <si>
    <t xml:space="preserve"> 1.16 </t>
  </si>
  <si>
    <t xml:space="preserve"> 102110 </t>
  </si>
  <si>
    <t xml:space="preserve"> 00007576 </t>
  </si>
  <si>
    <t>SUPORTE EM ACO GALVANIZADO PARA TRANSFORMADOR PARA POSTE DUPLO T 185 X 95 MM, CHAPA DE 5/16"</t>
  </si>
  <si>
    <t xml:space="preserve"> 1.17 </t>
  </si>
  <si>
    <t xml:space="preserve"> LLES 1878 </t>
  </si>
  <si>
    <t xml:space="preserve"> 88309 </t>
  </si>
  <si>
    <t>PEDREIRO COM ENCARGOS COMPLEMENTARES</t>
  </si>
  <si>
    <t xml:space="preserve"> 93358 </t>
  </si>
  <si>
    <t>ESCAVAÇÃO MANUAL DE VALA. AF_09/2024</t>
  </si>
  <si>
    <t>Escavação de Valas</t>
  </si>
  <si>
    <t xml:space="preserve"> 00034641 </t>
  </si>
  <si>
    <t>CAIXA DE ATERRAMENTO EM CONCRETO PRE-MOLDADO, DIAMETRO DE 0,30 M E ALTURA DE 0,35 M, SEM FUNDO E COM TAMPA</t>
  </si>
  <si>
    <t xml:space="preserve"> 1.18 </t>
  </si>
  <si>
    <t xml:space="preserve"> LLES 1880 </t>
  </si>
  <si>
    <t>m</t>
  </si>
  <si>
    <t xml:space="preserve"> 4121 </t>
  </si>
  <si>
    <t>Cabo de cobre isolado EPR, flexivel, 120mm²,  0,6/1KV / 90º C (Eprotenax-G7 ou similar)</t>
  </si>
  <si>
    <t xml:space="preserve"> 1.19 </t>
  </si>
  <si>
    <t xml:space="preserve"> LLES 1881 </t>
  </si>
  <si>
    <t xml:space="preserve"> 4123 </t>
  </si>
  <si>
    <t>Cabo de cobre isolado EPR, flexivel, 240mm²,  0,6/1KV / 90º C (Eprotenax-G7 ou similar)</t>
  </si>
  <si>
    <t xml:space="preserve"> 1.20 </t>
  </si>
  <si>
    <t xml:space="preserve"> 97884 </t>
  </si>
  <si>
    <t>Caixas Enterradas</t>
  </si>
  <si>
    <t xml:space="preserve"> 101619 </t>
  </si>
  <si>
    <t>PREPARO DE FUNDO DE VALA COM LARGURA MENOR QUE 1,5 M, COM CAMADA DE BRITA, LANÇAMENTO MANUAL. AF_08/2020</t>
  </si>
  <si>
    <t>Escoramento e Preparo de Fundo de Valas</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</si>
  <si>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</si>
  <si>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</si>
  <si>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</si>
  <si>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</si>
  <si>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CHI</t>
  </si>
  <si>
    <t xml:space="preserve"> 97735 </t>
  </si>
  <si>
    <t>PEÇA RETANGULAR PRÉ-MOLDADA, VOLUME DE CONCRETO DE 30 A 100 LITROS, TAXA DE AÇO APROXIMADA DE 30KG/M³. AF_03/2024</t>
  </si>
  <si>
    <t>Estruturas Pré-Fabricadas e Pré-Moldadas</t>
  </si>
  <si>
    <t xml:space="preserve"> 00043432 </t>
  </si>
  <si>
    <t>CAIXA DE CONCRETO ARMADO PRE-MOLDADO, SEM FUNDO, QUADRADA, DIMENSOES DE 0,80 X 0,80 X 0,50 M</t>
  </si>
  <si>
    <t xml:space="preserve"> 1.21 </t>
  </si>
  <si>
    <t xml:space="preserve"> LLES 1882 </t>
  </si>
  <si>
    <t xml:space="preserve"> LLES 1883 </t>
  </si>
  <si>
    <t>Copia da ORSE (6456) - Concreto Armado fck=21,0MPa, usinado, bombeado, adensado e lançado, para Uso Geral, com formas planas em compensado resinado 12mm (05 usos)</t>
  </si>
  <si>
    <t xml:space="preserve"> 1.22 </t>
  </si>
  <si>
    <t xml:space="preserve"> LLES 1298 </t>
  </si>
  <si>
    <t xml:space="preserve"> 00039692 </t>
  </si>
  <si>
    <t>CAIXA DE PROTECAO PARA TRANSFORMADOR CORRENTE, EM CHAPA DE ACO 18 USG (PADRAO DA CONCESSIONARIA LOCAL)</t>
  </si>
  <si>
    <t xml:space="preserve"> 4497 </t>
  </si>
  <si>
    <t>Transformador de corrente de 400/5</t>
  </si>
  <si>
    <t xml:space="preserve"> 1.23 </t>
  </si>
  <si>
    <t xml:space="preserve"> 101898 </t>
  </si>
  <si>
    <t>DISJUNTOR TERMOMAGNÉTICO TRIPOLAR , CORRENTE NOMINAL DE 400A - FORNECIMENTO E INSTALAÇÃO. AF_10/2020</t>
  </si>
  <si>
    <t>Instalações Elétricas - Quadros, Cabos, Disjuntores, Contatores e Barramentos Blindados</t>
  </si>
  <si>
    <t xml:space="preserve"> 00001581 </t>
  </si>
  <si>
    <t>TERMINAL A COMPRESSAO EM COBRE ESTANHADO PARA CABO 120 MM2, 1 FURO E 1 COMPRESSAO, PARA PARAFUSO DE FIXACAO M12</t>
  </si>
  <si>
    <t xml:space="preserve"> 00002379 </t>
  </si>
  <si>
    <t>DISJUNTOR TERMOMAGNETICO TRIPOLAR 400 A / 600 V, TIPO JXD / ICC - 40 KA</t>
  </si>
  <si>
    <t>Composições Auxiliares</t>
  </si>
  <si>
    <t xml:space="preserve"> 88238 </t>
  </si>
  <si>
    <t>AJUDANTE DE ARMADOR COM ENCARGOS COMPLEMENTARES</t>
  </si>
  <si>
    <t xml:space="preserve"> 95308 </t>
  </si>
  <si>
    <t>CURSO DE CAPACITAÇÃO PARA AJUDANTE DE ARMADOR (ENCARGOS COMPLEMENTARES) - HORISTA</t>
  </si>
  <si>
    <t xml:space="preserve"> 00006114 </t>
  </si>
  <si>
    <t>AJUDANTE DE ARMADOR (HORISTA)</t>
  </si>
  <si>
    <t>Mão de Obra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</si>
  <si>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</si>
  <si>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</si>
  <si>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</si>
  <si>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</si>
  <si>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</si>
  <si>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</si>
  <si>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</si>
  <si>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</si>
  <si>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</si>
  <si>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</si>
  <si>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</si>
  <si>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</si>
  <si>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88239 </t>
  </si>
  <si>
    <t>AJUDANTE DE CARPINTEIRO COM ENCARGOS COMPLEMENTARES</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</si>
  <si>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</si>
  <si>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</si>
  <si>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</si>
  <si>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</si>
  <si>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</si>
  <si>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</si>
  <si>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</si>
  <si>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</si>
  <si>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88245 </t>
  </si>
  <si>
    <t>ARMADOR COM ENCARGOS COMPLEMENTARES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</si>
  <si>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</si>
  <si>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</si>
  <si>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</si>
  <si>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</si>
  <si>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</si>
  <si>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</si>
  <si>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Armação para Estruturas de Concreto Armado</t>
  </si>
  <si>
    <t>KG</t>
  </si>
  <si>
    <t xml:space="preserve"> 92799 </t>
  </si>
  <si>
    <t>CORTE E DOBRA DE AÇO CA-60, DIÂMETRO DE 4,2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</si>
  <si>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</si>
  <si>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</si>
  <si>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</si>
  <si>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</si>
  <si>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</si>
  <si>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</si>
  <si>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</si>
  <si>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</si>
  <si>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</si>
  <si>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</si>
  <si>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</si>
  <si>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</si>
  <si>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88248 </t>
  </si>
  <si>
    <t>AUXILIAR DE ENCANADOR OU BOMBEIRO HIDRÁULICO COM ENCARGOS COMPLEMENTARES</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</si>
  <si>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</si>
  <si>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</si>
  <si>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</si>
  <si>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</si>
  <si>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</si>
  <si>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</si>
  <si>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</si>
  <si>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</si>
  <si>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88831 </t>
  </si>
  <si>
    <t>BETONEIRA CAPACIDADE NOMINAL DE 400 L, CAPACIDADE DE MISTURA 280 L, MOTOR ELÉTRICO TRIFÁSICO POTÊNCIA DE 2 CV, SEM CARREGADOR - CHI DIURNO. AF_05/2023</t>
  </si>
  <si>
    <t xml:space="preserve"> 88826 </t>
  </si>
  <si>
    <t>BETONEIRA CAPACIDADE NOMINAL DE 400 L, CAPACIDADE DE MISTURA 280 L, MOTOR ELÉTRICO TRIFÁSICO POTÊNCIA DE 2 CV, SEM CARREGADOR - DEPRECIAÇÃO. AF_05/2023</t>
  </si>
  <si>
    <t>Depreciação, Juros, Impostos e Seguros, Manutenção e Materiais na Operação dos Equipamentos</t>
  </si>
  <si>
    <t xml:space="preserve"> 88827 </t>
  </si>
  <si>
    <t>BETONEIRA CAPACIDADE NOMINAL DE 400 L, CAPACIDADE DE MISTURA 280 L, MOTOR ELÉTRICO TRIFÁSICO POTÊNCIA DE 2 CV, SEM CARREGADOR - JUROS. AF_05/2023</t>
  </si>
  <si>
    <t xml:space="preserve"> 88830 </t>
  </si>
  <si>
    <t>BETONEIRA CAPACIDADE NOMINAL DE 400 L, CAPACIDADE DE MISTURA 280 L, MOTOR ELÉTRICO TRIFÁSICO POTÊNCIA DE 2 CV, SEM CARREGADOR - CHP DIURNO.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</si>
  <si>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</si>
  <si>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</si>
  <si>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</si>
  <si>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</si>
  <si>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</si>
  <si>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</si>
  <si>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Equipamento para Aquisição Permanente</t>
  </si>
  <si>
    <t xml:space="preserve"> 00002705 </t>
  </si>
  <si>
    <t>ENERGIA ELETRICA ATE 2000 KWH INDUSTRIAL, SEM DEMANDA</t>
  </si>
  <si>
    <t>Franquia</t>
  </si>
  <si>
    <t>KWH</t>
  </si>
  <si>
    <t xml:space="preserve"> 89226 </t>
  </si>
  <si>
    <t>BETONEIRA CAPACIDADE NOMINAL DE 600 L, CAPACIDADE DE MISTURA 360 L, MOTOR ELÉTRICO TRIFÁSICO POTÊNCIA DE 4 CV, SEM CARREGADOR - CHI DIURNO. AF_05/2023</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</si>
  <si>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</si>
  <si>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</si>
  <si>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</si>
  <si>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</si>
  <si>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89225 </t>
  </si>
  <si>
    <t>BETONEIRA CAPACIDADE NOMINAL DE 600 L, CAPACIDADE DE MISTURA 360 L, MOTOR ELÉTRICO TRIFÁSICO POTÊNCIA DE 4 CV, SEM CARREGADOR - CHP DIURNO.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</si>
  <si>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</si>
  <si>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</si>
  <si>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</si>
  <si>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</si>
  <si>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</si>
  <si>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BETONEIRA, CAPACIDADE NOMINAL 600 L, CAPACIDADE DE MISTURA 360L, MOTOR ELETRICO TRIFASICO 220/380V, POTENCIA 4CV, EXCLUSO CARREGADOR</t>
  </si>
  <si>
    <t xml:space="preserve"> 88261 </t>
  </si>
  <si>
    <t>CARPINTEIRO DE ESQUADRIA COM ENCARGOS COMPLEMENTARES</t>
  </si>
  <si>
    <t xml:space="preserve"> 95329 </t>
  </si>
  <si>
    <t>CURSO DE CAPACITAÇÃO PARA CARPINTEIRO DE ESQUADRIA (ENCARGOS COMPLEMENTARES) - HORISTA</t>
  </si>
  <si>
    <t xml:space="preserve"> 00001214 </t>
  </si>
  <si>
    <t>CARPINTEIRO DE ESQUADRIAS (HORISTA)</t>
  </si>
  <si>
    <t xml:space="preserve"> 88262 </t>
  </si>
  <si>
    <t>CARPINTEIRO DE FORMAS COM ENCARGOS COMPLEMENTARES</t>
  </si>
  <si>
    <t xml:space="preserve"> 95330 </t>
  </si>
  <si>
    <t>CURSO DE CAPACITAÇÃO PARA CARPINTEIRO DE FÔRMAS (ENCARGOS COMPLEMENTARES) - HORISTA</t>
  </si>
  <si>
    <t xml:space="preserve"> 00001213 </t>
  </si>
  <si>
    <t>CARPINTEIRO DE FORMAS PARA CONCRETO (HORISTA)</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</si>
  <si>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</si>
  <si>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</si>
  <si>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</si>
  <si>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</si>
  <si>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</si>
  <si>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</si>
  <si>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</si>
  <si>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</si>
  <si>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91533 </t>
  </si>
  <si>
    <t>COMPACTADOR DE SOLOS DE PERCUSSÃO (SOQUETE) COM MOTOR A GASOLINA 4 TEMPOS, POTÊNCIA 4 CV - CHP DIURNO.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</si>
  <si>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</si>
  <si>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</si>
  <si>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</si>
  <si>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</si>
  <si>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</si>
  <si>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</si>
  <si>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</si>
  <si>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</si>
  <si>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94972 </t>
  </si>
  <si>
    <t>CONCRETO FCK = 30MPA, TRAÇO 1:2,1:2,5 (EM MASSA SECA DE CIMENTO/ AREIA MÉDIA/ BRITA 1) - PREPARO MECÂNICO COM BETONEIRA 600 L. AF_05/2021</t>
  </si>
  <si>
    <t xml:space="preserve"> 88377 </t>
  </si>
  <si>
    <t>OPERADOR DE BETONEIRA ESTACIONÁRIA/MISTURADOR COM ENCARGOS COMPLEMENTARES</t>
  </si>
  <si>
    <t xml:space="preserve"> 00000370 </t>
  </si>
  <si>
    <t>AREIA MEDIA - POSTO JAZIDA/FORNECEDOR (RETIRADO NA JAZIDA, SEM TRANSPORTE)</t>
  </si>
  <si>
    <t xml:space="preserve"> 00001379 </t>
  </si>
  <si>
    <t>CIMENTO PORTLAND COMPOSTO CP II-32</t>
  </si>
  <si>
    <t xml:space="preserve"> 00004721 </t>
  </si>
  <si>
    <t>PEDRA BRITADA N. 1 (9,5 A 19 MM) POSTO PEDREIRA/FORNECEDOR, SEM FRETE</t>
  </si>
  <si>
    <t xml:space="preserve"> 00043059 </t>
  </si>
  <si>
    <t>ACO CA-60, 4,2 MM, OU 5,0 MM, OU 6,0 MM, OU 7,0 MM, VERGALHAO</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</si>
  <si>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</si>
  <si>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</si>
  <si>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</si>
  <si>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</si>
  <si>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</si>
  <si>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</si>
  <si>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</si>
  <si>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</si>
  <si>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</si>
  <si>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</si>
  <si>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</si>
  <si>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</si>
  <si>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</si>
  <si>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</si>
  <si>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</si>
  <si>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</si>
  <si>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</si>
  <si>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</si>
  <si>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</si>
  <si>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</si>
  <si>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</si>
  <si>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</si>
  <si>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</si>
  <si>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</si>
  <si>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</si>
  <si>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</si>
  <si>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00004750 </t>
  </si>
  <si>
    <t>PEDREIRO (HORISTA)</t>
  </si>
  <si>
    <t xml:space="preserve"> 95378 </t>
  </si>
  <si>
    <t>CURSO DE CAPACITAÇÃO PARA SERVENTE (ENCARGOS COMPLEMENTARES) - HORISTA</t>
  </si>
  <si>
    <t xml:space="preserve"> 00006111 </t>
  </si>
  <si>
    <t>SERVENTE DE OBRAS (HORISTA)</t>
  </si>
  <si>
    <t xml:space="preserve"> LLES 1395 </t>
  </si>
  <si>
    <t>Copia da ORSE (127) - Concreto simples usinado fck=21mpa, bombeado, lançado e adensado em superestrutura</t>
  </si>
  <si>
    <t xml:space="preserve"> LLES 1343 </t>
  </si>
  <si>
    <t>Copia da ORSE (128) - Lançamento de concreto usinado, bombeado, em peças armadas da superestrutura,inclusive colocação, adensamento e acabamento</t>
  </si>
  <si>
    <t xml:space="preserve"> 00034492 </t>
  </si>
  <si>
    <t>CONCRETO USINADO BOMBEAVEL, CLASSE DE RESISTENCIA C20, COM BRITA 0 E 1, SLUMP = 100 +/- 20 MM, EXCLUI SERVICO DE BOMBEAMENTO (NBR 8953)</t>
  </si>
  <si>
    <t xml:space="preserve"> 00044535 </t>
  </si>
  <si>
    <t>SERVICO DE BOMBEAMENTO DE CONCRETO COM CONSUMO MINIMO DE 40 M3, (DISPONIBILIZACAO DE BOMBA), SEM O LANCAMENTO</t>
  </si>
  <si>
    <t>Serviços</t>
  </si>
  <si>
    <t xml:space="preserve"> LLES 1486 </t>
  </si>
  <si>
    <t>Copia da ORSE (140) - Aço CA - 50 Ø 6,3 a 12,5mm, inclusive corte, dobragem, montagem e colocacao de ferragens nas formas, para superestruturas e fundações - R1</t>
  </si>
  <si>
    <t>kg</t>
  </si>
  <si>
    <t xml:space="preserve"> 81 </t>
  </si>
  <si>
    <t>Aço ca-50   6,3 a 12,5 mm</t>
  </si>
  <si>
    <t xml:space="preserve"> 00039315 </t>
  </si>
  <si>
    <t>ESPACADOR / DISTANCIADOR TIPO GARRA DUPLA, EM PLASTICO, COBRIMENTO *20* MM, PARA FERRAGENS DE LAJES E FUNDO DE VIGAS</t>
  </si>
  <si>
    <t xml:space="preserve"> 92267 </t>
  </si>
  <si>
    <t>FABRICAÇÃO DE FÔRMA PARA LAJES, EM CHAPA DE MADEIRA COMPENSADA RESINADA, E = 17 MM. AF_09/2020</t>
  </si>
  <si>
    <t>Fôrmas para Estruturas de Concreto Armado</t>
  </si>
  <si>
    <t>m²</t>
  </si>
  <si>
    <t xml:space="preserve"> 88267 </t>
  </si>
  <si>
    <t>ENCANADOR OU BOMBEIRO HIDRÁULICO COM ENCARGOS COMPLEMENTARES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</si>
  <si>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</si>
  <si>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</si>
  <si>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</si>
  <si>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</si>
  <si>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00001358 </t>
  </si>
  <si>
    <t>CHAPA/PAINEL DE MADEIRA COMPENSADA RESINADA (MADEIRITE RESINADO ROSA) PARA FORMA DE CONCRETO, DE 2200 X 1100 MM, E = 17 MM</t>
  </si>
  <si>
    <t xml:space="preserve"> 00000392 </t>
  </si>
  <si>
    <t>ABRACADEIRA EM ACO PARA AMARRACAO DE ELETRODUTOS, TIPO D, COM 1/2" E PARAFUSO DE FIXACAO</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</si>
  <si>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</si>
  <si>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</si>
  <si>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</si>
  <si>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</si>
  <si>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</si>
  <si>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</si>
  <si>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</si>
  <si>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</si>
  <si>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</si>
  <si>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</si>
  <si>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</si>
  <si>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</si>
  <si>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</si>
  <si>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</si>
  <si>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</si>
  <si>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</si>
  <si>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00004221 </t>
  </si>
  <si>
    <t>OLEO DIESEL COMBUSTIVEL COMUM METROPOLITANO S-10 OU S-500</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</si>
  <si>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</si>
  <si>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</si>
  <si>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</si>
  <si>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</si>
  <si>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88294 </t>
  </si>
  <si>
    <t>OPERADOR DE ESCAVADEIRA COM ENCARGOS COMPLEMENTARES</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</si>
  <si>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</si>
  <si>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</si>
  <si>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</si>
  <si>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</si>
  <si>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00002692 </t>
  </si>
  <si>
    <t>DESMOLDANTE PROTETOR PARA FORMAS DE MADEIRA, DE BASE OLEOSA EMULSIONADA EM AGUA</t>
  </si>
  <si>
    <t xml:space="preserve"> 00004517 </t>
  </si>
  <si>
    <t>SARRAFO *2,5 X 7,5* CM EM PINUS, MISTA OU EQUIVALENTE DA REGIAO - BRUTA</t>
  </si>
  <si>
    <t xml:space="preserve"> 00020247 </t>
  </si>
  <si>
    <t>PREGO DE ACO POLIDO COM CABECA 15 X 15 (1 1/4 X 13)</t>
  </si>
  <si>
    <t xml:space="preserve"> 00004720 </t>
  </si>
  <si>
    <t>PEDRA BRITADA N. 0, OU PEDRISCO (4,8 A 9,5 MM) POSTO PEDREIRA/FORNECEDOR, SEM FRETE</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</si>
  <si>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</si>
  <si>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</si>
  <si>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</si>
  <si>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</si>
  <si>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</si>
  <si>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</si>
  <si>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</si>
  <si>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</si>
  <si>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</si>
  <si>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</si>
  <si>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</si>
  <si>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</si>
  <si>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</si>
  <si>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</si>
  <si>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</si>
  <si>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</si>
  <si>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</si>
  <si>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</si>
  <si>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</si>
  <si>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</si>
  <si>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00043467 </t>
  </si>
  <si>
    <t>FERRAMENTAS - FAMILIA SERVENTE - HORISTA (ENCARGOS COMPLEMENTARES - COLETADO CAIXA)</t>
  </si>
  <si>
    <t xml:space="preserve"> 00043491 </t>
  </si>
  <si>
    <t>EPI - FAMILIA SERVENTE - HORISTA (ENCARGOS COMPLEMENTARES - COLETADO CAIXA)</t>
  </si>
  <si>
    <t xml:space="preserve"> 00007568 </t>
  </si>
  <si>
    <t>BUCHA DE NYLON SEM ABA S10, COM PARAFUSO DE 6,10 X 65 MM EM ACO ZINCADO COM ROSCA SOBERBA, CABECA CHATA E FENDA PHILLIPS</t>
  </si>
  <si>
    <t xml:space="preserve"> 00007572 </t>
  </si>
  <si>
    <t>SUPORTE ISOLADOR REFORCADO DIAMETRO NOMINAL 5/16", COM ROSCA SOBERBA E BUCHA</t>
  </si>
  <si>
    <t xml:space="preserve"> 00011267 </t>
  </si>
  <si>
    <t>ARRUELA LISA, REDONDA, DE LATAO POLIDO, DIAMETRO NOMINAL 5/8", DIAMETRO EXTERNO = 34 MM, DIAMETRO DO FURO = 17 MM, ESPESSURA = *2,5* MM</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</si>
  <si>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</si>
  <si>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</si>
  <si>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</si>
  <si>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</si>
  <si>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</si>
  <si>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</si>
  <si>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</si>
  <si>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</si>
  <si>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</si>
  <si>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</si>
  <si>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Composições Analíticas com Preço Unitário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</si>
</sst>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R$&quot;\ #,##0.00;[Red]\-&quot;R$&quot;\ #,##0.00"/>
    <numFmt numFmtId="44" formatCode="_-&quot;R$&quot;\ * #,##0.00_-;\-&quot;R$&quot;\ * #,##0.00_-;_-&quot;R$&quot;\ * &quot;-&quot;??_-;_-@_-"/>
    <numFmt numFmtId="43" formatCode="_-* #,##0.00_-;\-* #,##0.00_-;_-* &quot;-&quot;??_-;_-@_-"/>
    <numFmt numFmtId="164" formatCode="\R\$\ #,##0.00"/>
    <numFmt numFmtId="165" formatCode="_(* #,##0.00_);_(* \(#,##0.00\);_(* &quot;-&quot;??_);_(@_)"/>
    <numFmt numFmtId="166" formatCode="\R\$\ ###,###,##0.00"/>
    <numFmt numFmtId="167" formatCode="_(&quot;R$ &quot;* #,##0.00_);_(&quot;R$ &quot;* \(#,##0.00\);_(&quot;R$ &quot;* &quot;-&quot;??_);_(@_)"/>
    <numFmt numFmtId="168" formatCode="General;General;"/>
    <numFmt numFmtId="169" formatCode="0.0%"/>
    <numFmt numFmtId="170" formatCode="0.0000000%"/>
    <numFmt numFmtId="171" formatCode="[$-F800]dddd\,\ mmmm\ dd\,\ yyyy"/>
    <numFmt numFmtId="172" formatCode="_(* #,##0.00_);_(* \(#,##0.00\);_(* \-??_);_(@_)"/>
    <numFmt numFmtId="173" formatCode="_-* #,##0.00_-;\-* #,##0.00_-;_-* \-??_-;_-@_-"/>
    <numFmt numFmtId="174" formatCode="#,##0.0000000"/>
  </numFmts>
  <fonts count="46" x14ac:knownFonts="1">
    <font>
      <sz val="11"/>
      <color theme="1"/>
      <name val="Aptos Narrow"/>
      <family val="2"/>
      <scheme val="minor"/>
    </font>
    <font>
      <b/>
      <sz val="7"/>
      <color rgb="FF000000"/>
      <name val="Arial"/>
      <family val="2"/>
    </font>
    <font>
      <b/>
      <sz val="6"/>
      <color rgb="FF000000"/>
      <name val="Arial"/>
      <family val="2"/>
    </font>
    <font>
      <sz val="6"/>
      <color rgb="FF000000"/>
      <name val="Arial"/>
      <family val="2"/>
    </font>
    <font>
      <b/>
      <sz val="5"/>
      <color rgb="FF000000"/>
      <name val="Arial"/>
      <family val="2"/>
    </font>
    <font>
      <sz val="11"/>
      <color theme="1"/>
      <name val="Aptos Narrow"/>
      <family val="2"/>
      <scheme val="minor"/>
    </font>
    <font>
      <b/>
      <sz val="16"/>
      <name val="Arial"/>
      <family val="2"/>
    </font>
    <font>
      <b/>
      <sz val="10"/>
      <name val="Arial"/>
      <family val="2"/>
    </font>
    <font>
      <sz val="11"/>
      <color indexed="8"/>
      <name val="Arial"/>
      <family val="2"/>
    </font>
    <font>
      <sz val="10"/>
      <name val="Arial"/>
      <family val="2"/>
    </font>
    <font>
      <b/>
      <sz val="12"/>
      <name val="Arial"/>
      <family val="2"/>
    </font>
    <font>
      <b/>
      <sz val="10"/>
      <color indexed="12"/>
      <name val="Arial"/>
      <family val="2"/>
    </font>
    <font>
      <sz val="9"/>
      <name val="Arial"/>
      <family val="2"/>
    </font>
    <font>
      <b/>
      <u/>
      <sz val="15"/>
      <name val="Arial"/>
      <family val="2"/>
    </font>
    <font>
      <b/>
      <sz val="9"/>
      <color theme="1"/>
      <name val="Arial"/>
      <family val="2"/>
    </font>
    <font>
      <sz val="10"/>
      <color theme="1"/>
      <name val="Arial"/>
      <family val="2"/>
    </font>
    <font>
      <b/>
      <sz val="11"/>
      <color theme="1"/>
      <name val="Arial"/>
      <family val="2"/>
    </font>
    <font>
      <b/>
      <sz val="11"/>
      <name val="Arial"/>
      <family val="2"/>
    </font>
    <font>
      <b/>
      <sz val="20"/>
      <color indexed="10"/>
      <name val="Arial"/>
      <family val="2"/>
    </font>
    <font>
      <sz val="11"/>
      <name val="Arial"/>
      <family val="2"/>
    </font>
    <font>
      <b/>
      <sz val="12"/>
      <color indexed="10"/>
      <name val="Arial"/>
      <family val="2"/>
    </font>
    <font>
      <sz val="11"/>
      <color indexed="9"/>
      <name val="Arial"/>
      <family val="2"/>
    </font>
    <font>
      <b/>
      <sz val="11"/>
      <color indexed="12"/>
      <name val="Arial"/>
      <family val="2"/>
    </font>
    <font>
      <b/>
      <sz val="18"/>
      <name val="Arial"/>
      <family val="2"/>
    </font>
    <font>
      <sz val="10.5"/>
      <name val="Arial"/>
      <family val="2"/>
    </font>
    <font>
      <i/>
      <sz val="12"/>
      <name val="Calibri"/>
      <family val="2"/>
    </font>
    <font>
      <i/>
      <u/>
      <sz val="12"/>
      <name val="Calibri"/>
      <family val="2"/>
    </font>
    <font>
      <u/>
      <sz val="10"/>
      <name val="Arial"/>
      <family val="2"/>
    </font>
    <font>
      <sz val="12"/>
      <name val="Arial"/>
      <family val="2"/>
    </font>
    <font>
      <b/>
      <sz val="10"/>
      <color theme="1"/>
      <name val="Arial"/>
      <family val="2"/>
    </font>
    <font>
      <sz val="8"/>
      <name val="Aptos Narrow"/>
      <family val="2"/>
      <scheme val="minor"/>
    </font>
    <font>
      <sz val="11"/>
      <name val="Arial"/>
      <family val="1"/>
    </font>
    <font>
      <b/>
      <sz val="11"/>
      <color theme="1"/>
      <name val="Aptos Narrow"/>
      <family val="2"/>
      <scheme val="minor"/>
    </font>
    <font>
      <sz val="9"/>
      <color theme="1"/>
      <name val="Aptos Narrow"/>
      <family val="2"/>
      <scheme val="minor"/>
    </font>
    <font>
      <sz val="9"/>
      <color theme="1"/>
      <name val="Arial"/>
      <family val="2"/>
    </font>
    <font>
      <b/>
      <sz val="12"/>
      <color theme="1"/>
      <name val="Arial"/>
      <family val="2"/>
    </font>
    <font>
      <b/>
      <sz val="11"/>
      <name val="Aptos Narrow"/>
      <family val="2"/>
      <scheme val="minor"/>
    </font>
    <font>
      <b/>
      <sz val="12"/>
      <name val="Aptos Narrow"/>
      <family val="2"/>
      <scheme val="minor"/>
    </font>
    <font>
      <sz val="11"/>
      <name val="Aptos Narrow"/>
      <family val="2"/>
      <scheme val="minor"/>
    </font>
    <font>
      <b/>
      <sz val="12"/>
      <color theme="1"/>
      <name val="Aptos Narrow"/>
      <family val="2"/>
      <scheme val="minor"/>
    </font>
    <font>
      <sz val="8"/>
      <color theme="1"/>
      <name val="Arial"/>
      <family val="2"/>
    </font>
    <font>
      <sz val="8"/>
      <color theme="1"/>
      <name val="Aptos Narrow"/>
      <family val="2"/>
      <scheme val="minor"/>
    </font>
    <font>
      <b/>
      <sz val="8"/>
      <color theme="1"/>
      <name val="Arial"/>
      <family val="2"/>
    </font>
    <font>
      <b/>
      <sz val="11"/>
      <name val="Arial"/>
      <family val="1"/>
    </font>
    <font>
      <sz val="10"/>
      <color rgb="FF000000"/>
      <name val="Arial"/>
      <family val="1"/>
    </font>
    <font>
      <sz val="10"/>
      <name val="Arial"/>
      <family val="1"/>
    </font>
  </fonts>
  <fills count="17">
    <fill>
      <patternFill patternType="none"/>
    </fill>
    <fill>
      <patternFill patternType="gray125"/>
    </fill>
    <fill>
      <patternFill patternType="none"/>
    </fill>
    <fill>
      <patternFill patternType="none"/>
    </fill>
    <fill>
      <patternFill patternType="solid">
        <fgColor rgb="FFCCCCCC"/>
      </patternFill>
    </fill>
    <fill>
      <patternFill patternType="none"/>
    </fill>
    <fill>
      <patternFill patternType="solid">
        <fgColor rgb="FF00B0F0"/>
        <bgColor indexed="64"/>
      </patternFill>
    </fill>
    <fill>
      <patternFill patternType="solid">
        <fgColor theme="0"/>
        <bgColor indexed="64"/>
      </patternFill>
    </fill>
    <fill>
      <patternFill patternType="solid">
        <fgColor rgb="FFBDBDFF"/>
        <bgColor indexed="64"/>
      </patternFill>
    </fill>
    <fill>
      <patternFill patternType="solid">
        <fgColor indexed="43"/>
        <bgColor indexed="64"/>
      </patternFill>
    </fill>
    <fill>
      <patternFill patternType="solid">
        <fgColor rgb="FFC8E6F0"/>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FF"/>
        <bgColor rgb="FFFFFFFF"/>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s>
  <borders count="4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theme="0" tint="-0.24994659260841701"/>
      </right>
      <top style="medium">
        <color indexed="64"/>
      </top>
      <bottom style="double">
        <color indexed="64"/>
      </bottom>
      <diagonal/>
    </border>
    <border>
      <left style="thin">
        <color theme="0" tint="-0.24994659260841701"/>
      </left>
      <right style="medium">
        <color indexed="64"/>
      </right>
      <top style="medium">
        <color indexed="64"/>
      </top>
      <bottom style="double">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medium">
        <color indexed="64"/>
      </right>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diagonal/>
    </border>
    <border>
      <left style="thin">
        <color theme="0" tint="-0.24994659260841701"/>
      </left>
      <right style="medium">
        <color indexed="64"/>
      </right>
      <top style="thin">
        <color theme="0" tint="-0.24994659260841701"/>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s>
  <cellStyleXfs count="104">
    <xf numFmtId="0" fontId="0" fillId="0" borderId="0"/>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165" fontId="8" fillId="5" borderId="1" applyFont="0" applyFill="0" applyBorder="0" applyAlignment="0" applyProtection="0"/>
    <xf numFmtId="165" fontId="8" fillId="5" borderId="1" applyFont="0" applyFill="0" applyBorder="0" applyAlignment="0" applyProtection="0"/>
    <xf numFmtId="165" fontId="9" fillId="5" borderId="1" applyFont="0" applyFill="0" applyBorder="0" applyAlignment="0" applyProtection="0"/>
    <xf numFmtId="9" fontId="9" fillId="5" borderId="1" applyFont="0" applyFill="0" applyBorder="0" applyAlignment="0" applyProtection="0"/>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9" fillId="5" borderId="1"/>
    <xf numFmtId="0" fontId="5" fillId="5" borderId="1"/>
    <xf numFmtId="0" fontId="12" fillId="5" borderId="1"/>
    <xf numFmtId="167" fontId="9" fillId="5" borderId="1" applyFont="0" applyFill="0" applyBorder="0" applyAlignment="0" applyProtection="0"/>
    <xf numFmtId="9" fontId="5" fillId="5" borderId="1" applyFont="0" applyFill="0" applyBorder="0" applyAlignment="0" applyProtection="0"/>
    <xf numFmtId="43" fontId="5" fillId="5" borderId="1" applyFont="0" applyFill="0" applyBorder="0" applyAlignment="0" applyProtection="0"/>
    <xf numFmtId="0" fontId="5" fillId="5" borderId="1"/>
    <xf numFmtId="0" fontId="5" fillId="5" borderId="1"/>
    <xf numFmtId="43" fontId="8" fillId="5" borderId="1" applyFont="0" applyFill="0" applyBorder="0" applyAlignment="0" applyProtection="0"/>
    <xf numFmtId="43" fontId="8" fillId="5" borderId="1" applyFont="0" applyFill="0" applyBorder="0" applyAlignment="0" applyProtection="0"/>
    <xf numFmtId="43" fontId="9" fillId="5" borderId="1" applyFont="0" applyFill="0" applyBorder="0" applyAlignment="0" applyProtection="0"/>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0" fontId="5" fillId="5" borderId="1"/>
    <xf numFmtId="43" fontId="5" fillId="5" borderId="1" applyFont="0" applyFill="0" applyBorder="0" applyAlignment="0" applyProtection="0"/>
    <xf numFmtId="44" fontId="5" fillId="5" borderId="1" applyFont="0" applyFill="0" applyBorder="0" applyAlignment="0" applyProtection="0"/>
    <xf numFmtId="9" fontId="9" fillId="5" borderId="1" applyFill="0" applyBorder="0" applyAlignment="0" applyProtection="0"/>
    <xf numFmtId="172" fontId="9" fillId="5" borderId="1" applyFill="0" applyBorder="0" applyAlignment="0" applyProtection="0"/>
    <xf numFmtId="43" fontId="31" fillId="5" borderId="1" applyFont="0" applyFill="0" applyBorder="0" applyAlignment="0" applyProtection="0"/>
    <xf numFmtId="173" fontId="9" fillId="5" borderId="1" applyFill="0" applyBorder="0" applyAlignment="0" applyProtection="0"/>
    <xf numFmtId="43" fontId="31" fillId="5" borderId="1" applyFont="0" applyFill="0" applyBorder="0" applyAlignment="0" applyProtection="0"/>
    <xf numFmtId="0" fontId="5" fillId="5" borderId="1"/>
    <xf numFmtId="0" fontId="31" fillId="5" borderId="1"/>
  </cellStyleXfs>
  <cellXfs count="345">
    <xf numFmtId="0" fontId="0" fillId="0" borderId="0" xfId="0"/>
    <xf numFmtId="0" fontId="0" fillId="2" borderId="0" xfId="0" applyFill="1" applyAlignment="1" applyProtection="1">
      <alignment wrapText="1"/>
      <protection locked="0"/>
    </xf>
    <xf numFmtId="0" fontId="2" fillId="4" borderId="2" xfId="5" applyFont="1" applyFill="1" applyBorder="1" applyAlignment="1">
      <alignment horizontal="center" vertical="center" wrapText="1"/>
    </xf>
    <xf numFmtId="0" fontId="7" fillId="5" borderId="3" xfId="1" applyFont="1" applyBorder="1" applyAlignment="1">
      <alignment horizontal="center" wrapText="1"/>
    </xf>
    <xf numFmtId="0" fontId="7" fillId="5" borderId="4" xfId="1" applyFont="1" applyBorder="1" applyAlignment="1">
      <alignment horizontal="center" wrapText="1"/>
    </xf>
    <xf numFmtId="0" fontId="7" fillId="5" borderId="4" xfId="1" applyFont="1" applyBorder="1" applyAlignment="1">
      <alignment horizontal="center" vertical="center" wrapText="1"/>
    </xf>
    <xf numFmtId="165" fontId="7" fillId="5" borderId="4" xfId="26" applyFont="1" applyFill="1" applyBorder="1" applyAlignment="1">
      <alignment horizontal="center" vertical="center" wrapText="1"/>
    </xf>
    <xf numFmtId="0" fontId="7" fillId="5" borderId="5" xfId="1" applyFont="1" applyBorder="1" applyAlignment="1">
      <alignment horizontal="center" vertical="center" wrapText="1"/>
    </xf>
    <xf numFmtId="165" fontId="7" fillId="5" borderId="6" xfId="27" applyFont="1" applyFill="1" applyBorder="1" applyAlignment="1">
      <alignment vertical="center"/>
    </xf>
    <xf numFmtId="0" fontId="7" fillId="5" borderId="1" xfId="1" applyFont="1" applyAlignment="1">
      <alignment horizontal="center"/>
    </xf>
    <xf numFmtId="0" fontId="5" fillId="5" borderId="1" xfId="1" applyAlignment="1">
      <alignment horizontal="left" vertical="center" wrapText="1"/>
    </xf>
    <xf numFmtId="0" fontId="5" fillId="5" borderId="1" xfId="1" applyAlignment="1">
      <alignment horizontal="center" vertical="center" wrapText="1"/>
    </xf>
    <xf numFmtId="165" fontId="9" fillId="5" borderId="1" xfId="26" applyFont="1" applyFill="1" applyBorder="1" applyAlignment="1">
      <alignment horizontal="center" vertical="center" wrapText="1"/>
    </xf>
    <xf numFmtId="165" fontId="7" fillId="5" borderId="1" xfId="28" applyFont="1" applyFill="1" applyBorder="1" applyAlignment="1">
      <alignment horizontal="right" vertical="center" wrapText="1"/>
    </xf>
    <xf numFmtId="10" fontId="7" fillId="6" borderId="7" xfId="29" applyNumberFormat="1" applyFont="1" applyFill="1" applyBorder="1" applyAlignment="1">
      <alignment horizontal="center" vertical="center" wrapText="1"/>
    </xf>
    <xf numFmtId="10" fontId="7" fillId="7" borderId="7" xfId="29" applyNumberFormat="1" applyFont="1" applyFill="1" applyBorder="1" applyAlignment="1">
      <alignment horizontal="center" vertical="center" wrapText="1"/>
    </xf>
    <xf numFmtId="165" fontId="9" fillId="5" borderId="1" xfId="27" quotePrefix="1" applyFont="1" applyFill="1" applyBorder="1" applyAlignment="1">
      <alignment vertical="center"/>
    </xf>
    <xf numFmtId="165" fontId="7" fillId="5" borderId="3" xfId="27" quotePrefix="1" applyFont="1" applyFill="1" applyBorder="1" applyAlignment="1">
      <alignment vertical="center"/>
    </xf>
    <xf numFmtId="0" fontId="5" fillId="5" borderId="4" xfId="1" applyBorder="1" applyAlignment="1">
      <alignment horizontal="center" vertical="center" wrapText="1"/>
    </xf>
    <xf numFmtId="165" fontId="9" fillId="5" borderId="5" xfId="27" quotePrefix="1" applyFont="1" applyFill="1" applyBorder="1" applyAlignment="1">
      <alignment horizontal="center" vertical="center"/>
    </xf>
    <xf numFmtId="0" fontId="7" fillId="5" borderId="1" xfId="1" applyFont="1" applyAlignment="1">
      <alignment vertical="center"/>
    </xf>
    <xf numFmtId="0" fontId="7" fillId="5" borderId="6" xfId="1" applyFont="1" applyBorder="1" applyAlignment="1">
      <alignment vertical="center"/>
    </xf>
    <xf numFmtId="0" fontId="9" fillId="5" borderId="1" xfId="1" applyFont="1" applyAlignment="1">
      <alignment horizontal="center" vertical="center"/>
    </xf>
    <xf numFmtId="165" fontId="9" fillId="5" borderId="7" xfId="27" quotePrefix="1" applyFont="1" applyFill="1" applyBorder="1" applyAlignment="1">
      <alignment horizontal="center" vertical="center"/>
    </xf>
    <xf numFmtId="0" fontId="7" fillId="5" borderId="8" xfId="1" applyFont="1" applyBorder="1" applyAlignment="1">
      <alignment vertical="center"/>
    </xf>
    <xf numFmtId="0" fontId="9" fillId="5" borderId="9" xfId="1" applyFont="1" applyBorder="1" applyAlignment="1">
      <alignment horizontal="center" vertical="center"/>
    </xf>
    <xf numFmtId="0" fontId="9" fillId="5" borderId="10" xfId="1" applyFont="1" applyBorder="1" applyAlignment="1">
      <alignment horizontal="center" vertical="center"/>
    </xf>
    <xf numFmtId="0" fontId="5" fillId="5" borderId="8" xfId="1" applyBorder="1" applyAlignment="1">
      <alignment horizontal="center"/>
    </xf>
    <xf numFmtId="0" fontId="5" fillId="5" borderId="9" xfId="1" applyBorder="1" applyAlignment="1">
      <alignment horizontal="center"/>
    </xf>
    <xf numFmtId="0" fontId="5" fillId="5" borderId="9" xfId="1" applyBorder="1" applyAlignment="1">
      <alignment horizontal="left" vertical="center"/>
    </xf>
    <xf numFmtId="0" fontId="5" fillId="5" borderId="9" xfId="1" applyBorder="1" applyAlignment="1">
      <alignment horizontal="center" vertical="center"/>
    </xf>
    <xf numFmtId="165" fontId="9" fillId="5" borderId="9" xfId="26" applyFont="1" applyFill="1" applyBorder="1" applyAlignment="1">
      <alignment horizontal="center" vertical="center"/>
    </xf>
    <xf numFmtId="165" fontId="9" fillId="5" borderId="9" xfId="26" applyFont="1" applyFill="1" applyBorder="1" applyAlignment="1">
      <alignment vertical="center"/>
    </xf>
    <xf numFmtId="0" fontId="5" fillId="5" borderId="10" xfId="1" applyBorder="1" applyAlignment="1">
      <alignment vertical="center"/>
    </xf>
    <xf numFmtId="0" fontId="5" fillId="5" borderId="1" xfId="34" applyAlignment="1" applyProtection="1">
      <alignment wrapText="1"/>
      <protection locked="0"/>
    </xf>
    <xf numFmtId="164" fontId="2" fillId="5" borderId="2" xfId="34" applyNumberFormat="1" applyFont="1" applyBorder="1" applyAlignment="1">
      <alignment horizontal="right" vertical="center" wrapText="1"/>
    </xf>
    <xf numFmtId="0" fontId="3" fillId="5" borderId="2" xfId="34" applyFont="1" applyBorder="1" applyAlignment="1">
      <alignment horizontal="left" vertical="center" wrapText="1"/>
    </xf>
    <xf numFmtId="0" fontId="3" fillId="5" borderId="2" xfId="34" applyFont="1" applyBorder="1" applyAlignment="1">
      <alignment horizontal="center" vertical="center" wrapText="1"/>
    </xf>
    <xf numFmtId="4" fontId="3" fillId="5" borderId="2" xfId="34" applyNumberFormat="1" applyFont="1" applyBorder="1" applyAlignment="1">
      <alignment horizontal="right" vertical="center" wrapText="1"/>
    </xf>
    <xf numFmtId="164" fontId="3" fillId="5" borderId="2" xfId="34" applyNumberFormat="1" applyFont="1" applyBorder="1" applyAlignment="1">
      <alignment horizontal="right" vertical="center" wrapText="1"/>
    </xf>
    <xf numFmtId="166" fontId="3" fillId="5" borderId="2" xfId="34" applyNumberFormat="1" applyFont="1" applyBorder="1" applyAlignment="1">
      <alignment horizontal="right" vertical="center" wrapText="1"/>
    </xf>
    <xf numFmtId="0" fontId="1" fillId="3" borderId="1" xfId="0" applyFont="1" applyFill="1" applyBorder="1" applyAlignment="1">
      <alignment horizontal="right" vertical="center" wrapText="1"/>
    </xf>
    <xf numFmtId="0" fontId="4" fillId="5" borderId="1" xfId="34" applyFont="1" applyAlignment="1">
      <alignment horizontal="right" vertical="center" wrapText="1"/>
    </xf>
    <xf numFmtId="0" fontId="9" fillId="5" borderId="1" xfId="58" applyAlignment="1">
      <alignment vertical="center"/>
    </xf>
    <xf numFmtId="0" fontId="7" fillId="5" borderId="1" xfId="58" applyFont="1" applyAlignment="1">
      <alignment horizontal="center" vertical="center"/>
    </xf>
    <xf numFmtId="0" fontId="10" fillId="5" borderId="1" xfId="58" applyFont="1" applyAlignment="1">
      <alignment horizontal="center" vertical="center"/>
    </xf>
    <xf numFmtId="0" fontId="5" fillId="5" borderId="1" xfId="59" applyAlignment="1">
      <alignment vertical="center"/>
    </xf>
    <xf numFmtId="0" fontId="9" fillId="5" borderId="1" xfId="58"/>
    <xf numFmtId="0" fontId="7" fillId="5" borderId="17" xfId="58" applyFont="1" applyBorder="1" applyAlignment="1">
      <alignment horizontal="center" vertical="center"/>
    </xf>
    <xf numFmtId="10" fontId="11" fillId="5" borderId="17" xfId="58" applyNumberFormat="1" applyFont="1" applyBorder="1" applyAlignment="1">
      <alignment horizontal="center" vertical="center"/>
    </xf>
    <xf numFmtId="0" fontId="7" fillId="5" borderId="1" xfId="60" applyFont="1" applyAlignment="1">
      <alignment horizontal="left" vertical="center"/>
    </xf>
    <xf numFmtId="0" fontId="13" fillId="5" borderId="1" xfId="58" applyFont="1"/>
    <xf numFmtId="0" fontId="7" fillId="5" borderId="1" xfId="58" applyFont="1" applyAlignment="1">
      <alignment vertical="center"/>
    </xf>
    <xf numFmtId="0" fontId="7" fillId="5" borderId="17" xfId="58" applyFont="1" applyBorder="1" applyAlignment="1">
      <alignment horizontal="center" vertical="center" wrapText="1"/>
    </xf>
    <xf numFmtId="0" fontId="5" fillId="5" borderId="5" xfId="9" applyBorder="1"/>
    <xf numFmtId="10" fontId="7" fillId="7" borderId="1" xfId="29" applyNumberFormat="1" applyFont="1" applyFill="1" applyBorder="1" applyAlignment="1">
      <alignment horizontal="center" vertical="center" wrapText="1"/>
    </xf>
    <xf numFmtId="0" fontId="5" fillId="5" borderId="1" xfId="9"/>
    <xf numFmtId="0" fontId="5" fillId="5" borderId="7" xfId="9" applyBorder="1"/>
    <xf numFmtId="49" fontId="9" fillId="5" borderId="1" xfId="1" applyNumberFormat="1" applyFont="1" applyAlignment="1">
      <alignment horizontal="center" vertical="center"/>
    </xf>
    <xf numFmtId="165" fontId="7" fillId="5" borderId="8" xfId="27" applyFont="1" applyFill="1" applyBorder="1" applyAlignment="1">
      <alignment vertical="center"/>
    </xf>
    <xf numFmtId="0" fontId="7" fillId="5" borderId="9" xfId="1" applyFont="1" applyBorder="1" applyAlignment="1">
      <alignment vertical="center"/>
    </xf>
    <xf numFmtId="0" fontId="5" fillId="5" borderId="10" xfId="9" applyBorder="1"/>
    <xf numFmtId="0" fontId="14" fillId="5" borderId="1" xfId="9" applyFont="1"/>
    <xf numFmtId="0" fontId="15" fillId="5" borderId="1" xfId="9" applyFont="1" applyAlignment="1">
      <alignment horizontal="left" vertical="center"/>
    </xf>
    <xf numFmtId="14" fontId="15" fillId="5" borderId="1" xfId="9" applyNumberFormat="1" applyFont="1" applyAlignment="1">
      <alignment horizontal="left" vertical="center"/>
    </xf>
    <xf numFmtId="4" fontId="17" fillId="5" borderId="17" xfId="58" applyNumberFormat="1" applyFont="1" applyBorder="1" applyAlignment="1">
      <alignment horizontal="center" vertical="center" wrapText="1"/>
    </xf>
    <xf numFmtId="0" fontId="18" fillId="5" borderId="1" xfId="58" applyFont="1" applyAlignment="1">
      <alignment vertical="top" wrapText="1"/>
    </xf>
    <xf numFmtId="0" fontId="19" fillId="5" borderId="17" xfId="58" applyFont="1" applyBorder="1" applyAlignment="1">
      <alignment horizontal="center" vertical="center"/>
    </xf>
    <xf numFmtId="10" fontId="19" fillId="9" borderId="17" xfId="58" applyNumberFormat="1" applyFont="1" applyFill="1" applyBorder="1" applyAlignment="1" applyProtection="1">
      <alignment horizontal="center" vertical="center"/>
      <protection locked="0"/>
    </xf>
    <xf numFmtId="4" fontId="17" fillId="5" borderId="17" xfId="58" applyNumberFormat="1" applyFont="1" applyBorder="1" applyAlignment="1">
      <alignment horizontal="center" vertical="center"/>
    </xf>
    <xf numFmtId="10" fontId="19" fillId="5" borderId="17" xfId="58" applyNumberFormat="1" applyFont="1" applyBorder="1" applyAlignment="1">
      <alignment horizontal="center" vertical="center"/>
    </xf>
    <xf numFmtId="10" fontId="19" fillId="5" borderId="17" xfId="58" applyNumberFormat="1" applyFont="1" applyBorder="1" applyAlignment="1">
      <alignment horizontal="center" vertical="center" wrapText="1"/>
    </xf>
    <xf numFmtId="0" fontId="19" fillId="5" borderId="17" xfId="58" applyFont="1" applyBorder="1" applyAlignment="1">
      <alignment horizontal="center" vertical="center" wrapText="1"/>
    </xf>
    <xf numFmtId="0" fontId="20" fillId="5" borderId="1" xfId="58" applyFont="1" applyAlignment="1">
      <alignment wrapText="1"/>
    </xf>
    <xf numFmtId="0" fontId="21" fillId="5" borderId="1" xfId="58" applyFont="1" applyAlignment="1">
      <alignment horizontal="center" vertical="center" wrapText="1"/>
    </xf>
    <xf numFmtId="10" fontId="21" fillId="5" borderId="1" xfId="58" applyNumberFormat="1" applyFont="1" applyAlignment="1">
      <alignment horizontal="center" vertical="center"/>
    </xf>
    <xf numFmtId="4" fontId="17" fillId="5" borderId="1" xfId="58" applyNumberFormat="1" applyFont="1" applyAlignment="1">
      <alignment horizontal="center" vertical="center" wrapText="1"/>
    </xf>
    <xf numFmtId="0" fontId="9" fillId="5" borderId="1" xfId="58" applyProtection="1">
      <protection locked="0"/>
    </xf>
    <xf numFmtId="0" fontId="23" fillId="5" borderId="17" xfId="58" applyFont="1" applyBorder="1" applyAlignment="1">
      <alignment horizontal="center" vertical="center"/>
    </xf>
    <xf numFmtId="0" fontId="9" fillId="5" borderId="1" xfId="58" applyAlignment="1">
      <alignment horizontal="center" vertical="center"/>
    </xf>
    <xf numFmtId="0" fontId="27" fillId="5" borderId="1" xfId="58" applyFont="1" applyAlignment="1">
      <alignment horizontal="center" vertical="center"/>
    </xf>
    <xf numFmtId="10" fontId="11" fillId="5" borderId="1" xfId="58" applyNumberFormat="1" applyFont="1" applyAlignment="1">
      <alignment horizontal="center" vertical="center"/>
    </xf>
    <xf numFmtId="0" fontId="19" fillId="5" borderId="1" xfId="58" applyFont="1" applyAlignment="1">
      <alignment vertical="center"/>
    </xf>
    <xf numFmtId="10" fontId="7" fillId="7" borderId="9" xfId="29" applyNumberFormat="1" applyFont="1" applyFill="1" applyBorder="1" applyAlignment="1">
      <alignment horizontal="center" vertical="center" wrapText="1"/>
    </xf>
    <xf numFmtId="0" fontId="5" fillId="5" borderId="1" xfId="9" applyAlignment="1" applyProtection="1">
      <alignment wrapText="1"/>
      <protection locked="0"/>
    </xf>
    <xf numFmtId="0" fontId="29" fillId="5" borderId="1" xfId="25" applyFont="1" applyAlignment="1">
      <alignment horizontal="center" vertical="center"/>
    </xf>
    <xf numFmtId="0" fontId="5" fillId="5" borderId="1" xfId="25"/>
    <xf numFmtId="0" fontId="15" fillId="5" borderId="1" xfId="25" applyFont="1"/>
    <xf numFmtId="0" fontId="15" fillId="5" borderId="1" xfId="25" applyFont="1" applyAlignment="1">
      <alignment wrapText="1"/>
    </xf>
    <xf numFmtId="0" fontId="29" fillId="10" borderId="17" xfId="25" applyFont="1" applyFill="1" applyBorder="1" applyAlignment="1">
      <alignment horizontal="center" vertical="center" wrapText="1"/>
    </xf>
    <xf numFmtId="44" fontId="29" fillId="10" borderId="17" xfId="25" applyNumberFormat="1" applyFont="1" applyFill="1" applyBorder="1" applyAlignment="1">
      <alignment horizontal="center" vertical="center" wrapText="1"/>
    </xf>
    <xf numFmtId="17" fontId="29" fillId="10" borderId="17" xfId="25" applyNumberFormat="1" applyFont="1" applyFill="1" applyBorder="1" applyAlignment="1">
      <alignment horizontal="center" vertical="center" wrapText="1"/>
    </xf>
    <xf numFmtId="169" fontId="29" fillId="5" borderId="17" xfId="62" applyNumberFormat="1" applyFont="1" applyFill="1" applyBorder="1" applyAlignment="1">
      <alignment horizontal="center" vertical="top"/>
    </xf>
    <xf numFmtId="170" fontId="5" fillId="5" borderId="1" xfId="25" applyNumberFormat="1"/>
    <xf numFmtId="43" fontId="15" fillId="5" borderId="17" xfId="63" applyFont="1" applyFill="1" applyBorder="1" applyAlignment="1">
      <alignment horizontal="center" vertical="center"/>
    </xf>
    <xf numFmtId="43" fontId="15" fillId="5" borderId="17" xfId="63" applyFont="1" applyFill="1" applyBorder="1" applyAlignment="1">
      <alignment horizontal="center" vertical="top"/>
    </xf>
    <xf numFmtId="43" fontId="0" fillId="5" borderId="1" xfId="63" applyFont="1"/>
    <xf numFmtId="0" fontId="29" fillId="5" borderId="1" xfId="25" applyFont="1" applyAlignment="1">
      <alignment horizontal="left" vertical="center" wrapText="1"/>
    </xf>
    <xf numFmtId="44" fontId="29" fillId="5" borderId="1" xfId="25" applyNumberFormat="1" applyFont="1" applyAlignment="1">
      <alignment horizontal="left" vertical="center"/>
    </xf>
    <xf numFmtId="43" fontId="15" fillId="5" borderId="1" xfId="63" applyFont="1" applyFill="1" applyBorder="1" applyAlignment="1">
      <alignment horizontal="center" vertical="center"/>
    </xf>
    <xf numFmtId="43" fontId="15" fillId="5" borderId="1" xfId="63" applyFont="1" applyFill="1" applyBorder="1" applyAlignment="1">
      <alignment horizontal="center" vertical="top"/>
    </xf>
    <xf numFmtId="43" fontId="29" fillId="10" borderId="4" xfId="63" applyFont="1" applyFill="1" applyBorder="1" applyAlignment="1">
      <alignment horizontal="right" vertical="top"/>
    </xf>
    <xf numFmtId="169" fontId="15" fillId="10" borderId="9" xfId="62" applyNumberFormat="1" applyFont="1" applyFill="1" applyBorder="1" applyAlignment="1">
      <alignment horizontal="right" vertical="top"/>
    </xf>
    <xf numFmtId="0" fontId="29" fillId="5" borderId="1" xfId="25" applyFont="1" applyAlignment="1">
      <alignment horizontal="center" vertical="top" wrapText="1"/>
    </xf>
    <xf numFmtId="0" fontId="29" fillId="5" borderId="1" xfId="25" applyFont="1" applyAlignment="1">
      <alignment horizontal="center" vertical="top"/>
    </xf>
    <xf numFmtId="43" fontId="15" fillId="5" borderId="1" xfId="63" applyFont="1" applyFill="1" applyBorder="1" applyAlignment="1">
      <alignment horizontal="right" vertical="top"/>
    </xf>
    <xf numFmtId="43" fontId="5" fillId="5" borderId="1" xfId="9" applyNumberFormat="1"/>
    <xf numFmtId="0" fontId="5" fillId="5" borderId="1" xfId="25" applyAlignment="1">
      <alignment wrapText="1"/>
    </xf>
    <xf numFmtId="0" fontId="15" fillId="5" borderId="1" xfId="64" applyFont="1" applyAlignment="1">
      <alignment vertical="center"/>
    </xf>
    <xf numFmtId="0" fontId="5" fillId="5" borderId="1" xfId="64" applyAlignment="1">
      <alignment vertical="center"/>
    </xf>
    <xf numFmtId="0" fontId="29" fillId="5" borderId="1" xfId="64" applyFont="1" applyAlignment="1">
      <alignment horizontal="right" vertical="center"/>
    </xf>
    <xf numFmtId="0" fontId="15" fillId="5" borderId="1" xfId="15" applyFont="1"/>
    <xf numFmtId="0" fontId="15" fillId="5" borderId="1" xfId="15" applyFont="1" applyAlignment="1">
      <alignment horizontal="left"/>
    </xf>
    <xf numFmtId="0" fontId="15" fillId="5" borderId="28" xfId="15" applyFont="1" applyBorder="1" applyAlignment="1">
      <alignment horizontal="left" vertical="center"/>
    </xf>
    <xf numFmtId="0" fontId="15" fillId="12" borderId="29" xfId="15" applyFont="1" applyFill="1" applyBorder="1" applyAlignment="1">
      <alignment horizontal="left" vertical="center"/>
    </xf>
    <xf numFmtId="0" fontId="15" fillId="5" borderId="1" xfId="15" applyFont="1" applyAlignment="1">
      <alignment horizontal="left" vertical="center"/>
    </xf>
    <xf numFmtId="0" fontId="15" fillId="5" borderId="30" xfId="15" applyFont="1" applyBorder="1" applyAlignment="1">
      <alignment horizontal="left" vertical="center"/>
    </xf>
    <xf numFmtId="0" fontId="15" fillId="12" borderId="31" xfId="15" applyFont="1" applyFill="1" applyBorder="1" applyAlignment="1">
      <alignment horizontal="left" vertical="center"/>
    </xf>
    <xf numFmtId="0" fontId="15" fillId="12" borderId="29" xfId="15" applyFont="1" applyFill="1" applyBorder="1" applyAlignment="1">
      <alignment horizontal="left" vertical="center" wrapText="1"/>
    </xf>
    <xf numFmtId="0" fontId="15" fillId="5" borderId="32" xfId="15" applyFont="1" applyBorder="1" applyAlignment="1">
      <alignment horizontal="left" vertical="center"/>
    </xf>
    <xf numFmtId="0" fontId="15" fillId="12" borderId="33" xfId="15" applyFont="1" applyFill="1" applyBorder="1" applyAlignment="1">
      <alignment horizontal="left" vertical="center" wrapText="1"/>
    </xf>
    <xf numFmtId="10" fontId="15" fillId="12" borderId="33" xfId="15" applyNumberFormat="1" applyFont="1" applyFill="1" applyBorder="1" applyAlignment="1">
      <alignment horizontal="left" vertical="center" wrapText="1"/>
    </xf>
    <xf numFmtId="10" fontId="15" fillId="12" borderId="31" xfId="15" applyNumberFormat="1" applyFont="1" applyFill="1" applyBorder="1" applyAlignment="1">
      <alignment horizontal="left" vertical="center" wrapText="1"/>
    </xf>
    <xf numFmtId="0" fontId="15" fillId="12" borderId="33" xfId="15" applyFont="1" applyFill="1" applyBorder="1" applyAlignment="1">
      <alignment horizontal="left" vertical="center"/>
    </xf>
    <xf numFmtId="0" fontId="15" fillId="5" borderId="34" xfId="15" applyFont="1" applyBorder="1" applyAlignment="1">
      <alignment horizontal="left" vertical="center"/>
    </xf>
    <xf numFmtId="0" fontId="15" fillId="12" borderId="35" xfId="15" applyFont="1" applyFill="1" applyBorder="1" applyAlignment="1">
      <alignment horizontal="left" vertical="center"/>
    </xf>
    <xf numFmtId="171" fontId="15" fillId="12" borderId="31" xfId="15" applyNumberFormat="1" applyFont="1" applyFill="1" applyBorder="1" applyAlignment="1">
      <alignment horizontal="left" vertical="center"/>
    </xf>
    <xf numFmtId="0" fontId="15" fillId="5" borderId="28" xfId="15" applyFont="1" applyBorder="1" applyAlignment="1">
      <alignment horizontal="left"/>
    </xf>
    <xf numFmtId="0" fontId="15" fillId="12" borderId="29" xfId="15" applyFont="1" applyFill="1" applyBorder="1"/>
    <xf numFmtId="0" fontId="15" fillId="5" borderId="30" xfId="15" applyFont="1" applyBorder="1" applyAlignment="1">
      <alignment horizontal="left"/>
    </xf>
    <xf numFmtId="0" fontId="15" fillId="12" borderId="31" xfId="15" applyFont="1" applyFill="1" applyBorder="1"/>
    <xf numFmtId="0" fontId="15" fillId="5" borderId="32" xfId="15" applyFont="1" applyBorder="1" applyAlignment="1">
      <alignment horizontal="left"/>
    </xf>
    <xf numFmtId="0" fontId="15" fillId="12" borderId="33" xfId="15" applyFont="1" applyFill="1" applyBorder="1"/>
    <xf numFmtId="171" fontId="15" fillId="12" borderId="29" xfId="15" applyNumberFormat="1" applyFont="1" applyFill="1" applyBorder="1" applyAlignment="1">
      <alignment horizontal="left"/>
    </xf>
    <xf numFmtId="171" fontId="15" fillId="12" borderId="31" xfId="15" applyNumberFormat="1" applyFont="1" applyFill="1" applyBorder="1" applyAlignment="1">
      <alignment horizontal="left"/>
    </xf>
    <xf numFmtId="0" fontId="2" fillId="0" borderId="2" xfId="34" applyFont="1" applyFill="1" applyBorder="1" applyAlignment="1">
      <alignment horizontal="left" vertical="center" wrapText="1"/>
    </xf>
    <xf numFmtId="164" fontId="2" fillId="0" borderId="2" xfId="34" applyNumberFormat="1" applyFont="1" applyFill="1" applyBorder="1" applyAlignment="1">
      <alignment horizontal="right" vertical="center" wrapText="1"/>
    </xf>
    <xf numFmtId="8" fontId="0" fillId="0" borderId="0" xfId="0" applyNumberFormat="1"/>
    <xf numFmtId="4" fontId="0" fillId="0" borderId="0" xfId="0" applyNumberFormat="1"/>
    <xf numFmtId="0" fontId="1" fillId="5" borderId="1" xfId="9" applyFont="1" applyAlignment="1">
      <alignment horizontal="right" vertical="center" wrapText="1"/>
    </xf>
    <xf numFmtId="0" fontId="3" fillId="5" borderId="17" xfId="5" applyFont="1" applyBorder="1" applyAlignment="1">
      <alignment horizontal="center" vertical="center" wrapText="1"/>
    </xf>
    <xf numFmtId="0" fontId="3" fillId="5" borderId="17" xfId="5" applyFont="1" applyBorder="1" applyAlignment="1">
      <alignment horizontal="left" vertical="center" wrapText="1"/>
    </xf>
    <xf numFmtId="0" fontId="5" fillId="5" borderId="1" xfId="72"/>
    <xf numFmtId="0" fontId="33" fillId="5" borderId="1" xfId="72" applyFont="1"/>
    <xf numFmtId="165" fontId="7" fillId="5" borderId="5" xfId="26" applyFont="1" applyFill="1" applyBorder="1" applyAlignment="1">
      <alignment horizontal="center" vertical="center" wrapText="1"/>
    </xf>
    <xf numFmtId="0" fontId="14" fillId="5" borderId="37" xfId="72" applyFont="1" applyBorder="1" applyAlignment="1">
      <alignment horizontal="left" vertical="center"/>
    </xf>
    <xf numFmtId="0" fontId="14" fillId="5" borderId="16" xfId="72" applyFont="1" applyBorder="1" applyAlignment="1">
      <alignment horizontal="left" vertical="center"/>
    </xf>
    <xf numFmtId="0" fontId="14" fillId="5" borderId="1" xfId="72" applyFont="1" applyAlignment="1">
      <alignment vertical="center"/>
    </xf>
    <xf numFmtId="0" fontId="14" fillId="5" borderId="38" xfId="72" applyFont="1" applyBorder="1" applyAlignment="1">
      <alignment horizontal="left" vertical="center"/>
    </xf>
    <xf numFmtId="0" fontId="34" fillId="5" borderId="39" xfId="72" applyFont="1" applyBorder="1" applyAlignment="1">
      <alignment horizontal="left" vertical="top"/>
    </xf>
    <xf numFmtId="0" fontId="34" fillId="5" borderId="21" xfId="72" applyFont="1" applyBorder="1" applyAlignment="1">
      <alignment horizontal="left" vertical="top"/>
    </xf>
    <xf numFmtId="0" fontId="34" fillId="5" borderId="1" xfId="72" applyFont="1" applyAlignment="1">
      <alignment horizontal="left" vertical="top"/>
    </xf>
    <xf numFmtId="14" fontId="34" fillId="5" borderId="21" xfId="72" applyNumberFormat="1" applyFont="1" applyBorder="1" applyAlignment="1">
      <alignment horizontal="left" vertical="top"/>
    </xf>
    <xf numFmtId="14" fontId="34" fillId="5" borderId="40" xfId="72" applyNumberFormat="1" applyFont="1" applyBorder="1" applyAlignment="1">
      <alignment horizontal="left" vertical="top"/>
    </xf>
    <xf numFmtId="0" fontId="7" fillId="5" borderId="6" xfId="1" applyFont="1" applyBorder="1" applyAlignment="1">
      <alignment horizontal="center" wrapText="1"/>
    </xf>
    <xf numFmtId="0" fontId="7" fillId="5" borderId="1" xfId="1" applyFont="1" applyAlignment="1">
      <alignment horizontal="center" wrapText="1"/>
    </xf>
    <xf numFmtId="0" fontId="7" fillId="5" borderId="1" xfId="1" applyFont="1" applyAlignment="1">
      <alignment horizontal="center" vertical="center" wrapText="1"/>
    </xf>
    <xf numFmtId="165" fontId="7" fillId="5" borderId="1" xfId="26" applyFont="1" applyFill="1" applyBorder="1" applyAlignment="1">
      <alignment horizontal="center" vertical="center" wrapText="1"/>
    </xf>
    <xf numFmtId="165" fontId="7" fillId="5" borderId="7" xfId="26" applyFont="1" applyFill="1" applyBorder="1" applyAlignment="1">
      <alignment horizontal="center" vertical="center" wrapText="1"/>
    </xf>
    <xf numFmtId="0" fontId="0" fillId="5" borderId="4" xfId="1" applyFont="1" applyBorder="1" applyAlignment="1">
      <alignment horizontal="center" vertical="center" wrapText="1"/>
    </xf>
    <xf numFmtId="0" fontId="15" fillId="5" borderId="1" xfId="72" applyFont="1" applyAlignment="1">
      <alignment horizontal="left" vertical="center"/>
    </xf>
    <xf numFmtId="14" fontId="15" fillId="5" borderId="1" xfId="72" applyNumberFormat="1" applyFont="1" applyAlignment="1">
      <alignment horizontal="left" vertical="center"/>
    </xf>
    <xf numFmtId="14" fontId="29" fillId="5" borderId="1" xfId="72" applyNumberFormat="1" applyFont="1" applyAlignment="1">
      <alignment vertical="center"/>
    </xf>
    <xf numFmtId="0" fontId="15" fillId="5" borderId="1" xfId="72" applyFont="1"/>
    <xf numFmtId="0" fontId="15" fillId="5" borderId="1" xfId="72" applyFont="1" applyAlignment="1">
      <alignment wrapText="1"/>
    </xf>
    <xf numFmtId="0" fontId="7" fillId="11" borderId="41" xfId="72" applyFont="1" applyFill="1" applyBorder="1" applyAlignment="1">
      <alignment horizontal="center" vertical="center"/>
    </xf>
    <xf numFmtId="0" fontId="7" fillId="11" borderId="42" xfId="72" applyFont="1" applyFill="1" applyBorder="1" applyAlignment="1">
      <alignment horizontal="center" vertical="center"/>
    </xf>
    <xf numFmtId="0" fontId="7" fillId="11" borderId="43" xfId="72" applyFont="1" applyFill="1" applyBorder="1" applyAlignment="1">
      <alignment horizontal="center" vertical="center"/>
    </xf>
    <xf numFmtId="0" fontId="7" fillId="5" borderId="6" xfId="72" applyFont="1" applyBorder="1" applyAlignment="1">
      <alignment horizontal="center" vertical="center"/>
    </xf>
    <xf numFmtId="0" fontId="9" fillId="5" borderId="8" xfId="72" applyFont="1" applyBorder="1" applyAlignment="1">
      <alignment horizontal="center" vertical="center"/>
    </xf>
    <xf numFmtId="0" fontId="7" fillId="5" borderId="3" xfId="72" applyFont="1" applyBorder="1" applyAlignment="1">
      <alignment horizontal="center" vertical="center"/>
    </xf>
    <xf numFmtId="3" fontId="9" fillId="5" borderId="8" xfId="72" applyNumberFormat="1" applyFont="1" applyBorder="1" applyAlignment="1">
      <alignment horizontal="center" vertical="center"/>
    </xf>
    <xf numFmtId="44" fontId="37" fillId="5" borderId="36" xfId="72" applyNumberFormat="1" applyFont="1" applyBorder="1" applyAlignment="1">
      <alignment vertical="center"/>
    </xf>
    <xf numFmtId="0" fontId="7" fillId="5" borderId="6" xfId="72" applyFont="1" applyBorder="1" applyAlignment="1">
      <alignment horizontal="center" vertical="center" wrapText="1"/>
    </xf>
    <xf numFmtId="0" fontId="9" fillId="5" borderId="1" xfId="72" applyFont="1"/>
    <xf numFmtId="0" fontId="38" fillId="5" borderId="1" xfId="72" applyFont="1"/>
    <xf numFmtId="0" fontId="15" fillId="5" borderId="1" xfId="72" applyFont="1" applyAlignment="1">
      <alignment horizontal="left" vertical="top"/>
    </xf>
    <xf numFmtId="0" fontId="5" fillId="5" borderId="1" xfId="72" applyAlignment="1">
      <alignment vertical="center"/>
    </xf>
    <xf numFmtId="43" fontId="15" fillId="5" borderId="1" xfId="63" applyFont="1" applyFill="1" applyBorder="1" applyAlignment="1">
      <alignment horizontal="left" vertical="top"/>
    </xf>
    <xf numFmtId="0" fontId="32" fillId="5" borderId="1" xfId="72" applyFont="1" applyAlignment="1">
      <alignment horizontal="right" vertical="center"/>
    </xf>
    <xf numFmtId="44" fontId="39" fillId="5" borderId="1" xfId="72" applyNumberFormat="1" applyFont="1" applyAlignment="1">
      <alignment vertical="center"/>
    </xf>
    <xf numFmtId="0" fontId="15" fillId="5" borderId="1" xfId="72" applyFont="1" applyAlignment="1">
      <alignment horizontal="center" vertical="top"/>
    </xf>
    <xf numFmtId="171" fontId="15" fillId="5" borderId="1" xfId="72" applyNumberFormat="1" applyFont="1" applyAlignment="1">
      <alignment vertical="top"/>
    </xf>
    <xf numFmtId="0" fontId="29" fillId="5" borderId="21" xfId="72" applyFont="1" applyBorder="1" applyAlignment="1">
      <alignment horizontal="left" vertical="top"/>
    </xf>
    <xf numFmtId="0" fontId="29" fillId="5" borderId="1" xfId="72" applyFont="1" applyAlignment="1">
      <alignment vertical="top"/>
    </xf>
    <xf numFmtId="0" fontId="15" fillId="5" borderId="1" xfId="72" applyFont="1" applyAlignment="1">
      <alignment horizontal="left" vertical="top" wrapText="1"/>
    </xf>
    <xf numFmtId="0" fontId="29" fillId="5" borderId="1" xfId="72" applyFont="1" applyAlignment="1">
      <alignment horizontal="right" vertical="top"/>
    </xf>
    <xf numFmtId="0" fontId="40" fillId="5" borderId="1" xfId="64" applyFont="1" applyAlignment="1">
      <alignment vertical="center"/>
    </xf>
    <xf numFmtId="0" fontId="41" fillId="0" borderId="0" xfId="0" applyFont="1"/>
    <xf numFmtId="0" fontId="41" fillId="5" borderId="1" xfId="64" applyFont="1" applyAlignment="1">
      <alignment vertical="center"/>
    </xf>
    <xf numFmtId="0" fontId="42" fillId="5" borderId="1" xfId="64" applyFont="1" applyAlignment="1">
      <alignment horizontal="right" vertical="center"/>
    </xf>
    <xf numFmtId="0" fontId="29" fillId="5" borderId="26" xfId="15" applyFont="1" applyBorder="1" applyAlignment="1">
      <alignment horizontal="center" vertical="center"/>
    </xf>
    <xf numFmtId="0" fontId="29" fillId="5" borderId="27" xfId="15" applyFont="1" applyBorder="1" applyAlignment="1">
      <alignment horizontal="center" vertical="center"/>
    </xf>
    <xf numFmtId="0" fontId="16" fillId="11" borderId="11" xfId="15" applyFont="1" applyFill="1" applyBorder="1" applyAlignment="1">
      <alignment horizontal="center" vertical="center"/>
    </xf>
    <xf numFmtId="0" fontId="16" fillId="11" borderId="13" xfId="15" applyFont="1" applyFill="1" applyBorder="1" applyAlignment="1">
      <alignment horizontal="center" vertical="center"/>
    </xf>
    <xf numFmtId="0" fontId="29" fillId="12" borderId="11" xfId="15" applyFont="1" applyFill="1" applyBorder="1" applyAlignment="1">
      <alignment horizontal="center" vertical="center"/>
    </xf>
    <xf numFmtId="0" fontId="29" fillId="12" borderId="12" xfId="15" applyFont="1" applyFill="1" applyBorder="1" applyAlignment="1">
      <alignment horizontal="center" vertical="center"/>
    </xf>
    <xf numFmtId="0" fontId="29" fillId="12" borderId="13" xfId="15" applyFont="1" applyFill="1" applyBorder="1" applyAlignment="1">
      <alignment horizontal="center" vertical="center"/>
    </xf>
    <xf numFmtId="0" fontId="29" fillId="5" borderId="26" xfId="15" applyFont="1" applyBorder="1" applyAlignment="1">
      <alignment horizontal="center"/>
    </xf>
    <xf numFmtId="0" fontId="29" fillId="5" borderId="27" xfId="15" applyFont="1" applyBorder="1" applyAlignment="1">
      <alignment horizontal="center"/>
    </xf>
    <xf numFmtId="0" fontId="7" fillId="5" borderId="18" xfId="60" applyFont="1" applyBorder="1" applyAlignment="1">
      <alignment horizontal="left" vertical="center"/>
    </xf>
    <xf numFmtId="0" fontId="7" fillId="5" borderId="1" xfId="60" applyFont="1" applyAlignment="1">
      <alignment horizontal="left" vertical="center"/>
    </xf>
    <xf numFmtId="0" fontId="7" fillId="5" borderId="19" xfId="60" applyFont="1" applyBorder="1" applyAlignment="1">
      <alignment horizontal="left" vertical="center"/>
    </xf>
    <xf numFmtId="0" fontId="9" fillId="5" borderId="15" xfId="58" applyBorder="1" applyAlignment="1">
      <alignment horizontal="left" vertical="center" wrapText="1"/>
    </xf>
    <xf numFmtId="0" fontId="9" fillId="5" borderId="20" xfId="58" applyBorder="1" applyAlignment="1">
      <alignment horizontal="left" vertical="center" wrapText="1"/>
    </xf>
    <xf numFmtId="49" fontId="9" fillId="5" borderId="15" xfId="58" applyNumberFormat="1" applyBorder="1" applyAlignment="1">
      <alignment horizontal="left" vertical="center" wrapText="1"/>
    </xf>
    <xf numFmtId="0" fontId="9" fillId="5" borderId="16" xfId="58" applyBorder="1" applyAlignment="1">
      <alignment horizontal="left" vertical="center" wrapText="1"/>
    </xf>
    <xf numFmtId="0" fontId="7" fillId="5" borderId="21" xfId="58" applyFont="1" applyBorder="1" applyAlignment="1">
      <alignment horizontal="center" vertical="center" wrapText="1"/>
    </xf>
    <xf numFmtId="0" fontId="15" fillId="8" borderId="17" xfId="9" applyFont="1" applyFill="1" applyBorder="1" applyAlignment="1">
      <alignment horizontal="left" vertical="center"/>
    </xf>
    <xf numFmtId="0" fontId="9" fillId="5" borderId="17" xfId="58" applyBorder="1" applyAlignment="1">
      <alignment horizontal="center" vertical="center" wrapText="1"/>
    </xf>
    <xf numFmtId="0" fontId="12" fillId="5" borderId="15" xfId="61" applyNumberFormat="1" applyFont="1" applyFill="1" applyBorder="1" applyAlignment="1" applyProtection="1">
      <alignment horizontal="left" vertical="center" wrapText="1"/>
    </xf>
    <xf numFmtId="0" fontId="12" fillId="5" borderId="16" xfId="61" applyNumberFormat="1" applyFont="1" applyFill="1" applyBorder="1" applyAlignment="1" applyProtection="1">
      <alignment horizontal="left" vertical="center" wrapText="1"/>
    </xf>
    <xf numFmtId="0" fontId="12" fillId="5" borderId="20" xfId="61" applyNumberFormat="1" applyFont="1" applyFill="1" applyBorder="1" applyAlignment="1" applyProtection="1">
      <alignment horizontal="left" vertical="center" wrapText="1"/>
    </xf>
    <xf numFmtId="0" fontId="6" fillId="5" borderId="3" xfId="1" applyFont="1" applyBorder="1" applyAlignment="1">
      <alignment horizontal="center" vertical="center" wrapText="1"/>
    </xf>
    <xf numFmtId="0" fontId="6" fillId="5" borderId="4" xfId="1" applyFont="1" applyBorder="1" applyAlignment="1">
      <alignment horizontal="center" vertical="center" wrapText="1"/>
    </xf>
    <xf numFmtId="0" fontId="6" fillId="5" borderId="5" xfId="1" applyFont="1" applyBorder="1" applyAlignment="1">
      <alignment horizontal="center" vertical="center" wrapText="1"/>
    </xf>
    <xf numFmtId="0" fontId="6" fillId="5" borderId="6" xfId="1" applyFont="1" applyBorder="1" applyAlignment="1">
      <alignment horizontal="center" vertical="center" wrapText="1"/>
    </xf>
    <xf numFmtId="0" fontId="6" fillId="5" borderId="1" xfId="1" applyFont="1" applyAlignment="1">
      <alignment horizontal="center" vertical="center" wrapText="1"/>
    </xf>
    <xf numFmtId="0" fontId="6" fillId="5" borderId="7" xfId="1" applyFont="1" applyBorder="1" applyAlignment="1">
      <alignment horizontal="center" vertical="center" wrapText="1"/>
    </xf>
    <xf numFmtId="0" fontId="6" fillId="5" borderId="8" xfId="1" applyFont="1" applyBorder="1" applyAlignment="1">
      <alignment horizontal="center" vertical="center" wrapText="1"/>
    </xf>
    <xf numFmtId="0" fontId="6" fillId="5" borderId="9" xfId="1" applyFont="1" applyBorder="1" applyAlignment="1">
      <alignment horizontal="center" vertical="center" wrapText="1"/>
    </xf>
    <xf numFmtId="0" fontId="6" fillId="5" borderId="10" xfId="1" applyFont="1" applyBorder="1" applyAlignment="1">
      <alignment horizontal="center" vertical="center" wrapText="1"/>
    </xf>
    <xf numFmtId="0" fontId="7" fillId="5" borderId="4" xfId="1" applyFont="1" applyBorder="1" applyAlignment="1">
      <alignment horizontal="center" vertical="center" wrapText="1"/>
    </xf>
    <xf numFmtId="10" fontId="7" fillId="6" borderId="1" xfId="29" applyNumberFormat="1" applyFont="1" applyFill="1" applyBorder="1" applyAlignment="1">
      <alignment horizontal="center" vertical="center" wrapText="1"/>
    </xf>
    <xf numFmtId="10" fontId="7" fillId="6" borderId="7" xfId="29" applyNumberFormat="1" applyFont="1" applyFill="1" applyBorder="1" applyAlignment="1">
      <alignment horizontal="center" vertical="center" wrapText="1"/>
    </xf>
    <xf numFmtId="165" fontId="7" fillId="5" borderId="11" xfId="26" applyFont="1" applyFill="1" applyBorder="1" applyAlignment="1">
      <alignment horizontal="center" vertical="center" wrapText="1"/>
    </xf>
    <xf numFmtId="165" fontId="7" fillId="5" borderId="12" xfId="26" applyFont="1" applyFill="1" applyBorder="1" applyAlignment="1">
      <alignment horizontal="center" vertical="center" wrapText="1"/>
    </xf>
    <xf numFmtId="165" fontId="7" fillId="5" borderId="13" xfId="26" applyFont="1" applyFill="1" applyBorder="1" applyAlignment="1">
      <alignment horizontal="center" vertical="center" wrapText="1"/>
    </xf>
    <xf numFmtId="165" fontId="9" fillId="5" borderId="4" xfId="27" quotePrefix="1" applyFont="1" applyFill="1" applyBorder="1" applyAlignment="1">
      <alignment horizontal="center" vertical="center"/>
    </xf>
    <xf numFmtId="165" fontId="9" fillId="5" borderId="1" xfId="27" quotePrefix="1" applyFont="1" applyFill="1" applyBorder="1" applyAlignment="1">
      <alignment horizontal="center" vertical="center"/>
    </xf>
    <xf numFmtId="165" fontId="9" fillId="5" borderId="9" xfId="27" quotePrefix="1" applyFont="1" applyFill="1" applyBorder="1" applyAlignment="1">
      <alignment horizontal="center" vertical="center"/>
    </xf>
    <xf numFmtId="0" fontId="16" fillId="5" borderId="1" xfId="9" applyFont="1" applyAlignment="1">
      <alignment horizontal="center" vertical="center"/>
    </xf>
    <xf numFmtId="0" fontId="7" fillId="5" borderId="17" xfId="60" applyFont="1" applyBorder="1" applyAlignment="1">
      <alignment horizontal="left" vertical="center"/>
    </xf>
    <xf numFmtId="165" fontId="7" fillId="5" borderId="6" xfId="27" applyFont="1" applyFill="1" applyBorder="1" applyAlignment="1">
      <alignment horizontal="left" vertical="top" wrapText="1"/>
    </xf>
    <xf numFmtId="165" fontId="7" fillId="5" borderId="1" xfId="27" applyFont="1" applyFill="1" applyBorder="1" applyAlignment="1">
      <alignment horizontal="left" vertical="top" wrapText="1"/>
    </xf>
    <xf numFmtId="0" fontId="12" fillId="5" borderId="17" xfId="58" applyFont="1" applyBorder="1" applyAlignment="1">
      <alignment horizontal="left" vertical="center" wrapText="1"/>
    </xf>
    <xf numFmtId="10" fontId="12" fillId="9" borderId="17" xfId="58" applyNumberFormat="1" applyFont="1" applyFill="1" applyBorder="1" applyAlignment="1" applyProtection="1">
      <alignment horizontal="center" vertical="center"/>
      <protection locked="0"/>
    </xf>
    <xf numFmtId="0" fontId="12" fillId="5" borderId="17" xfId="58" applyFont="1" applyBorder="1" applyAlignment="1">
      <alignment horizontal="left" vertical="center"/>
    </xf>
    <xf numFmtId="0" fontId="17" fillId="5" borderId="17" xfId="58" applyFont="1" applyBorder="1" applyAlignment="1">
      <alignment horizontal="center" vertical="center"/>
    </xf>
    <xf numFmtId="4" fontId="17" fillId="5" borderId="17" xfId="58" applyNumberFormat="1" applyFont="1" applyBorder="1" applyAlignment="1">
      <alignment horizontal="center" vertical="center" wrapText="1"/>
    </xf>
    <xf numFmtId="0" fontId="9" fillId="5" borderId="1" xfId="58" applyAlignment="1">
      <alignment horizontal="center" vertical="center"/>
    </xf>
    <xf numFmtId="0" fontId="7" fillId="5" borderId="17" xfId="58" applyFont="1" applyBorder="1" applyAlignment="1">
      <alignment horizontal="center" vertical="center"/>
    </xf>
    <xf numFmtId="0" fontId="18" fillId="5" borderId="1" xfId="58" applyFont="1" applyAlignment="1">
      <alignment horizontal="center" vertical="top" wrapText="1"/>
    </xf>
    <xf numFmtId="0" fontId="9" fillId="5" borderId="17" xfId="58" applyBorder="1" applyAlignment="1">
      <alignment horizontal="left" vertical="center" wrapText="1"/>
    </xf>
    <xf numFmtId="0" fontId="9" fillId="5" borderId="17" xfId="58" applyBorder="1" applyAlignment="1">
      <alignment horizontal="left" vertical="center"/>
    </xf>
    <xf numFmtId="0" fontId="21" fillId="5" borderId="1" xfId="58" applyFont="1" applyAlignment="1">
      <alignment horizontal="left" vertical="center" wrapText="1"/>
    </xf>
    <xf numFmtId="2" fontId="22" fillId="5" borderId="21" xfId="58" applyNumberFormat="1" applyFont="1" applyBorder="1" applyAlignment="1">
      <alignment horizontal="center" vertical="center"/>
    </xf>
    <xf numFmtId="0" fontId="24" fillId="5" borderId="1" xfId="58" applyFont="1" applyAlignment="1">
      <alignment horizontal="left" vertical="center"/>
    </xf>
    <xf numFmtId="49" fontId="9" fillId="9" borderId="22" xfId="58" applyNumberFormat="1" applyFill="1" applyBorder="1" applyAlignment="1" applyProtection="1">
      <alignment horizontal="left" vertical="center" wrapText="1"/>
      <protection locked="0"/>
    </xf>
    <xf numFmtId="49" fontId="9" fillId="9" borderId="23" xfId="58" applyNumberFormat="1" applyFill="1" applyBorder="1" applyAlignment="1" applyProtection="1">
      <alignment horizontal="left" vertical="center" wrapText="1"/>
      <protection locked="0"/>
    </xf>
    <xf numFmtId="49" fontId="9" fillId="9" borderId="24" xfId="58" applyNumberFormat="1" applyFill="1" applyBorder="1" applyAlignment="1" applyProtection="1">
      <alignment horizontal="left" vertical="center" wrapText="1"/>
      <protection locked="0"/>
    </xf>
    <xf numFmtId="168" fontId="9" fillId="5" borderId="1" xfId="58" applyNumberFormat="1" applyAlignment="1">
      <alignment horizontal="left" vertical="center"/>
    </xf>
    <xf numFmtId="0" fontId="25" fillId="5" borderId="1" xfId="59" applyFont="1" applyAlignment="1">
      <alignment horizontal="right" vertical="center"/>
    </xf>
    <xf numFmtId="0" fontId="26" fillId="5" borderId="1" xfId="59" applyFont="1" applyAlignment="1">
      <alignment horizontal="center" vertical="center"/>
    </xf>
    <xf numFmtId="0" fontId="25" fillId="5" borderId="1" xfId="59" quotePrefix="1" applyFont="1" applyAlignment="1">
      <alignment horizontal="left" vertical="center"/>
    </xf>
    <xf numFmtId="0" fontId="25" fillId="5" borderId="1" xfId="59" applyFont="1" applyAlignment="1">
      <alignment horizontal="left" vertical="center"/>
    </xf>
    <xf numFmtId="0" fontId="25" fillId="5" borderId="1" xfId="59" applyFont="1" applyAlignment="1">
      <alignment horizontal="center" vertical="center"/>
    </xf>
    <xf numFmtId="0" fontId="28" fillId="5" borderId="17" xfId="58" applyFont="1" applyBorder="1" applyAlignment="1">
      <alignment horizontal="center" vertical="center" wrapText="1"/>
    </xf>
    <xf numFmtId="0" fontId="1" fillId="3" borderId="1" xfId="0" applyFont="1" applyFill="1" applyBorder="1" applyAlignment="1">
      <alignment horizontal="right" vertical="center" wrapText="1"/>
    </xf>
    <xf numFmtId="0" fontId="2" fillId="0" borderId="2" xfId="34" applyFont="1" applyFill="1" applyBorder="1" applyAlignment="1">
      <alignment horizontal="left" vertical="center" wrapText="1"/>
    </xf>
    <xf numFmtId="0" fontId="4" fillId="5" borderId="1" xfId="34" applyFont="1" applyAlignment="1">
      <alignment horizontal="right" vertical="center" wrapText="1"/>
    </xf>
    <xf numFmtId="0" fontId="7" fillId="5" borderId="11" xfId="1" applyFont="1" applyBorder="1" applyAlignment="1">
      <alignment horizontal="center" vertical="center"/>
    </xf>
    <xf numFmtId="0" fontId="7" fillId="5" borderId="12" xfId="1" applyFont="1" applyBorder="1" applyAlignment="1">
      <alignment horizontal="center" vertical="center"/>
    </xf>
    <xf numFmtId="0" fontId="7" fillId="5" borderId="13" xfId="1" applyFont="1" applyBorder="1" applyAlignment="1">
      <alignment horizontal="center" vertical="center"/>
    </xf>
    <xf numFmtId="165" fontId="7" fillId="5" borderId="6" xfId="27" applyFont="1" applyFill="1" applyBorder="1" applyAlignment="1">
      <alignment horizontal="left" vertical="center" wrapText="1"/>
    </xf>
    <xf numFmtId="165" fontId="7" fillId="5" borderId="1" xfId="27" applyFont="1" applyFill="1" applyBorder="1" applyAlignment="1">
      <alignment horizontal="left" vertical="center" wrapText="1"/>
    </xf>
    <xf numFmtId="0" fontId="42" fillId="5" borderId="21" xfId="64" applyFont="1" applyBorder="1" applyAlignment="1">
      <alignment horizontal="center" vertical="center"/>
    </xf>
    <xf numFmtId="0" fontId="40" fillId="5" borderId="16" xfId="64" applyFont="1" applyBorder="1" applyAlignment="1">
      <alignment horizontal="left" vertical="center"/>
    </xf>
    <xf numFmtId="14" fontId="40" fillId="5" borderId="16" xfId="64" applyNumberFormat="1" applyFont="1" applyBorder="1" applyAlignment="1">
      <alignment horizontal="left" vertical="center"/>
    </xf>
    <xf numFmtId="0" fontId="42" fillId="5" borderId="21" xfId="64" applyFont="1" applyBorder="1" applyAlignment="1">
      <alignment horizontal="left" vertical="center"/>
    </xf>
    <xf numFmtId="0" fontId="40" fillId="5" borderId="16" xfId="64" applyFont="1" applyBorder="1" applyAlignment="1">
      <alignment horizontal="center" vertical="center"/>
    </xf>
    <xf numFmtId="1" fontId="29" fillId="5" borderId="17" xfId="25" applyNumberFormat="1" applyFont="1" applyBorder="1" applyAlignment="1">
      <alignment horizontal="center" vertical="center"/>
    </xf>
    <xf numFmtId="0" fontId="29" fillId="5" borderId="17" xfId="25" applyFont="1" applyBorder="1" applyAlignment="1">
      <alignment horizontal="center" vertical="center"/>
    </xf>
    <xf numFmtId="0" fontId="29" fillId="5" borderId="17" xfId="25" applyFont="1" applyBorder="1" applyAlignment="1">
      <alignment horizontal="left" vertical="center" wrapText="1"/>
    </xf>
    <xf numFmtId="44" fontId="29" fillId="5" borderId="25" xfId="25" applyNumberFormat="1" applyFont="1" applyBorder="1" applyAlignment="1">
      <alignment horizontal="left" vertical="center"/>
    </xf>
    <xf numFmtId="44" fontId="29" fillId="5" borderId="14" xfId="25" applyNumberFormat="1" applyFont="1" applyBorder="1" applyAlignment="1">
      <alignment horizontal="left" vertical="center"/>
    </xf>
    <xf numFmtId="0" fontId="7" fillId="5" borderId="5" xfId="1" applyFont="1" applyBorder="1" applyAlignment="1">
      <alignment horizontal="center" vertical="center" wrapText="1"/>
    </xf>
    <xf numFmtId="165" fontId="9" fillId="5" borderId="5" xfId="27" quotePrefix="1" applyFont="1" applyFill="1" applyBorder="1" applyAlignment="1">
      <alignment horizontal="center" vertical="center"/>
    </xf>
    <xf numFmtId="165" fontId="9" fillId="5" borderId="7" xfId="27" quotePrefix="1" applyFont="1" applyFill="1" applyBorder="1" applyAlignment="1">
      <alignment horizontal="center" vertical="center"/>
    </xf>
    <xf numFmtId="0" fontId="9" fillId="5" borderId="9" xfId="1" applyFont="1" applyBorder="1" applyAlignment="1">
      <alignment horizontal="center" vertical="center"/>
    </xf>
    <xf numFmtId="0" fontId="9" fillId="5" borderId="10" xfId="1" applyFont="1" applyBorder="1" applyAlignment="1">
      <alignment horizontal="center" vertical="center"/>
    </xf>
    <xf numFmtId="0" fontId="5" fillId="5" borderId="9" xfId="1" applyBorder="1" applyAlignment="1">
      <alignment horizontal="center" vertical="center"/>
    </xf>
    <xf numFmtId="0" fontId="5" fillId="5" borderId="10" xfId="1" applyBorder="1" applyAlignment="1">
      <alignment horizontal="center" vertical="center"/>
    </xf>
    <xf numFmtId="0" fontId="1" fillId="5" borderId="1" xfId="9" applyFont="1" applyAlignment="1">
      <alignment horizontal="right" vertical="center" wrapText="1"/>
    </xf>
    <xf numFmtId="0" fontId="29" fillId="5" borderId="1" xfId="25" applyFont="1" applyAlignment="1">
      <alignment horizontal="center" vertical="center"/>
    </xf>
    <xf numFmtId="14" fontId="15" fillId="5" borderId="16" xfId="64" applyNumberFormat="1" applyFont="1" applyBorder="1" applyAlignment="1">
      <alignment horizontal="left" vertical="center"/>
    </xf>
    <xf numFmtId="0" fontId="29" fillId="5" borderId="21" xfId="64" applyFont="1" applyBorder="1" applyAlignment="1">
      <alignment horizontal="left" vertical="center"/>
    </xf>
    <xf numFmtId="0" fontId="15" fillId="5" borderId="16" xfId="64" applyFont="1" applyBorder="1" applyAlignment="1">
      <alignment horizontal="center" vertical="center"/>
    </xf>
    <xf numFmtId="0" fontId="29" fillId="10" borderId="4" xfId="25" applyFont="1" applyFill="1" applyBorder="1" applyAlignment="1">
      <alignment horizontal="center" vertical="top"/>
    </xf>
    <xf numFmtId="0" fontId="29" fillId="10" borderId="9" xfId="25" applyFont="1" applyFill="1" applyBorder="1" applyAlignment="1">
      <alignment horizontal="center" vertical="top"/>
    </xf>
    <xf numFmtId="0" fontId="29" fillId="5" borderId="21" xfId="64" applyFont="1" applyBorder="1" applyAlignment="1">
      <alignment horizontal="center" vertical="center"/>
    </xf>
    <xf numFmtId="0" fontId="15" fillId="5" borderId="1" xfId="64" applyFont="1" applyAlignment="1">
      <alignment horizontal="left" vertical="center"/>
    </xf>
    <xf numFmtId="0" fontId="15" fillId="5" borderId="16" xfId="64" applyFont="1" applyBorder="1" applyAlignment="1">
      <alignment horizontal="left" vertical="center"/>
    </xf>
    <xf numFmtId="0" fontId="34" fillId="5" borderId="39" xfId="72" applyFont="1" applyBorder="1" applyAlignment="1">
      <alignment horizontal="left" vertical="top"/>
    </xf>
    <xf numFmtId="0" fontId="34" fillId="5" borderId="21" xfId="72" applyFont="1" applyBorder="1" applyAlignment="1">
      <alignment horizontal="left" vertical="top"/>
    </xf>
    <xf numFmtId="0" fontId="34" fillId="5" borderId="21" xfId="72" applyFont="1" applyBorder="1" applyAlignment="1">
      <alignment horizontal="left" vertical="top" wrapText="1"/>
    </xf>
    <xf numFmtId="0" fontId="34" fillId="5" borderId="40" xfId="72" applyFont="1" applyBorder="1" applyAlignment="1">
      <alignment horizontal="left" vertical="top" wrapText="1"/>
    </xf>
    <xf numFmtId="44" fontId="9" fillId="5" borderId="46" xfId="96" applyFont="1" applyBorder="1" applyAlignment="1">
      <alignment horizontal="center" vertical="center"/>
    </xf>
    <xf numFmtId="44" fontId="9" fillId="5" borderId="45" xfId="96" applyFont="1" applyBorder="1" applyAlignment="1">
      <alignment horizontal="center" vertical="center"/>
    </xf>
    <xf numFmtId="44" fontId="9" fillId="5" borderId="5" xfId="96" applyFont="1" applyBorder="1" applyAlignment="1">
      <alignment horizontal="center" vertical="center"/>
    </xf>
    <xf numFmtId="44" fontId="9" fillId="5" borderId="10" xfId="96" applyFont="1" applyBorder="1" applyAlignment="1">
      <alignment horizontal="center" vertical="center"/>
    </xf>
    <xf numFmtId="0" fontId="35" fillId="5" borderId="1" xfId="72" applyFont="1" applyAlignment="1">
      <alignment horizontal="center" vertical="center"/>
    </xf>
    <xf numFmtId="0" fontId="17" fillId="5" borderId="9" xfId="72" applyFont="1" applyBorder="1" applyAlignment="1">
      <alignment horizontal="center" vertical="center" wrapText="1"/>
    </xf>
    <xf numFmtId="44" fontId="9" fillId="5" borderId="44" xfId="96" applyFont="1" applyBorder="1" applyAlignment="1">
      <alignment horizontal="center" vertical="center"/>
    </xf>
    <xf numFmtId="44" fontId="9" fillId="5" borderId="7" xfId="96" applyFont="1" applyBorder="1" applyAlignment="1">
      <alignment horizontal="center" vertical="center"/>
    </xf>
    <xf numFmtId="0" fontId="36" fillId="5" borderId="11" xfId="72" applyFont="1" applyBorder="1" applyAlignment="1">
      <alignment horizontal="right" vertical="center"/>
    </xf>
    <xf numFmtId="0" fontId="36" fillId="5" borderId="12" xfId="72" applyFont="1" applyBorder="1" applyAlignment="1">
      <alignment horizontal="right" vertical="center"/>
    </xf>
    <xf numFmtId="0" fontId="36" fillId="5" borderId="13" xfId="72" applyFont="1" applyBorder="1" applyAlignment="1">
      <alignment horizontal="right" vertical="center"/>
    </xf>
    <xf numFmtId="0" fontId="15" fillId="5" borderId="16" xfId="72" applyFont="1" applyBorder="1" applyAlignment="1">
      <alignment horizontal="left" vertical="top"/>
    </xf>
    <xf numFmtId="14" fontId="15" fillId="5" borderId="16" xfId="72" applyNumberFormat="1" applyFont="1" applyBorder="1" applyAlignment="1">
      <alignment horizontal="left" vertical="top"/>
    </xf>
    <xf numFmtId="0" fontId="29" fillId="5" borderId="21" xfId="72" applyFont="1" applyBorder="1" applyAlignment="1">
      <alignment horizontal="left" vertical="top"/>
    </xf>
    <xf numFmtId="0" fontId="15" fillId="5" borderId="16" xfId="72" applyFont="1" applyBorder="1" applyAlignment="1">
      <alignment horizontal="center" vertical="top"/>
    </xf>
    <xf numFmtId="0" fontId="29" fillId="5" borderId="21" xfId="72" applyFont="1" applyBorder="1" applyAlignment="1">
      <alignment horizontal="center" vertical="top"/>
    </xf>
    <xf numFmtId="0" fontId="43" fillId="13" borderId="47" xfId="0" applyFont="1" applyFill="1" applyBorder="1" applyAlignment="1">
      <alignment horizontal="left" vertical="top" wrapText="1"/>
    </xf>
    <xf numFmtId="0" fontId="43" fillId="13" borderId="47" xfId="0" applyFont="1" applyFill="1" applyBorder="1" applyAlignment="1">
      <alignment horizontal="right" vertical="top" wrapText="1"/>
    </xf>
    <xf numFmtId="0" fontId="43" fillId="13" borderId="47" xfId="0" applyFont="1" applyFill="1" applyBorder="1" applyAlignment="1">
      <alignment horizontal="left" vertical="top" wrapText="1"/>
    </xf>
    <xf numFmtId="0" fontId="43" fillId="13" borderId="47" xfId="0" applyFont="1" applyFill="1" applyBorder="1" applyAlignment="1">
      <alignment horizontal="center" vertical="top" wrapText="1"/>
    </xf>
    <xf numFmtId="0" fontId="44" fillId="14" borderId="47" xfId="0" applyFont="1" applyFill="1" applyBorder="1" applyAlignment="1">
      <alignment horizontal="left" vertical="top" wrapText="1"/>
    </xf>
    <xf numFmtId="0" fontId="44" fillId="14" borderId="47" xfId="0" applyFont="1" applyFill="1" applyBorder="1" applyAlignment="1">
      <alignment horizontal="left" vertical="top" wrapText="1"/>
    </xf>
    <xf numFmtId="0" fontId="44" fillId="14" borderId="47" xfId="0" applyFont="1" applyFill="1" applyBorder="1" applyAlignment="1">
      <alignment horizontal="center" vertical="top" wrapText="1"/>
    </xf>
    <xf numFmtId="174" fontId="44" fillId="14" borderId="47" xfId="0" applyNumberFormat="1" applyFont="1" applyFill="1" applyBorder="1" applyAlignment="1">
      <alignment horizontal="right" vertical="top" wrapText="1"/>
    </xf>
    <xf numFmtId="4" fontId="44" fillId="14" borderId="47" xfId="0" applyNumberFormat="1" applyFont="1" applyFill="1" applyBorder="1" applyAlignment="1">
      <alignment horizontal="right" vertical="top" wrapText="1"/>
    </xf>
    <xf numFmtId="0" fontId="45" fillId="15" borderId="47" xfId="0" applyFont="1" applyFill="1" applyBorder="1" applyAlignment="1">
      <alignment horizontal="left" vertical="top" wrapText="1"/>
    </xf>
    <xf numFmtId="0" fontId="45" fillId="15" borderId="47" xfId="0" applyFont="1" applyFill="1" applyBorder="1" applyAlignment="1">
      <alignment horizontal="left" vertical="top" wrapText="1"/>
    </xf>
    <xf numFmtId="0" fontId="45" fillId="15" borderId="47" xfId="0" applyFont="1" applyFill="1" applyBorder="1" applyAlignment="1">
      <alignment horizontal="center" vertical="top" wrapText="1"/>
    </xf>
    <xf numFmtId="174" fontId="45" fillId="15" borderId="47" xfId="0" applyNumberFormat="1" applyFont="1" applyFill="1" applyBorder="1" applyAlignment="1">
      <alignment horizontal="right" vertical="top" wrapText="1"/>
    </xf>
    <xf numFmtId="4" fontId="45" fillId="15" borderId="47" xfId="0" applyNumberFormat="1" applyFont="1" applyFill="1" applyBorder="1" applyAlignment="1">
      <alignment horizontal="right" vertical="top" wrapText="1"/>
    </xf>
    <xf numFmtId="0" fontId="45" fillId="16" borderId="47" xfId="0" applyFont="1" applyFill="1" applyBorder="1" applyAlignment="1">
      <alignment horizontal="left" vertical="top" wrapText="1"/>
    </xf>
    <xf numFmtId="0" fontId="45" fillId="16" borderId="47" xfId="0" applyFont="1" applyFill="1" applyBorder="1" applyAlignment="1">
      <alignment horizontal="left" vertical="top" wrapText="1"/>
    </xf>
    <xf numFmtId="0" fontId="45" fillId="16" borderId="47" xfId="0" applyFont="1" applyFill="1" applyBorder="1" applyAlignment="1">
      <alignment horizontal="center" vertical="top" wrapText="1"/>
    </xf>
    <xf numFmtId="174" fontId="45" fillId="16" borderId="47" xfId="0" applyNumberFormat="1" applyFont="1" applyFill="1" applyBorder="1" applyAlignment="1">
      <alignment horizontal="right" vertical="top" wrapText="1"/>
    </xf>
    <xf numFmtId="4" fontId="45" fillId="16" borderId="47" xfId="0" applyNumberFormat="1" applyFont="1" applyFill="1" applyBorder="1" applyAlignment="1">
      <alignment horizontal="right" vertical="top" wrapText="1"/>
    </xf>
    <xf numFmtId="0" fontId="45" fillId="13" borderId="0" xfId="0" applyFont="1" applyFill="1" applyAlignment="1">
      <alignment horizontal="right" vertical="top" wrapText="1"/>
    </xf>
    <xf numFmtId="4" fontId="45" fillId="13" borderId="0" xfId="0" applyNumberFormat="1" applyFont="1" applyFill="1" applyAlignment="1">
      <alignment horizontal="right" vertical="top" wrapText="1"/>
    </xf>
    <xf numFmtId="0" fontId="45" fillId="13" borderId="0" xfId="0" applyFont="1" applyFill="1" applyAlignment="1">
      <alignment horizontal="right" vertical="top" wrapText="1"/>
    </xf>
    <xf numFmtId="0" fontId="44" fillId="14" borderId="48" xfId="0" applyFont="1" applyFill="1" applyBorder="1" applyAlignment="1">
      <alignment horizontal="left" vertical="top" wrapText="1"/>
    </xf>
    <xf numFmtId="0" fontId="43" fillId="13" borderId="0" xfId="0" applyFont="1" applyFill="1" applyAlignment="1">
      <alignment horizontal="center" wrapText="1"/>
    </xf>
    <xf numFmtId="0" fontId="0" fillId="0" borderId="0" xfId="0"/>
    <xf numFmtId="0" fontId="7" fillId="5" borderId="1" xfId="1" applyFont="1" applyAlignment="1">
      <alignment horizontal="center" vertical="center"/>
    </xf>
    <xf numFmtId="0" fontId="1" fillId="5" borderId="1" xfId="9" applyFont="1" applyAlignment="1">
      <alignment horizontal="center" vertical="center" wrapText="1"/>
    </xf>
    <xf numFmtId="0" fontId="15" fillId="5" borderId="1" xfId="25" applyFont="1" applyAlignment="1">
      <alignment horizontal="center" wrapText="1"/>
    </xf>
    <xf numFmtId="0" fontId="45" fillId="13" borderId="0" xfId="0" applyFont="1" applyFill="1" applyAlignment="1">
      <alignment horizontal="center" vertical="top" wrapText="1"/>
    </xf>
    <xf numFmtId="0" fontId="44" fillId="14" borderId="48" xfId="0" applyFont="1" applyFill="1" applyBorder="1" applyAlignment="1">
      <alignment horizontal="center" vertical="top" wrapText="1"/>
    </xf>
    <xf numFmtId="0" fontId="15" fillId="5" borderId="1" xfId="64" applyFont="1" applyAlignment="1">
      <alignment horizontal="center" vertical="center"/>
    </xf>
    <xf numFmtId="0" fontId="29" fillId="5" borderId="1" xfId="25" applyFont="1" applyAlignment="1">
      <alignment vertical="center"/>
    </xf>
  </cellXfs>
  <cellStyles count="104">
    <cellStyle name="Moeda 2" xfId="96" xr:uid="{5207D575-C591-46B9-BFDE-DF9DF5A6F8AE}"/>
    <cellStyle name="Moeda_Composicao BDI v2.1" xfId="61" xr:uid="{E8D0C69F-4CE7-4E15-92E9-69A4AD870090}"/>
    <cellStyle name="Normal" xfId="0" builtinId="0"/>
    <cellStyle name="Normal 10" xfId="9" xr:uid="{24E5027C-51B5-461E-B518-0034A6042E65}"/>
    <cellStyle name="Normal 11" xfId="10" xr:uid="{6C2FA6A4-4C67-4EC2-BB40-A4040943EA06}"/>
    <cellStyle name="Normal 12" xfId="11" xr:uid="{53E83FDC-4EE4-4691-BF27-8AB70FF455B8}"/>
    <cellStyle name="Normal 13" xfId="12" xr:uid="{CEEF3425-38D4-499E-A009-85ECB87F73DD}"/>
    <cellStyle name="Normal 14" xfId="13" xr:uid="{C227EF4D-2366-484B-B557-9CD665A06421}"/>
    <cellStyle name="Normal 15" xfId="14" xr:uid="{56463803-C3B8-4E91-993F-9444E59D5090}"/>
    <cellStyle name="Normal 16" xfId="15" xr:uid="{433B37DA-3E8F-4A39-A011-578AA90AC53E}"/>
    <cellStyle name="Normal 17" xfId="16" xr:uid="{EEC4181B-C28E-474C-B048-95A3ECEAB3CD}"/>
    <cellStyle name="Normal 18" xfId="17" xr:uid="{A7FBD9AA-D6CE-470F-94BD-6CB78BBBE65C}"/>
    <cellStyle name="Normal 19" xfId="18" xr:uid="{61CBC61E-9679-4909-A709-34D152200A65}"/>
    <cellStyle name="Normal 2" xfId="1" xr:uid="{B35DC6D3-1F7B-4A69-BC3D-4CB6883FCE65}"/>
    <cellStyle name="Normal 2 2" xfId="58" xr:uid="{73A4765A-8FB6-4C29-AACA-ECC3A378EB0C}"/>
    <cellStyle name="Normal 20" xfId="19" xr:uid="{411BB434-DAF1-4174-BCBC-CA17598E9E1B}"/>
    <cellStyle name="Normal 21" xfId="20" xr:uid="{6C57B0E3-9D62-41D5-8DB9-A7E88D68145B}"/>
    <cellStyle name="Normal 22" xfId="21" xr:uid="{F634A419-B86E-446B-A4EB-5D685631E9F1}"/>
    <cellStyle name="Normal 23" xfId="22" xr:uid="{1243CE1E-CB0B-48BE-9D49-44D7B928D3C7}"/>
    <cellStyle name="Normal 24" xfId="23" xr:uid="{6419E73B-EC15-4CFD-A97D-B03A01C251DF}"/>
    <cellStyle name="Normal 25" xfId="24" xr:uid="{E951127E-0F0E-4260-B649-171EA3E43FE9}"/>
    <cellStyle name="Normal 26" xfId="25" xr:uid="{93AC5496-DA2E-4DE6-9127-3539FCA6528C}"/>
    <cellStyle name="Normal 27" xfId="31" xr:uid="{7C2DF29E-4A49-4542-87EF-FA4350E0657E}"/>
    <cellStyle name="Normal 28" xfId="32" xr:uid="{FA0ACB4D-97A8-4D52-9FAB-6765FC4D5648}"/>
    <cellStyle name="Normal 29" xfId="33" xr:uid="{4D1ACB68-5036-4979-BC10-B8C29794BA71}"/>
    <cellStyle name="Normal 3" xfId="2" xr:uid="{819147FD-4A84-432F-AB5A-F83A52184731}"/>
    <cellStyle name="Normal 3 2" xfId="59" xr:uid="{F219910C-6549-42CB-90C1-F3AA74712674}"/>
    <cellStyle name="Normal 30" xfId="34" xr:uid="{577208C0-8FEF-4DB5-A2BE-33E28FAD2946}"/>
    <cellStyle name="Normal 31" xfId="35" xr:uid="{3C3C3D38-EA77-4628-957C-1EE2FC72B35A}"/>
    <cellStyle name="Normal 32" xfId="36" xr:uid="{067EB7FD-15BA-437D-A8DC-743B56F87AC4}"/>
    <cellStyle name="Normal 33" xfId="37" xr:uid="{97E4F12A-708B-4D3B-B0D9-24205E7DA8F2}"/>
    <cellStyle name="Normal 34" xfId="38" xr:uid="{3F0F371D-DC63-4E1D-A621-67341024C681}"/>
    <cellStyle name="Normal 35" xfId="39" xr:uid="{D2DD2C15-2333-4604-9196-686BB5BC5152}"/>
    <cellStyle name="Normal 36" xfId="40" xr:uid="{0C2E9C1C-4428-4E26-A0B0-C841B80A0F9D}"/>
    <cellStyle name="Normal 37" xfId="41" xr:uid="{C1002A26-548B-4B6A-88E1-49EB00AD4ECA}"/>
    <cellStyle name="Normal 38" xfId="42" xr:uid="{BAB84C76-52FE-4BF5-9C97-780A75A95E7D}"/>
    <cellStyle name="Normal 39" xfId="43" xr:uid="{863BF2EB-6364-4A1C-80A2-201A3E1390AF}"/>
    <cellStyle name="Normal 4" xfId="3" xr:uid="{00F6314F-8EBF-48B7-B099-E669D5F2D725}"/>
    <cellStyle name="Normal 40" xfId="44" xr:uid="{568550CE-19AD-464A-ACC0-6F4EEC7543A6}"/>
    <cellStyle name="Normal 41" xfId="45" xr:uid="{BCBCF0F8-25F9-44AD-B1A0-F52F95AA3FB3}"/>
    <cellStyle name="Normal 42" xfId="46" xr:uid="{7BC8E5FB-B97A-4F6B-A703-5AE185C67599}"/>
    <cellStyle name="Normal 43" xfId="47" xr:uid="{92E90F5C-77C8-411B-A95E-6782829AD7F2}"/>
    <cellStyle name="Normal 44" xfId="48" xr:uid="{5EBB9713-DC57-4D7E-AB6D-A3FEC0DFEB93}"/>
    <cellStyle name="Normal 45" xfId="49" xr:uid="{E3E9B55D-95D6-4902-8457-CEB5257B168C}"/>
    <cellStyle name="Normal 46" xfId="50" xr:uid="{0BF85E80-CD43-47EA-9B39-BBCB055AD42D}"/>
    <cellStyle name="Normal 47" xfId="51" xr:uid="{4147AFDA-C2B4-4F55-B58D-46461B642A5E}"/>
    <cellStyle name="Normal 48" xfId="52" xr:uid="{BF11AF09-5A0C-451C-B5CA-9D80B7D66520}"/>
    <cellStyle name="Normal 49" xfId="53" xr:uid="{CE49A370-5F4A-4B72-A40C-A325A5B9C22D}"/>
    <cellStyle name="Normal 5" xfId="4" xr:uid="{6FA28189-6937-470D-88A6-84C7921A27E5}"/>
    <cellStyle name="Normal 50" xfId="54" xr:uid="{A6AD1949-0D77-49B0-B904-11AA5AF3091A}"/>
    <cellStyle name="Normal 51" xfId="55" xr:uid="{DFAD7F90-03DF-4F73-B63C-DCAFA2233C39}"/>
    <cellStyle name="Normal 52" xfId="56" xr:uid="{1FDA3511-2AF9-48BD-95A2-EEAFA42206BA}"/>
    <cellStyle name="Normal 53" xfId="57" xr:uid="{AE2EB840-07E9-42C6-AE57-957DABDFA1A0}"/>
    <cellStyle name="Normal 54" xfId="69" xr:uid="{670B1085-7AE0-4DCD-B29A-BBA49FAB9801}"/>
    <cellStyle name="Normal 55" xfId="70" xr:uid="{C7AFB5D7-6525-4E91-8780-C07817724469}"/>
    <cellStyle name="Normal 56" xfId="64" xr:uid="{9DB6F8ED-90FF-4ABB-B87D-E55CF5460374}"/>
    <cellStyle name="Normal 57" xfId="30" xr:uid="{AAA86126-AF1F-49D9-8BDC-ED60CBAB5C3B}"/>
    <cellStyle name="Normal 58" xfId="71" xr:uid="{E039EAE9-4A38-4D54-97C0-AC9922BBC59B}"/>
    <cellStyle name="Normal 59" xfId="72" xr:uid="{2732032C-D04E-45FF-A41D-7C72B3FC488F}"/>
    <cellStyle name="Normal 6" xfId="5" xr:uid="{AB0F981A-037A-429B-8F68-AE1B5BBF9CAB}"/>
    <cellStyle name="Normal 60" xfId="73" xr:uid="{637178C7-FFD2-446F-852A-70E3C09DCD83}"/>
    <cellStyle name="Normal 61" xfId="74" xr:uid="{2F988CBB-7654-411D-A1D1-DDBDF06D8D59}"/>
    <cellStyle name="Normal 62" xfId="75" xr:uid="{088798D8-5BB8-42C7-9FA2-1926F3CF6C91}"/>
    <cellStyle name="Normal 63" xfId="76" xr:uid="{58F632B9-319B-4AFB-B753-255C84B76E4C}"/>
    <cellStyle name="Normal 64" xfId="77" xr:uid="{7DBB7019-44D5-4BC8-A875-E7370121CC06}"/>
    <cellStyle name="Normal 65" xfId="78" xr:uid="{749E72F8-C9EF-4B04-B474-591508DB7059}"/>
    <cellStyle name="Normal 66" xfId="79" xr:uid="{26DE984A-78E3-4275-9BFA-0F1A1FD8C63B}"/>
    <cellStyle name="Normal 67" xfId="80" xr:uid="{54C4CA1E-6E01-4078-A482-C3D93F4B00B1}"/>
    <cellStyle name="Normal 68" xfId="81" xr:uid="{57F1C873-882D-45B5-A9B2-587280F712B2}"/>
    <cellStyle name="Normal 69" xfId="82" xr:uid="{6F646FFB-D63B-446F-983E-1A11031813AF}"/>
    <cellStyle name="Normal 7" xfId="6" xr:uid="{BD8DCEA1-179F-48DF-B6BE-9164B1902EC0}"/>
    <cellStyle name="Normal 70" xfId="83" xr:uid="{DD04D915-654D-4351-AB86-11C8382000BA}"/>
    <cellStyle name="Normal 71" xfId="84" xr:uid="{DBA6C4B3-107D-41DE-8BB0-5094EF9E37D8}"/>
    <cellStyle name="Normal 72" xfId="85" xr:uid="{61317C34-4200-4388-B67D-228B26C26B7C}"/>
    <cellStyle name="Normal 73" xfId="86" xr:uid="{73B5C355-7DD9-45D0-A838-10B8D5B3445E}"/>
    <cellStyle name="Normal 74" xfId="87" xr:uid="{B1C83F05-AB32-4493-9446-F4867B72E6D6}"/>
    <cellStyle name="Normal 75" xfId="88" xr:uid="{8B505E2D-B11A-4A77-B7A2-3C7C4AB4F828}"/>
    <cellStyle name="Normal 76" xfId="89" xr:uid="{F5C85D7E-212A-44E3-AF65-07B84DF5AC35}"/>
    <cellStyle name="Normal 77" xfId="90" xr:uid="{386DCAB2-74B7-4E50-B567-4416EA88F950}"/>
    <cellStyle name="Normal 78" xfId="91" xr:uid="{0424384B-99D4-40FB-AE5B-4D22FB9A2F5F}"/>
    <cellStyle name="Normal 79" xfId="92" xr:uid="{A2091EB3-3A8D-4F9C-BDF3-89C58215A678}"/>
    <cellStyle name="Normal 8" xfId="7" xr:uid="{9F2C594A-BF0A-4DB4-AE4F-E060124E605C}"/>
    <cellStyle name="Normal 80" xfId="65" xr:uid="{884BC8BC-C33C-4538-9848-3253C0A81343}"/>
    <cellStyle name="Normal 81" xfId="93" xr:uid="{4C5C465B-5E6E-45C9-AE49-D97F191C4DA9}"/>
    <cellStyle name="Normal 82" xfId="94" xr:uid="{A117ECAF-8D0C-4959-BC5D-853F55220FE2}"/>
    <cellStyle name="Normal 83" xfId="102" xr:uid="{EFD7B8BC-7611-49C8-AD77-D6EDCE1D9C92}"/>
    <cellStyle name="Normal 84" xfId="103" xr:uid="{099AC5DD-DB2C-4CB4-BB34-D615C41A8C68}"/>
    <cellStyle name="Normal 9" xfId="8" xr:uid="{760AE7E1-8797-4EA2-B68D-034AFA2D1E1C}"/>
    <cellStyle name="Normal_FICHA DE VERIFICAÇÃO PRELIMINAR - Plano R" xfId="60" xr:uid="{85822926-031D-441C-B244-F677E80891D7}"/>
    <cellStyle name="Porcentagem 2" xfId="29" xr:uid="{99721018-8145-4EF5-A1E8-80C056E8485D}"/>
    <cellStyle name="Porcentagem 3" xfId="62" xr:uid="{1D84CFF3-77E3-4657-93CF-F129ECFE1780}"/>
    <cellStyle name="Porcentagem 4" xfId="97" xr:uid="{CCF26ED5-D79D-4B4C-BE91-956609202DE9}"/>
    <cellStyle name="Vírgula 2" xfId="26" xr:uid="{0684E307-8545-441B-AA6D-8982FD7AE4A1}"/>
    <cellStyle name="Vírgula 2 2" xfId="28" xr:uid="{25E62D02-7BF2-4FCC-AD11-0EB8EE74986B}"/>
    <cellStyle name="Vírgula 2 2 2" xfId="68" xr:uid="{C0DB2090-E496-49BC-AA37-2D221BF24ECC}"/>
    <cellStyle name="Vírgula 2 2 2 2" xfId="100" xr:uid="{F5F94FE8-298E-4C07-BD24-8EEA27D37963}"/>
    <cellStyle name="Vírgula 2 3" xfId="66" xr:uid="{7E4E204C-821D-4D6E-9B5A-4F98643AE283}"/>
    <cellStyle name="Vírgula 2 3 2" xfId="99" xr:uid="{E82642FA-E1D5-4DAD-9322-87AB860D9CB5}"/>
    <cellStyle name="Vírgula 2 4" xfId="101" xr:uid="{6FED2836-8A44-4A75-A079-43B089AE8D51}"/>
    <cellStyle name="Vírgula 3" xfId="63" xr:uid="{36C5D5EC-EBEE-466E-BEDE-26250208E801}"/>
    <cellStyle name="Vírgula 3 2" xfId="95" xr:uid="{63E7BA0C-A900-4BE9-B715-80DCC5525FCF}"/>
    <cellStyle name="Vírgula 4" xfId="27" xr:uid="{FBD8E515-1807-4C20-9364-CB4487734BB2}"/>
    <cellStyle name="Vírgula 4 2" xfId="67" xr:uid="{3B534950-5C4A-4808-A1E7-4E9AEACFCA01}"/>
    <cellStyle name="Vírgula 5" xfId="98" xr:uid="{1E4C5692-E6E1-4600-B4D6-66B91FEB2A9A}"/>
  </cellStyles>
  <dxfs count="8">
    <dxf>
      <font>
        <color theme="0"/>
      </font>
      <fill>
        <patternFill>
          <bgColor rgb="FF002060"/>
        </patternFill>
      </fill>
    </dxf>
    <dxf>
      <border>
        <left style="thin">
          <color indexed="64"/>
        </left>
        <right style="thin">
          <color indexed="64"/>
        </right>
        <top style="thin">
          <color indexed="64"/>
        </top>
        <bottom style="thin">
          <color indexed="64"/>
        </bottom>
      </border>
    </dxf>
    <dxf>
      <font>
        <color theme="0"/>
      </font>
      <fill>
        <patternFill patternType="none">
          <bgColor indexed="65"/>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theme="0"/>
      </font>
      <fill>
        <patternFill>
          <bgColor theme="0"/>
        </patternFill>
      </fill>
      <border>
        <left/>
        <right/>
        <top/>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28575</xdr:colOff>
      <xdr:row>0</xdr:row>
      <xdr:rowOff>19050</xdr:rowOff>
    </xdr:from>
    <xdr:to>
      <xdr:col>8</xdr:col>
      <xdr:colOff>28575</xdr:colOff>
      <xdr:row>10</xdr:row>
      <xdr:rowOff>73063</xdr:rowOff>
    </xdr:to>
    <xdr:sp macro="" textlink="">
      <xdr:nvSpPr>
        <xdr:cNvPr id="2" name="Object 476" hidden="1">
          <a:extLst>
            <a:ext uri="{FF2B5EF4-FFF2-40B4-BE49-F238E27FC236}">
              <a16:creationId xmlns:a16="http://schemas.microsoft.com/office/drawing/2014/main" id="{FA4FC642-B610-4228-828B-AF4596EB7949}"/>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0</xdr:row>
      <xdr:rowOff>19050</xdr:rowOff>
    </xdr:from>
    <xdr:to>
      <xdr:col>8</xdr:col>
      <xdr:colOff>28575</xdr:colOff>
      <xdr:row>10</xdr:row>
      <xdr:rowOff>73063</xdr:rowOff>
    </xdr:to>
    <xdr:pic>
      <xdr:nvPicPr>
        <xdr:cNvPr id="3" name="Picture 476">
          <a:extLst>
            <a:ext uri="{FF2B5EF4-FFF2-40B4-BE49-F238E27FC236}">
              <a16:creationId xmlns:a16="http://schemas.microsoft.com/office/drawing/2014/main" id="{89470BA9-241C-48BF-87D1-474E732571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10</xdr:row>
      <xdr:rowOff>73063</xdr:rowOff>
    </xdr:to>
    <xdr:sp macro="" textlink="">
      <xdr:nvSpPr>
        <xdr:cNvPr id="4" name="Object 476" hidden="1">
          <a:extLst>
            <a:ext uri="{FF2B5EF4-FFF2-40B4-BE49-F238E27FC236}">
              <a16:creationId xmlns:a16="http://schemas.microsoft.com/office/drawing/2014/main" id="{0F835F7B-DD16-4BB4-9EA8-F0D2FD3C719C}"/>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10</xdr:row>
      <xdr:rowOff>73063</xdr:rowOff>
    </xdr:to>
    <xdr:pic>
      <xdr:nvPicPr>
        <xdr:cNvPr id="5" name="Picture 476">
          <a:extLst>
            <a:ext uri="{FF2B5EF4-FFF2-40B4-BE49-F238E27FC236}">
              <a16:creationId xmlns:a16="http://schemas.microsoft.com/office/drawing/2014/main" id="{9D2D4848-B25B-4147-A87C-C85AE00D7C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0</xdr:row>
      <xdr:rowOff>19050</xdr:rowOff>
    </xdr:from>
    <xdr:to>
      <xdr:col>8</xdr:col>
      <xdr:colOff>28575</xdr:colOff>
      <xdr:row>10</xdr:row>
      <xdr:rowOff>73063</xdr:rowOff>
    </xdr:to>
    <xdr:sp macro="" textlink="">
      <xdr:nvSpPr>
        <xdr:cNvPr id="6" name="Object 476" hidden="1">
          <a:extLst>
            <a:ext uri="{FF2B5EF4-FFF2-40B4-BE49-F238E27FC236}">
              <a16:creationId xmlns:a16="http://schemas.microsoft.com/office/drawing/2014/main" id="{F26EBDF9-6F22-459D-BF92-D64EDBE037FB}"/>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0</xdr:row>
      <xdr:rowOff>19050</xdr:rowOff>
    </xdr:from>
    <xdr:to>
      <xdr:col>8</xdr:col>
      <xdr:colOff>28575</xdr:colOff>
      <xdr:row>10</xdr:row>
      <xdr:rowOff>73063</xdr:rowOff>
    </xdr:to>
    <xdr:pic>
      <xdr:nvPicPr>
        <xdr:cNvPr id="7" name="Picture 476">
          <a:extLst>
            <a:ext uri="{FF2B5EF4-FFF2-40B4-BE49-F238E27FC236}">
              <a16:creationId xmlns:a16="http://schemas.microsoft.com/office/drawing/2014/main" id="{181EE875-6D61-46C5-901E-346BAB81E9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10</xdr:row>
      <xdr:rowOff>73063</xdr:rowOff>
    </xdr:to>
    <xdr:sp macro="" textlink="">
      <xdr:nvSpPr>
        <xdr:cNvPr id="8" name="Object 476" hidden="1">
          <a:extLst>
            <a:ext uri="{FF2B5EF4-FFF2-40B4-BE49-F238E27FC236}">
              <a16:creationId xmlns:a16="http://schemas.microsoft.com/office/drawing/2014/main" id="{16412786-4FED-4185-A87D-1050AC7B9721}"/>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10</xdr:row>
      <xdr:rowOff>73063</xdr:rowOff>
    </xdr:to>
    <xdr:pic>
      <xdr:nvPicPr>
        <xdr:cNvPr id="9" name="Picture 476">
          <a:extLst>
            <a:ext uri="{FF2B5EF4-FFF2-40B4-BE49-F238E27FC236}">
              <a16:creationId xmlns:a16="http://schemas.microsoft.com/office/drawing/2014/main" id="{B737CE29-E0D9-4845-9563-8F1867DD29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67235</xdr:colOff>
      <xdr:row>10</xdr:row>
      <xdr:rowOff>67236</xdr:rowOff>
    </xdr:from>
    <xdr:to>
      <xdr:col>9</xdr:col>
      <xdr:colOff>113824</xdr:colOff>
      <xdr:row>12</xdr:row>
      <xdr:rowOff>336800</xdr:rowOff>
    </xdr:to>
    <xdr:pic>
      <xdr:nvPicPr>
        <xdr:cNvPr id="11" name="Imagem 10">
          <a:extLst>
            <a:ext uri="{FF2B5EF4-FFF2-40B4-BE49-F238E27FC236}">
              <a16:creationId xmlns:a16="http://schemas.microsoft.com/office/drawing/2014/main" id="{B3884D07-501E-4D30-AE99-69789C24B4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235" y="145677"/>
          <a:ext cx="741354" cy="941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200025</xdr:colOff>
      <xdr:row>0</xdr:row>
      <xdr:rowOff>95250</xdr:rowOff>
    </xdr:from>
    <xdr:to>
      <xdr:col>2</xdr:col>
      <xdr:colOff>17454</xdr:colOff>
      <xdr:row>2</xdr:row>
      <xdr:rowOff>579967</xdr:rowOff>
    </xdr:to>
    <xdr:pic>
      <xdr:nvPicPr>
        <xdr:cNvPr id="2" name="Imagem 1">
          <a:extLst>
            <a:ext uri="{FF2B5EF4-FFF2-40B4-BE49-F238E27FC236}">
              <a16:creationId xmlns:a16="http://schemas.microsoft.com/office/drawing/2014/main" id="{1E5B7CA1-A010-4562-9693-5E4F6FCF2F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95250"/>
          <a:ext cx="741354" cy="941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178595</xdr:colOff>
      <xdr:row>0</xdr:row>
      <xdr:rowOff>119062</xdr:rowOff>
    </xdr:from>
    <xdr:to>
      <xdr:col>1</xdr:col>
      <xdr:colOff>86511</xdr:colOff>
      <xdr:row>2</xdr:row>
      <xdr:rowOff>584729</xdr:rowOff>
    </xdr:to>
    <xdr:pic>
      <xdr:nvPicPr>
        <xdr:cNvPr id="4" name="Imagem 3">
          <a:extLst>
            <a:ext uri="{FF2B5EF4-FFF2-40B4-BE49-F238E27FC236}">
              <a16:creationId xmlns:a16="http://schemas.microsoft.com/office/drawing/2014/main" id="{4B2E12D0-535B-4F50-B329-7BDAE3FE29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595" y="119062"/>
          <a:ext cx="741354" cy="941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116417</xdr:colOff>
      <xdr:row>0</xdr:row>
      <xdr:rowOff>63500</xdr:rowOff>
    </xdr:from>
    <xdr:to>
      <xdr:col>1</xdr:col>
      <xdr:colOff>21688</xdr:colOff>
      <xdr:row>3</xdr:row>
      <xdr:rowOff>105834</xdr:rowOff>
    </xdr:to>
    <xdr:pic>
      <xdr:nvPicPr>
        <xdr:cNvPr id="3" name="Imagem 2">
          <a:extLst>
            <a:ext uri="{FF2B5EF4-FFF2-40B4-BE49-F238E27FC236}">
              <a16:creationId xmlns:a16="http://schemas.microsoft.com/office/drawing/2014/main" id="{CE3AE1C4-D90C-5525-3DC9-FD76E5222F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417" y="63500"/>
          <a:ext cx="741354" cy="941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214314</xdr:colOff>
      <xdr:row>0</xdr:row>
      <xdr:rowOff>59531</xdr:rowOff>
    </xdr:from>
    <xdr:to>
      <xdr:col>1</xdr:col>
      <xdr:colOff>122230</xdr:colOff>
      <xdr:row>2</xdr:row>
      <xdr:rowOff>620448</xdr:rowOff>
    </xdr:to>
    <xdr:pic>
      <xdr:nvPicPr>
        <xdr:cNvPr id="2" name="Imagem 1">
          <a:extLst>
            <a:ext uri="{FF2B5EF4-FFF2-40B4-BE49-F238E27FC236}">
              <a16:creationId xmlns:a16="http://schemas.microsoft.com/office/drawing/2014/main" id="{593583FD-F606-4946-8D38-ACEE1E0EDF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314" y="59531"/>
          <a:ext cx="741354" cy="941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Engenharia\Keilla%20Oliveira%20dos%20Santos\LAJE\FINALIZADOS\LAJE_CAMPO_CAIXA_941516.2023\REV02%20-%20Nota%20T&#233;cnica\OR&#199;AMENTO\LAJE_CAMPO_CAIXA_941516.2023.xls" TargetMode="External"/><Relationship Id="rId1" Type="http://schemas.openxmlformats.org/officeDocument/2006/relationships/externalLinkPath" Target="/Engenharia/Keilla%20Oliveira%20dos%20Santos/LAJE/FINALIZADOS/LAJE_CAMPO_CAIXA_941516.2023/REV02%20-%20Nota%20T&#233;cnica/OR&#199;AMENTO/LAJE_CAMPO_CAIXA_941516.20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Cliente/Desktop/PMSAJ/Pra&#231;a%20S&#227;o%20Benedito/Refer&#234;ncia%2003-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94a97203a8f5449b/LLES/01%20-%20ATUAIS/PM_MUNIZ_FERREIRA/MUNIZ_ASFALTO/PMSAJ/RUA%20DA%20LINHA/Rua%20da%20Linha%20%20com%20piso%20modelo%20test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Users/Cliente/Desktop/PMSAJ/RUA%20DA%20LINHA/Rua%20da%20Linha%20%20com%20piso%20modelo%20testa.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P:\Engenharia\Cindy%20Oliveira%20de%20Souza\S&#195;O%20FELIPE\CRECHE_TIPO_1_PAC\CRECHE_TIPO_01_REV02\Or&#231;amento\S&#195;O_FELIPE_CRECHE_TIPO_01.xlsx" TargetMode="External"/><Relationship Id="rId1" Type="http://schemas.openxmlformats.org/officeDocument/2006/relationships/externalLinkPath" Target="/Engenharia/Cindy%20Oliveira%20de%20Souza/S&#195;O%20FELIPE/CRECHE_TIPO_1_PAC/CRECHE_TIPO_01_REV02/Or&#231;amento/S&#195;O_FELIPE_CRECHE_TIPO_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DADOS"/>
      <sheetName val="NOVO"/>
      <sheetName val="BDI"/>
      <sheetName val="ORÇAMENTO"/>
      <sheetName val="CÁLCULO"/>
      <sheetName val="MEMORIAL DE CÁLCULO"/>
      <sheetName val="CFF_PROPRIO"/>
      <sheetName val="Planilha2"/>
      <sheetName val="EVENTOS"/>
      <sheetName val="CRONO"/>
      <sheetName val="CRONOPLE"/>
      <sheetName val="PLE"/>
      <sheetName val="QCI"/>
      <sheetName val="COMPOSIÇÕES"/>
      <sheetName val="BM"/>
      <sheetName val="RRE"/>
      <sheetName val="OFÍCIO"/>
    </sheetNames>
    <sheetDataSet>
      <sheetData sheetId="0">
        <row r="2">
          <cell r="J2" t="str">
            <v>v3.0.5</v>
          </cell>
        </row>
        <row r="3">
          <cell r="O3">
            <v>1</v>
          </cell>
        </row>
        <row r="4">
          <cell r="O4">
            <v>1</v>
          </cell>
        </row>
      </sheetData>
      <sheetData sheetId="1">
        <row r="2">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OGU</v>
          </cell>
          <cell r="J4" t="str">
            <v>Equipamentos comunitários</v>
          </cell>
        </row>
        <row r="5">
          <cell r="F5" t="str">
            <v>PREFEITURA MUNICIPAL DE LAJE</v>
          </cell>
          <cell r="J5" t="str">
            <v>Pavimentação</v>
          </cell>
        </row>
        <row r="6">
          <cell r="F6" t="str">
            <v>LAJE/BA</v>
          </cell>
          <cell r="J6" t="str">
            <v xml:space="preserve">Drenagem </v>
          </cell>
        </row>
        <row r="7">
          <cell r="J7" t="str">
            <v>Abastecimento de água</v>
          </cell>
        </row>
        <row r="8">
          <cell r="F8" t="str">
            <v xml:space="preserve">941516/2023 </v>
          </cell>
          <cell r="J8" t="str">
            <v>Esgotamento sanitário</v>
          </cell>
        </row>
        <row r="9">
          <cell r="F9">
            <v>420625.93</v>
          </cell>
          <cell r="J9" t="str">
            <v>Energia elétrica e iluminação pública</v>
          </cell>
        </row>
        <row r="10">
          <cell r="F10">
            <v>33101.670000000217</v>
          </cell>
          <cell r="J10" t="str">
            <v>Coleta e tratamento de resíduos sólidos</v>
          </cell>
        </row>
        <row r="11">
          <cell r="J11" t="str">
            <v xml:space="preserve">Contenção e estabilização de encostas </v>
          </cell>
        </row>
        <row r="12">
          <cell r="J12" t="str">
            <v>Regularização fundiária</v>
          </cell>
        </row>
        <row r="13">
          <cell r="J13" t="str">
            <v>Aquisição de terreno</v>
          </cell>
        </row>
        <row r="14">
          <cell r="J14" t="str">
            <v>Aquisição de equipamentos e insumos</v>
          </cell>
        </row>
        <row r="15">
          <cell r="J15" t="str">
            <v>Elaboração de estudos e projetos</v>
          </cell>
        </row>
        <row r="16">
          <cell r="F16" t="str">
            <v>CONSTRUÇÃO DE UM CAMPO SOCIETY NO MUNICÍPIO DE LAJE/BA.</v>
          </cell>
          <cell r="J16" t="str">
            <v>Instrumentos e ações em planejamento e gestão pública</v>
          </cell>
        </row>
        <row r="17">
          <cell r="F17" t="str">
            <v>CONSTRUÇÃO DE UM CAMPO SOCIETY, NA REGIÃO DA SERRA DO FRIO, NO MUNICÍPIO DE LAJE/BA.</v>
          </cell>
          <cell r="J17" t="str">
            <v>Ações complementares às obras</v>
          </cell>
        </row>
        <row r="18">
          <cell r="F18" t="str">
            <v>NÃO DESONERADO</v>
          </cell>
          <cell r="J18" t="str">
            <v>Gerenciamento</v>
          </cell>
        </row>
        <row r="19">
          <cell r="J19" t="str">
            <v>Trabalho social</v>
          </cell>
        </row>
        <row r="22">
          <cell r="F22" t="str">
            <v>Keilla Oliveira dos Santos</v>
          </cell>
        </row>
        <row r="23">
          <cell r="F23" t="str">
            <v>CREA BA 051949523-3</v>
          </cell>
        </row>
        <row r="24">
          <cell r="F24" t="str">
            <v>BA20240724001</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ow r="8">
          <cell r="AF8" t="b">
            <v>1</v>
          </cell>
        </row>
        <row r="10">
          <cell r="AF10" t="b">
            <v>1</v>
          </cell>
        </row>
        <row r="11">
          <cell r="AF11" t="b">
            <v>1</v>
          </cell>
        </row>
        <row r="15">
          <cell r="M15" t="str">
            <v>LOTE</v>
          </cell>
          <cell r="X15">
            <v>453727.60000000021</v>
          </cell>
          <cell r="Z15" t="str">
            <v/>
          </cell>
          <cell r="AA15">
            <v>33101.669999999947</v>
          </cell>
          <cell r="AB15">
            <v>0</v>
          </cell>
        </row>
        <row r="16">
          <cell r="X16">
            <v>453727.6</v>
          </cell>
          <cell r="Z16" t="str">
            <v/>
          </cell>
          <cell r="AA16">
            <v>33101.669999999947</v>
          </cell>
          <cell r="AB16">
            <v>0</v>
          </cell>
        </row>
        <row r="17">
          <cell r="X17">
            <v>16229.01</v>
          </cell>
          <cell r="Z17" t="str">
            <v/>
          </cell>
          <cell r="AA17">
            <v>1183.9864567346131</v>
          </cell>
          <cell r="AB17">
            <v>0</v>
          </cell>
        </row>
        <row r="18">
          <cell r="X18">
            <v>16229.01</v>
          </cell>
          <cell r="Z18" t="str">
            <v>RA</v>
          </cell>
          <cell r="AA18">
            <v>1183.9864567346131</v>
          </cell>
          <cell r="AB18">
            <v>0</v>
          </cell>
        </row>
        <row r="19">
          <cell r="X19">
            <v>8866.92</v>
          </cell>
          <cell r="Z19" t="str">
            <v/>
          </cell>
          <cell r="AA19">
            <v>646.88561982211331</v>
          </cell>
          <cell r="AB19">
            <v>0</v>
          </cell>
        </row>
        <row r="20">
          <cell r="X20">
            <v>3193.47</v>
          </cell>
          <cell r="Z20" t="str">
            <v>RA</v>
          </cell>
          <cell r="AA20">
            <v>232.97941340773616</v>
          </cell>
          <cell r="AB20">
            <v>0</v>
          </cell>
        </row>
        <row r="21">
          <cell r="X21">
            <v>2647.32</v>
          </cell>
          <cell r="Z21" t="str">
            <v>RA</v>
          </cell>
          <cell r="AA21">
            <v>193.13507272733676</v>
          </cell>
          <cell r="AB21">
            <v>0</v>
          </cell>
        </row>
        <row r="22">
          <cell r="X22">
            <v>3026.13</v>
          </cell>
          <cell r="Z22" t="str">
            <v>RA</v>
          </cell>
          <cell r="AA22">
            <v>220.77113368704033</v>
          </cell>
          <cell r="AB22">
            <v>0</v>
          </cell>
        </row>
        <row r="23">
          <cell r="X23">
            <v>249292.14</v>
          </cell>
          <cell r="Z23" t="str">
            <v/>
          </cell>
          <cell r="AA23">
            <v>18187.093207188183</v>
          </cell>
          <cell r="AB23">
            <v>0</v>
          </cell>
        </row>
        <row r="24">
          <cell r="X24">
            <v>43686.23</v>
          </cell>
          <cell r="Z24" t="str">
            <v/>
          </cell>
          <cell r="AA24">
            <v>3187.1263044260463</v>
          </cell>
          <cell r="AB24">
            <v>0</v>
          </cell>
        </row>
        <row r="25">
          <cell r="X25">
            <v>6608.36</v>
          </cell>
          <cell r="Z25" t="str">
            <v>RA</v>
          </cell>
          <cell r="AA25">
            <v>482.11250971111275</v>
          </cell>
          <cell r="AB25">
            <v>0</v>
          </cell>
        </row>
        <row r="26">
          <cell r="X26">
            <v>2771.13</v>
          </cell>
          <cell r="Z26" t="str">
            <v>RA</v>
          </cell>
          <cell r="AA26">
            <v>202.1676238939398</v>
          </cell>
          <cell r="AB26">
            <v>0</v>
          </cell>
        </row>
        <row r="27">
          <cell r="X27">
            <v>16819.59</v>
          </cell>
          <cell r="Z27" t="str">
            <v>RA</v>
          </cell>
          <cell r="AA27">
            <v>1227.0721854154338</v>
          </cell>
          <cell r="AB27">
            <v>0</v>
          </cell>
        </row>
        <row r="28">
          <cell r="X28">
            <v>2294.5500000000002</v>
          </cell>
          <cell r="Z28" t="str">
            <v>RA</v>
          </cell>
          <cell r="AA28">
            <v>167.3987584147404</v>
          </cell>
          <cell r="AB28">
            <v>0</v>
          </cell>
        </row>
        <row r="29">
          <cell r="X29">
            <v>11709.23</v>
          </cell>
          <cell r="Z29" t="str">
            <v>RA</v>
          </cell>
          <cell r="AA29">
            <v>854.24617637124084</v>
          </cell>
          <cell r="AB29">
            <v>0</v>
          </cell>
        </row>
        <row r="30">
          <cell r="X30">
            <v>3483.37</v>
          </cell>
          <cell r="Z30" t="str">
            <v>RA</v>
          </cell>
          <cell r="AA30">
            <v>254.12905061957866</v>
          </cell>
          <cell r="AB30">
            <v>0</v>
          </cell>
        </row>
        <row r="31">
          <cell r="X31">
            <v>99445.62</v>
          </cell>
          <cell r="Z31" t="str">
            <v/>
          </cell>
          <cell r="AA31">
            <v>7255.0492766704047</v>
          </cell>
          <cell r="AB31">
            <v>0</v>
          </cell>
        </row>
        <row r="32">
          <cell r="X32">
            <v>7273.82</v>
          </cell>
          <cell r="Z32" t="str">
            <v>RA</v>
          </cell>
          <cell r="AA32">
            <v>530.66110432647224</v>
          </cell>
          <cell r="AB32">
            <v>0</v>
          </cell>
        </row>
        <row r="33">
          <cell r="X33">
            <v>1938.9</v>
          </cell>
          <cell r="Z33" t="str">
            <v>RA</v>
          </cell>
          <cell r="AA33">
            <v>141.45233387389257</v>
          </cell>
          <cell r="AB33">
            <v>0</v>
          </cell>
        </row>
        <row r="34">
          <cell r="X34">
            <v>2375.84</v>
          </cell>
          <cell r="Z34" t="str">
            <v>RA</v>
          </cell>
          <cell r="AA34">
            <v>173.32926551701939</v>
          </cell>
          <cell r="AB34">
            <v>0</v>
          </cell>
        </row>
        <row r="35">
          <cell r="X35">
            <v>5468.83</v>
          </cell>
          <cell r="Z35" t="str">
            <v>RA</v>
          </cell>
          <cell r="AA35">
            <v>398.97816651687032</v>
          </cell>
          <cell r="AB35">
            <v>0</v>
          </cell>
        </row>
        <row r="36">
          <cell r="X36">
            <v>5652.62</v>
          </cell>
          <cell r="Z36" t="str">
            <v>RA</v>
          </cell>
          <cell r="AA36">
            <v>412.38655500657205</v>
          </cell>
          <cell r="AB36">
            <v>0</v>
          </cell>
        </row>
        <row r="37">
          <cell r="X37">
            <v>68686.34</v>
          </cell>
          <cell r="Z37" t="str">
            <v>RA</v>
          </cell>
          <cell r="AA37">
            <v>5011.0078385969882</v>
          </cell>
          <cell r="AB37">
            <v>0</v>
          </cell>
        </row>
        <row r="38">
          <cell r="X38">
            <v>4760.62</v>
          </cell>
          <cell r="Z38" t="str">
            <v>RA</v>
          </cell>
          <cell r="AA38">
            <v>347.31074820090276</v>
          </cell>
          <cell r="AB38">
            <v>0</v>
          </cell>
        </row>
        <row r="39">
          <cell r="X39">
            <v>1552.19</v>
          </cell>
          <cell r="Z39" t="str">
            <v>RA</v>
          </cell>
          <cell r="AA39">
            <v>113.23992888530471</v>
          </cell>
          <cell r="AB39">
            <v>0</v>
          </cell>
        </row>
        <row r="40">
          <cell r="X40">
            <v>1736.46</v>
          </cell>
          <cell r="Z40" t="str">
            <v>RA</v>
          </cell>
          <cell r="AA40">
            <v>126.6833357463817</v>
          </cell>
          <cell r="AB40">
            <v>0</v>
          </cell>
        </row>
        <row r="41">
          <cell r="X41">
            <v>106160.29</v>
          </cell>
          <cell r="Z41" t="str">
            <v/>
          </cell>
          <cell r="AA41">
            <v>7744.917626091732</v>
          </cell>
          <cell r="AB41">
            <v>0</v>
          </cell>
        </row>
        <row r="42">
          <cell r="X42">
            <v>5131.29</v>
          </cell>
          <cell r="Z42" t="str">
            <v>RA</v>
          </cell>
          <cell r="AA42">
            <v>374.3529559460344</v>
          </cell>
          <cell r="AB42">
            <v>0</v>
          </cell>
        </row>
        <row r="43">
          <cell r="X43">
            <v>82790.36</v>
          </cell>
          <cell r="Z43" t="str">
            <v>RA</v>
          </cell>
          <cell r="AA43">
            <v>6039.9657766051678</v>
          </cell>
          <cell r="AB43">
            <v>0</v>
          </cell>
        </row>
        <row r="44">
          <cell r="X44">
            <v>13316.15</v>
          </cell>
          <cell r="Z44" t="str">
            <v>RA</v>
          </cell>
          <cell r="AA44">
            <v>971.47892914272745</v>
          </cell>
          <cell r="AB44">
            <v>0</v>
          </cell>
        </row>
        <row r="45">
          <cell r="X45">
            <v>2318.3200000000002</v>
          </cell>
          <cell r="Z45" t="str">
            <v>RA</v>
          </cell>
          <cell r="AA45">
            <v>169.13289734721883</v>
          </cell>
          <cell r="AB45">
            <v>0</v>
          </cell>
        </row>
        <row r="46">
          <cell r="X46">
            <v>2604.17</v>
          </cell>
          <cell r="Z46" t="str">
            <v>RA</v>
          </cell>
          <cell r="AA46">
            <v>189.98706705058268</v>
          </cell>
          <cell r="AB46">
            <v>0</v>
          </cell>
        </row>
        <row r="47">
          <cell r="X47">
            <v>22427.759999999998</v>
          </cell>
          <cell r="Z47" t="str">
            <v/>
          </cell>
          <cell r="AA47">
            <v>1636.2158933227772</v>
          </cell>
          <cell r="AB47">
            <v>0</v>
          </cell>
        </row>
        <row r="48">
          <cell r="X48">
            <v>113.5</v>
          </cell>
          <cell r="Z48" t="str">
            <v>RA</v>
          </cell>
          <cell r="AA48">
            <v>8.2803857314388605</v>
          </cell>
          <cell r="AB48">
            <v>0</v>
          </cell>
        </row>
        <row r="49">
          <cell r="X49">
            <v>107.85</v>
          </cell>
          <cell r="Z49" t="str">
            <v>RA</v>
          </cell>
          <cell r="AA49">
            <v>7.868190318376044</v>
          </cell>
          <cell r="AB49">
            <v>0</v>
          </cell>
        </row>
        <row r="50">
          <cell r="X50">
            <v>21.08</v>
          </cell>
          <cell r="Z50" t="str">
            <v>RA</v>
          </cell>
          <cell r="AA50">
            <v>1.5378901428963097</v>
          </cell>
          <cell r="AB50">
            <v>0</v>
          </cell>
        </row>
        <row r="51">
          <cell r="X51">
            <v>162.1</v>
          </cell>
          <cell r="Z51" t="str">
            <v>RA</v>
          </cell>
          <cell r="AA51">
            <v>11.825995833182724</v>
          </cell>
          <cell r="AB51">
            <v>0</v>
          </cell>
        </row>
        <row r="52">
          <cell r="X52">
            <v>7201.68</v>
          </cell>
          <cell r="Z52" t="str">
            <v>RA</v>
          </cell>
          <cell r="AA52">
            <v>525.39813492853398</v>
          </cell>
          <cell r="AB52">
            <v>0</v>
          </cell>
        </row>
        <row r="53">
          <cell r="X53">
            <v>2154.7199999999998</v>
          </cell>
          <cell r="Z53" t="str">
            <v>RA</v>
          </cell>
          <cell r="AA53">
            <v>157.19746910348843</v>
          </cell>
          <cell r="AB53">
            <v>0</v>
          </cell>
        </row>
        <row r="54">
          <cell r="X54">
            <v>1385.28</v>
          </cell>
          <cell r="Z54" t="str">
            <v>RA</v>
          </cell>
          <cell r="AA54">
            <v>101.06301978896585</v>
          </cell>
          <cell r="AB54">
            <v>0</v>
          </cell>
        </row>
        <row r="55">
          <cell r="X55">
            <v>179.92</v>
          </cell>
          <cell r="Z55" t="str">
            <v>RA</v>
          </cell>
          <cell r="AA55">
            <v>13.126052870488806</v>
          </cell>
          <cell r="AB55">
            <v>0</v>
          </cell>
        </row>
        <row r="56">
          <cell r="X56">
            <v>396.82</v>
          </cell>
          <cell r="Z56" t="str">
            <v>RA</v>
          </cell>
          <cell r="AA56">
            <v>28.949979435679015</v>
          </cell>
          <cell r="AB56">
            <v>0</v>
          </cell>
        </row>
        <row r="57">
          <cell r="X57">
            <v>197.75</v>
          </cell>
          <cell r="Z57" t="str">
            <v>RA</v>
          </cell>
          <cell r="AA57">
            <v>14.426839457198541</v>
          </cell>
          <cell r="AB57">
            <v>0</v>
          </cell>
        </row>
        <row r="58">
          <cell r="X58">
            <v>168.5</v>
          </cell>
          <cell r="Z58" t="str">
            <v>RA</v>
          </cell>
          <cell r="AA58">
            <v>12.292907451519364</v>
          </cell>
          <cell r="AB58">
            <v>0</v>
          </cell>
        </row>
        <row r="59">
          <cell r="X59">
            <v>267.72000000000003</v>
          </cell>
          <cell r="Z59" t="str">
            <v>RA</v>
          </cell>
          <cell r="AA59">
            <v>19.531496634544595</v>
          </cell>
          <cell r="AB59">
            <v>0</v>
          </cell>
        </row>
        <row r="60">
          <cell r="X60">
            <v>2351.2199999999998</v>
          </cell>
          <cell r="Z60" t="str">
            <v>RA</v>
          </cell>
          <cell r="AA60">
            <v>171.53311488523062</v>
          </cell>
          <cell r="AB60">
            <v>0</v>
          </cell>
        </row>
        <row r="61">
          <cell r="X61">
            <v>1141.32</v>
          </cell>
          <cell r="Z61" t="str">
            <v>RA</v>
          </cell>
          <cell r="AA61">
            <v>83.264932537496023</v>
          </cell>
          <cell r="AB61">
            <v>0</v>
          </cell>
        </row>
        <row r="62">
          <cell r="X62">
            <v>68.760000000000005</v>
          </cell>
          <cell r="Z62" t="str">
            <v>RA</v>
          </cell>
          <cell r="AA62">
            <v>5.016381699504282</v>
          </cell>
          <cell r="AB62">
            <v>0</v>
          </cell>
        </row>
        <row r="63">
          <cell r="X63">
            <v>1218</v>
          </cell>
          <cell r="Z63" t="str">
            <v>RA</v>
          </cell>
          <cell r="AA63">
            <v>88.859117364691897</v>
          </cell>
          <cell r="AB63">
            <v>0</v>
          </cell>
        </row>
        <row r="64">
          <cell r="X64">
            <v>106.86</v>
          </cell>
          <cell r="Z64" t="str">
            <v>RA</v>
          </cell>
          <cell r="AA64">
            <v>7.7959649274145955</v>
          </cell>
          <cell r="AB64">
            <v>0</v>
          </cell>
        </row>
        <row r="65">
          <cell r="X65">
            <v>84.48</v>
          </cell>
          <cell r="Z65" t="str">
            <v>RA</v>
          </cell>
          <cell r="AA65">
            <v>6.1632333620436555</v>
          </cell>
          <cell r="AB65">
            <v>0</v>
          </cell>
        </row>
        <row r="66">
          <cell r="X66">
            <v>27.34</v>
          </cell>
          <cell r="Z66" t="str">
            <v>RA</v>
          </cell>
          <cell r="AA66">
            <v>1.9945880695818363</v>
          </cell>
          <cell r="AB66">
            <v>0</v>
          </cell>
        </row>
        <row r="67">
          <cell r="X67">
            <v>57.96</v>
          </cell>
          <cell r="Z67" t="str">
            <v>RA</v>
          </cell>
          <cell r="AA67">
            <v>4.2284683435612012</v>
          </cell>
          <cell r="AB67">
            <v>0</v>
          </cell>
        </row>
        <row r="68">
          <cell r="X68">
            <v>32.119999999999997</v>
          </cell>
          <cell r="Z68" t="str">
            <v>RA</v>
          </cell>
          <cell r="AA68">
            <v>2.3433126845270147</v>
          </cell>
          <cell r="AB68">
            <v>0</v>
          </cell>
        </row>
        <row r="69">
          <cell r="X69">
            <v>193.32</v>
          </cell>
          <cell r="Z69" t="str">
            <v>RA</v>
          </cell>
          <cell r="AA69">
            <v>14.103649071381147</v>
          </cell>
          <cell r="AB69">
            <v>0</v>
          </cell>
        </row>
        <row r="70">
          <cell r="X70">
            <v>804.11</v>
          </cell>
          <cell r="Z70" t="str">
            <v>RA</v>
          </cell>
          <cell r="AA70">
            <v>58.66379709698063</v>
          </cell>
          <cell r="AB70">
            <v>0</v>
          </cell>
        </row>
        <row r="71">
          <cell r="X71">
            <v>157.4</v>
          </cell>
          <cell r="Z71" t="str">
            <v>RA</v>
          </cell>
          <cell r="AA71">
            <v>11.483107613466753</v>
          </cell>
          <cell r="AB71">
            <v>0</v>
          </cell>
        </row>
        <row r="72">
          <cell r="X72">
            <v>491.94</v>
          </cell>
          <cell r="Z72" t="str">
            <v>RA</v>
          </cell>
          <cell r="AA72">
            <v>35.889453363207338</v>
          </cell>
          <cell r="AB72">
            <v>0</v>
          </cell>
        </row>
        <row r="73">
          <cell r="X73">
            <v>3336.01</v>
          </cell>
          <cell r="Z73" t="str">
            <v>RA</v>
          </cell>
          <cell r="AA73">
            <v>243.37841060737756</v>
          </cell>
          <cell r="AB73">
            <v>0</v>
          </cell>
        </row>
        <row r="74">
          <cell r="X74">
            <v>156442.06</v>
          </cell>
          <cell r="Z74" t="str">
            <v/>
          </cell>
          <cell r="AA74">
            <v>11413.221157893417</v>
          </cell>
          <cell r="AB74">
            <v>0</v>
          </cell>
        </row>
        <row r="75">
          <cell r="X75">
            <v>2336.9299999999998</v>
          </cell>
          <cell r="Z75" t="str">
            <v/>
          </cell>
          <cell r="AA75">
            <v>170.49058878741332</v>
          </cell>
          <cell r="AB75">
            <v>0</v>
          </cell>
        </row>
        <row r="76">
          <cell r="X76">
            <v>2336.9299999999998</v>
          </cell>
          <cell r="Z76" t="str">
            <v>RA</v>
          </cell>
          <cell r="AA76">
            <v>170.49058878741332</v>
          </cell>
          <cell r="AB76">
            <v>0</v>
          </cell>
        </row>
        <row r="77">
          <cell r="X77">
            <v>15562.04</v>
          </cell>
          <cell r="Z77" t="str">
            <v/>
          </cell>
          <cell r="AA77">
            <v>1135.3277001593021</v>
          </cell>
          <cell r="AB77">
            <v>0</v>
          </cell>
        </row>
        <row r="78">
          <cell r="X78">
            <v>280.85000000000002</v>
          </cell>
          <cell r="Z78" t="str">
            <v>RA</v>
          </cell>
          <cell r="AA78">
            <v>20.489395001538359</v>
          </cell>
          <cell r="AB78">
            <v>0</v>
          </cell>
        </row>
        <row r="79">
          <cell r="X79">
            <v>769.34</v>
          </cell>
          <cell r="Z79" t="str">
            <v>RA</v>
          </cell>
          <cell r="AA79">
            <v>56.1271538204861</v>
          </cell>
          <cell r="AB79">
            <v>0</v>
          </cell>
        </row>
        <row r="80">
          <cell r="X80">
            <v>311.63</v>
          </cell>
          <cell r="Z80" t="str">
            <v>RA</v>
          </cell>
          <cell r="AA80">
            <v>22.734948065976138</v>
          </cell>
          <cell r="AB80">
            <v>0</v>
          </cell>
        </row>
        <row r="81">
          <cell r="X81">
            <v>1685.9</v>
          </cell>
          <cell r="Z81" t="str">
            <v>RA</v>
          </cell>
          <cell r="AA81">
            <v>122.99473396152224</v>
          </cell>
          <cell r="AB81">
            <v>0</v>
          </cell>
        </row>
        <row r="82">
          <cell r="X82">
            <v>3024.8</v>
          </cell>
          <cell r="Z82" t="str">
            <v>RA</v>
          </cell>
          <cell r="AA82">
            <v>220.67410361635476</v>
          </cell>
          <cell r="AB82">
            <v>0</v>
          </cell>
        </row>
        <row r="83">
          <cell r="X83">
            <v>1403.19</v>
          </cell>
          <cell r="Z83" t="str">
            <v>RA</v>
          </cell>
          <cell r="AA83">
            <v>102.36964277090479</v>
          </cell>
          <cell r="AB83">
            <v>0</v>
          </cell>
        </row>
        <row r="84">
          <cell r="X84">
            <v>2576.86</v>
          </cell>
          <cell r="Z84" t="str">
            <v>RA</v>
          </cell>
          <cell r="AA84">
            <v>187.99466762921182</v>
          </cell>
          <cell r="AB84">
            <v>0</v>
          </cell>
        </row>
        <row r="85">
          <cell r="X85">
            <v>1188.77</v>
          </cell>
          <cell r="Z85" t="str">
            <v>RA</v>
          </cell>
          <cell r="AA85">
            <v>86.726644457820029</v>
          </cell>
          <cell r="AB85">
            <v>0</v>
          </cell>
        </row>
        <row r="86">
          <cell r="X86">
            <v>1728.78</v>
          </cell>
          <cell r="Z86" t="str">
            <v>RA</v>
          </cell>
          <cell r="AA86">
            <v>126.12304180437772</v>
          </cell>
          <cell r="AB86">
            <v>0</v>
          </cell>
        </row>
        <row r="87">
          <cell r="X87">
            <v>1005.44</v>
          </cell>
          <cell r="Z87" t="str">
            <v>RA</v>
          </cell>
          <cell r="AA87">
            <v>73.351815240686236</v>
          </cell>
          <cell r="AB87">
            <v>0</v>
          </cell>
        </row>
        <row r="88">
          <cell r="X88">
            <v>700.38</v>
          </cell>
          <cell r="Z88" t="str">
            <v>RA</v>
          </cell>
          <cell r="AA88">
            <v>51.096181132908796</v>
          </cell>
          <cell r="AB88">
            <v>0</v>
          </cell>
        </row>
        <row r="89">
          <cell r="X89">
            <v>379.1</v>
          </cell>
          <cell r="Z89" t="str">
            <v>RA</v>
          </cell>
          <cell r="AA89">
            <v>27.657217892409445</v>
          </cell>
          <cell r="AB89">
            <v>0</v>
          </cell>
        </row>
        <row r="90">
          <cell r="X90">
            <v>507</v>
          </cell>
          <cell r="Z90" t="str">
            <v>RA</v>
          </cell>
          <cell r="AA90">
            <v>36.98815476510574</v>
          </cell>
          <cell r="AB90">
            <v>0</v>
          </cell>
        </row>
        <row r="91">
          <cell r="X91">
            <v>16118.59</v>
          </cell>
          <cell r="Z91" t="str">
            <v/>
          </cell>
          <cell r="AA91">
            <v>1175.9307722194985</v>
          </cell>
          <cell r="AB91">
            <v>0</v>
          </cell>
        </row>
        <row r="92">
          <cell r="X92">
            <v>2597.38</v>
          </cell>
          <cell r="Z92" t="str">
            <v>RA</v>
          </cell>
          <cell r="AA92">
            <v>189.49170300550367</v>
          </cell>
          <cell r="AB92">
            <v>0</v>
          </cell>
        </row>
        <row r="93">
          <cell r="X93">
            <v>5945.8</v>
          </cell>
          <cell r="Z93" t="str">
            <v>RA</v>
          </cell>
          <cell r="AA93">
            <v>433.7754844228121</v>
          </cell>
          <cell r="AB93">
            <v>0</v>
          </cell>
        </row>
        <row r="94">
          <cell r="X94">
            <v>1263.5999999999999</v>
          </cell>
          <cell r="Z94" t="str">
            <v>RA</v>
          </cell>
          <cell r="AA94">
            <v>92.185862645340464</v>
          </cell>
          <cell r="AB94">
            <v>0</v>
          </cell>
        </row>
        <row r="95">
          <cell r="X95">
            <v>1427.85</v>
          </cell>
          <cell r="Z95" t="str">
            <v>RA</v>
          </cell>
          <cell r="AA95">
            <v>104.16871160030814</v>
          </cell>
          <cell r="AB95">
            <v>0</v>
          </cell>
        </row>
        <row r="96">
          <cell r="X96">
            <v>1412.73</v>
          </cell>
          <cell r="Z96" t="str">
            <v>RA</v>
          </cell>
          <cell r="AA96">
            <v>103.06563290198784</v>
          </cell>
          <cell r="AB96">
            <v>0</v>
          </cell>
        </row>
        <row r="97">
          <cell r="X97">
            <v>980.07</v>
          </cell>
          <cell r="Z97" t="str">
            <v>RA</v>
          </cell>
          <cell r="AA97">
            <v>71.500948403623639</v>
          </cell>
          <cell r="AB97">
            <v>0</v>
          </cell>
        </row>
        <row r="98">
          <cell r="X98">
            <v>1302.5999999999999</v>
          </cell>
          <cell r="Z98" t="str">
            <v>RA</v>
          </cell>
          <cell r="AA98">
            <v>95.031105319579368</v>
          </cell>
          <cell r="AB98">
            <v>0</v>
          </cell>
        </row>
        <row r="99">
          <cell r="X99">
            <v>537</v>
          </cell>
          <cell r="Z99" t="str">
            <v>RA</v>
          </cell>
          <cell r="AA99">
            <v>39.176802976058745</v>
          </cell>
          <cell r="AB99">
            <v>0</v>
          </cell>
        </row>
        <row r="100">
          <cell r="X100">
            <v>285.12</v>
          </cell>
          <cell r="Z100" t="str">
            <v>RA</v>
          </cell>
          <cell r="AA100">
            <v>20.800912596897337</v>
          </cell>
          <cell r="AB100">
            <v>0</v>
          </cell>
        </row>
        <row r="101">
          <cell r="X101">
            <v>366.44</v>
          </cell>
          <cell r="Z101" t="str">
            <v>RA</v>
          </cell>
          <cell r="AA101">
            <v>26.733608347387275</v>
          </cell>
          <cell r="AB101">
            <v>0</v>
          </cell>
        </row>
        <row r="102">
          <cell r="X102">
            <v>2245.9499999999998</v>
          </cell>
          <cell r="Z102" t="str">
            <v/>
          </cell>
          <cell r="AA102">
            <v>163.85314831299652</v>
          </cell>
          <cell r="AB102">
            <v>0</v>
          </cell>
        </row>
        <row r="103">
          <cell r="X103">
            <v>1796.51</v>
          </cell>
          <cell r="Z103" t="str">
            <v>RA</v>
          </cell>
          <cell r="AA103">
            <v>131.06427991530595</v>
          </cell>
          <cell r="AB103">
            <v>0</v>
          </cell>
        </row>
        <row r="104">
          <cell r="X104">
            <v>449.44</v>
          </cell>
          <cell r="Z104" t="str">
            <v>RA</v>
          </cell>
          <cell r="AA104">
            <v>32.788868397690585</v>
          </cell>
          <cell r="AB104">
            <v>0</v>
          </cell>
        </row>
        <row r="105">
          <cell r="X105">
            <v>26334.98</v>
          </cell>
          <cell r="Z105" t="str">
            <v/>
          </cell>
          <cell r="AA105">
            <v>1921.2668954161034</v>
          </cell>
          <cell r="AB105">
            <v>0</v>
          </cell>
        </row>
        <row r="106">
          <cell r="X106">
            <v>8323.92</v>
          </cell>
          <cell r="Z106" t="str">
            <v>RA</v>
          </cell>
          <cell r="AA106">
            <v>607.27108720386389</v>
          </cell>
          <cell r="AB106">
            <v>0</v>
          </cell>
        </row>
        <row r="107">
          <cell r="X107">
            <v>1657.39</v>
          </cell>
          <cell r="Z107" t="str">
            <v>RA</v>
          </cell>
          <cell r="AA107">
            <v>120.91478861171323</v>
          </cell>
          <cell r="AB107">
            <v>0</v>
          </cell>
        </row>
        <row r="108">
          <cell r="X108">
            <v>210.84</v>
          </cell>
          <cell r="Z108" t="str">
            <v>RA</v>
          </cell>
          <cell r="AA108">
            <v>15.381819626577702</v>
          </cell>
          <cell r="AB108">
            <v>0</v>
          </cell>
        </row>
        <row r="109">
          <cell r="X109">
            <v>912.39</v>
          </cell>
          <cell r="Z109" t="str">
            <v>RA</v>
          </cell>
          <cell r="AA109">
            <v>66.563358039713663</v>
          </cell>
          <cell r="AB109">
            <v>0</v>
          </cell>
        </row>
        <row r="110">
          <cell r="X110">
            <v>746.72</v>
          </cell>
          <cell r="Z110" t="str">
            <v>RA</v>
          </cell>
          <cell r="AA110">
            <v>54.476913069427539</v>
          </cell>
          <cell r="AB110">
            <v>0</v>
          </cell>
        </row>
        <row r="111">
          <cell r="X111">
            <v>14483.72</v>
          </cell>
          <cell r="Z111" t="str">
            <v>RA</v>
          </cell>
          <cell r="AA111">
            <v>1056.6589288648074</v>
          </cell>
          <cell r="AB111">
            <v>0</v>
          </cell>
        </row>
        <row r="112">
          <cell r="X112">
            <v>31606.26</v>
          </cell>
          <cell r="Z112" t="str">
            <v/>
          </cell>
          <cell r="AA112">
            <v>2305.8328134638482</v>
          </cell>
          <cell r="AB112">
            <v>0</v>
          </cell>
        </row>
        <row r="113">
          <cell r="X113">
            <v>2581.46</v>
          </cell>
          <cell r="Z113" t="str">
            <v>RA</v>
          </cell>
          <cell r="AA113">
            <v>188.33026035489127</v>
          </cell>
          <cell r="AB113">
            <v>0</v>
          </cell>
        </row>
        <row r="114">
          <cell r="X114">
            <v>9053.89</v>
          </cell>
          <cell r="Z114" t="str">
            <v>RA</v>
          </cell>
          <cell r="AA114">
            <v>660.52600502217592</v>
          </cell>
          <cell r="AB114">
            <v>0</v>
          </cell>
        </row>
        <row r="115">
          <cell r="X115">
            <v>5585.06</v>
          </cell>
          <cell r="Z115" t="str">
            <v>RA</v>
          </cell>
          <cell r="AA115">
            <v>407.45771923550592</v>
          </cell>
          <cell r="AB115">
            <v>0</v>
          </cell>
        </row>
        <row r="116">
          <cell r="X116">
            <v>7392.67</v>
          </cell>
          <cell r="Z116" t="str">
            <v>RA</v>
          </cell>
          <cell r="AA116">
            <v>539.33179898886442</v>
          </cell>
          <cell r="AB116">
            <v>0</v>
          </cell>
        </row>
        <row r="117">
          <cell r="X117">
            <v>4894.82</v>
          </cell>
          <cell r="Z117" t="str">
            <v>RA</v>
          </cell>
          <cell r="AA117">
            <v>357.1013011978992</v>
          </cell>
          <cell r="AB117">
            <v>0</v>
          </cell>
        </row>
        <row r="118">
          <cell r="X118">
            <v>2098.36</v>
          </cell>
          <cell r="Z118" t="str">
            <v>RA</v>
          </cell>
          <cell r="AA118">
            <v>153.08572866451144</v>
          </cell>
          <cell r="AB118">
            <v>0</v>
          </cell>
        </row>
        <row r="119">
          <cell r="X119">
            <v>1645.3</v>
          </cell>
          <cell r="Z119" t="str">
            <v/>
          </cell>
          <cell r="AA119">
            <v>120.03276338269917</v>
          </cell>
          <cell r="AB119">
            <v>0</v>
          </cell>
        </row>
        <row r="120">
          <cell r="X120">
            <v>25.56</v>
          </cell>
          <cell r="Z120" t="str">
            <v>RA</v>
          </cell>
          <cell r="AA120">
            <v>1.8647282757319581</v>
          </cell>
          <cell r="AB120">
            <v>0</v>
          </cell>
        </row>
        <row r="121">
          <cell r="X121">
            <v>269.64</v>
          </cell>
          <cell r="Z121" t="str">
            <v>RA</v>
          </cell>
          <cell r="AA121">
            <v>19.671570120045587</v>
          </cell>
          <cell r="AB121">
            <v>0</v>
          </cell>
        </row>
        <row r="122">
          <cell r="X122">
            <v>215.97</v>
          </cell>
          <cell r="Z122" t="str">
            <v>RA</v>
          </cell>
          <cell r="AA122">
            <v>15.756078470650666</v>
          </cell>
          <cell r="AB122">
            <v>0</v>
          </cell>
        </row>
        <row r="123">
          <cell r="X123">
            <v>6.69</v>
          </cell>
          <cell r="Z123" t="str">
            <v>RA</v>
          </cell>
          <cell r="AA123">
            <v>0.48806855104251962</v>
          </cell>
          <cell r="AB123">
            <v>0</v>
          </cell>
        </row>
        <row r="124">
          <cell r="X124">
            <v>61.52</v>
          </cell>
          <cell r="Z124" t="str">
            <v>RA</v>
          </cell>
          <cell r="AA124">
            <v>4.4881879312609572</v>
          </cell>
          <cell r="AB124">
            <v>0</v>
          </cell>
        </row>
        <row r="125">
          <cell r="X125">
            <v>18.96</v>
          </cell>
          <cell r="Z125" t="str">
            <v>RA</v>
          </cell>
          <cell r="AA125">
            <v>1.3832256693222977</v>
          </cell>
          <cell r="AB125">
            <v>0</v>
          </cell>
        </row>
        <row r="126">
          <cell r="X126">
            <v>93.46</v>
          </cell>
          <cell r="Z126" t="str">
            <v>RA</v>
          </cell>
          <cell r="AA126">
            <v>6.8183687265222535</v>
          </cell>
          <cell r="AB126">
            <v>0</v>
          </cell>
        </row>
        <row r="127">
          <cell r="X127">
            <v>151.5</v>
          </cell>
          <cell r="Z127" t="str">
            <v>RA</v>
          </cell>
          <cell r="AA127">
            <v>11.052673465312663</v>
          </cell>
          <cell r="AB127">
            <v>0</v>
          </cell>
        </row>
        <row r="128">
          <cell r="X128">
            <v>802</v>
          </cell>
          <cell r="Z128" t="str">
            <v>RA</v>
          </cell>
          <cell r="AA128">
            <v>58.509862172810266</v>
          </cell>
          <cell r="AB128">
            <v>0</v>
          </cell>
        </row>
        <row r="129">
          <cell r="X129">
            <v>7941.19</v>
          </cell>
          <cell r="Z129" t="str">
            <v/>
          </cell>
          <cell r="AA129">
            <v>579.34904287792915</v>
          </cell>
          <cell r="AB129">
            <v>0</v>
          </cell>
        </row>
        <row r="130">
          <cell r="X130">
            <v>1407.43</v>
          </cell>
          <cell r="Z130" t="str">
            <v>RA</v>
          </cell>
          <cell r="AA130">
            <v>102.67897171805282</v>
          </cell>
          <cell r="AB130">
            <v>0</v>
          </cell>
        </row>
        <row r="131">
          <cell r="X131">
            <v>2365.8200000000002</v>
          </cell>
          <cell r="Z131" t="str">
            <v>RA</v>
          </cell>
          <cell r="AA131">
            <v>172.59825701456109</v>
          </cell>
          <cell r="AB131">
            <v>0</v>
          </cell>
        </row>
        <row r="132">
          <cell r="X132">
            <v>3897.27</v>
          </cell>
          <cell r="Z132" t="str">
            <v>RA</v>
          </cell>
          <cell r="AA132">
            <v>284.32510043669362</v>
          </cell>
          <cell r="AB132">
            <v>0</v>
          </cell>
        </row>
        <row r="133">
          <cell r="X133">
            <v>270.67</v>
          </cell>
          <cell r="Z133" t="str">
            <v>RA</v>
          </cell>
          <cell r="AA133">
            <v>19.746713708621641</v>
          </cell>
          <cell r="AB133">
            <v>0</v>
          </cell>
        </row>
        <row r="134">
          <cell r="X134">
            <v>14399.14</v>
          </cell>
          <cell r="Z134" t="str">
            <v/>
          </cell>
          <cell r="AA134">
            <v>1050.4884000087272</v>
          </cell>
          <cell r="AB134">
            <v>0</v>
          </cell>
        </row>
        <row r="135">
          <cell r="X135">
            <v>3114.66</v>
          </cell>
          <cell r="Z135" t="str">
            <v>RA</v>
          </cell>
          <cell r="AA135">
            <v>227.22983455756261</v>
          </cell>
          <cell r="AB135">
            <v>0</v>
          </cell>
        </row>
        <row r="136">
          <cell r="X136">
            <v>1811.44</v>
          </cell>
          <cell r="Z136" t="str">
            <v>RA</v>
          </cell>
          <cell r="AA136">
            <v>132.1534971749569</v>
          </cell>
          <cell r="AB136">
            <v>0</v>
          </cell>
        </row>
        <row r="137">
          <cell r="X137">
            <v>7271.39</v>
          </cell>
          <cell r="Z137" t="str">
            <v>RA</v>
          </cell>
          <cell r="AA137">
            <v>530.48382382138516</v>
          </cell>
          <cell r="AB137">
            <v>0</v>
          </cell>
        </row>
        <row r="138">
          <cell r="X138">
            <v>2201.65</v>
          </cell>
          <cell r="Z138" t="str">
            <v>RA</v>
          </cell>
          <cell r="AA138">
            <v>160.6212444548226</v>
          </cell>
          <cell r="AB138">
            <v>0</v>
          </cell>
        </row>
        <row r="139">
          <cell r="X139">
            <v>10927.25</v>
          </cell>
          <cell r="Z139" t="str">
            <v/>
          </cell>
          <cell r="AA139">
            <v>797.19687210453992</v>
          </cell>
          <cell r="AB139">
            <v>0</v>
          </cell>
        </row>
        <row r="140">
          <cell r="X140">
            <v>911.27</v>
          </cell>
          <cell r="Z140" t="str">
            <v>RA</v>
          </cell>
          <cell r="AA140">
            <v>66.481648506504754</v>
          </cell>
          <cell r="AB140">
            <v>0</v>
          </cell>
        </row>
        <row r="141">
          <cell r="X141">
            <v>2509.02</v>
          </cell>
          <cell r="Z141" t="str">
            <v>RA</v>
          </cell>
          <cell r="AA141">
            <v>183.04540447484342</v>
          </cell>
          <cell r="AB141">
            <v>0</v>
          </cell>
        </row>
        <row r="142">
          <cell r="X142">
            <v>2169.88</v>
          </cell>
          <cell r="Z142" t="str">
            <v>RA</v>
          </cell>
          <cell r="AA142">
            <v>158.30346599942337</v>
          </cell>
          <cell r="AB142">
            <v>0</v>
          </cell>
        </row>
        <row r="143">
          <cell r="X143">
            <v>5337.08</v>
          </cell>
          <cell r="Z143" t="str">
            <v>RA</v>
          </cell>
          <cell r="AA143">
            <v>389.36635312376836</v>
          </cell>
          <cell r="AB143">
            <v>0</v>
          </cell>
        </row>
        <row r="144">
          <cell r="X144">
            <v>4521.63</v>
          </cell>
          <cell r="Z144" t="str">
            <v/>
          </cell>
          <cell r="AA144">
            <v>329.87524700304743</v>
          </cell>
          <cell r="AB144">
            <v>0</v>
          </cell>
        </row>
        <row r="145">
          <cell r="X145">
            <v>285.73</v>
          </cell>
          <cell r="Z145" t="str">
            <v/>
          </cell>
          <cell r="AA145">
            <v>20.845415110520047</v>
          </cell>
          <cell r="AB145">
            <v>0</v>
          </cell>
        </row>
        <row r="146">
          <cell r="X146">
            <v>31.31</v>
          </cell>
          <cell r="Z146" t="str">
            <v>RA</v>
          </cell>
          <cell r="AA146">
            <v>2.2842191828312837</v>
          </cell>
          <cell r="AB146">
            <v>0</v>
          </cell>
        </row>
        <row r="147">
          <cell r="X147">
            <v>44.34</v>
          </cell>
          <cell r="Z147" t="str">
            <v>RA</v>
          </cell>
          <cell r="AA147">
            <v>3.2348220557885381</v>
          </cell>
          <cell r="AB147">
            <v>0</v>
          </cell>
        </row>
        <row r="148">
          <cell r="X148">
            <v>45.2</v>
          </cell>
          <cell r="Z148" t="str">
            <v>RA</v>
          </cell>
          <cell r="AA148">
            <v>3.2975633045025239</v>
          </cell>
          <cell r="AB148">
            <v>0</v>
          </cell>
        </row>
        <row r="149">
          <cell r="X149">
            <v>69.48</v>
          </cell>
          <cell r="Z149" t="str">
            <v>RA</v>
          </cell>
          <cell r="AA149">
            <v>5.0689092565671539</v>
          </cell>
          <cell r="AB149">
            <v>0</v>
          </cell>
        </row>
        <row r="150">
          <cell r="X150">
            <v>17.46</v>
          </cell>
          <cell r="Z150" t="str">
            <v>RA</v>
          </cell>
          <cell r="AA150">
            <v>1.2737932587746474</v>
          </cell>
          <cell r="AB150">
            <v>0</v>
          </cell>
        </row>
        <row r="151">
          <cell r="X151">
            <v>77.94</v>
          </cell>
          <cell r="Z151" t="str">
            <v>RA</v>
          </cell>
          <cell r="AA151">
            <v>5.6861080520559009</v>
          </cell>
          <cell r="AB151">
            <v>0</v>
          </cell>
        </row>
        <row r="152">
          <cell r="X152">
            <v>4235.8999999999996</v>
          </cell>
          <cell r="Z152" t="str">
            <v/>
          </cell>
          <cell r="AA152">
            <v>309.02983189252745</v>
          </cell>
          <cell r="AB152">
            <v>0</v>
          </cell>
        </row>
        <row r="153">
          <cell r="X153">
            <v>219.4</v>
          </cell>
          <cell r="Z153" t="str">
            <v>RA</v>
          </cell>
          <cell r="AA153">
            <v>16.006313916102958</v>
          </cell>
          <cell r="AB153">
            <v>0</v>
          </cell>
        </row>
        <row r="154">
          <cell r="X154">
            <v>75.69</v>
          </cell>
          <cell r="Z154" t="str">
            <v>RA</v>
          </cell>
          <cell r="AA154">
            <v>5.5219594362344253</v>
          </cell>
          <cell r="AB154">
            <v>0</v>
          </cell>
        </row>
        <row r="155">
          <cell r="X155">
            <v>98</v>
          </cell>
          <cell r="Z155" t="str">
            <v>RA</v>
          </cell>
          <cell r="AA155">
            <v>7.1495841557798085</v>
          </cell>
          <cell r="AB155">
            <v>0</v>
          </cell>
        </row>
        <row r="156">
          <cell r="X156">
            <v>348.9</v>
          </cell>
          <cell r="Z156" t="str">
            <v>RA</v>
          </cell>
          <cell r="AA156">
            <v>25.453978693383419</v>
          </cell>
          <cell r="AB156">
            <v>0</v>
          </cell>
        </row>
        <row r="157">
          <cell r="X157">
            <v>31.02</v>
          </cell>
          <cell r="Z157" t="str">
            <v>RA</v>
          </cell>
          <cell r="AA157">
            <v>2.2630622501254045</v>
          </cell>
          <cell r="AB157">
            <v>0</v>
          </cell>
        </row>
        <row r="158">
          <cell r="X158">
            <v>662.94</v>
          </cell>
          <cell r="Z158" t="str">
            <v>RA</v>
          </cell>
          <cell r="AA158">
            <v>48.364748165639455</v>
          </cell>
          <cell r="AB158">
            <v>0</v>
          </cell>
        </row>
        <row r="159">
          <cell r="X159">
            <v>387.68</v>
          </cell>
          <cell r="Z159" t="str">
            <v>RA</v>
          </cell>
          <cell r="AA159">
            <v>28.283171280742</v>
          </cell>
          <cell r="AB159">
            <v>0</v>
          </cell>
        </row>
        <row r="160">
          <cell r="X160">
            <v>62.04</v>
          </cell>
          <cell r="Z160" t="str">
            <v>RA</v>
          </cell>
          <cell r="AA160">
            <v>4.526124500250809</v>
          </cell>
          <cell r="AB160">
            <v>0</v>
          </cell>
        </row>
        <row r="161">
          <cell r="X161">
            <v>212.58</v>
          </cell>
          <cell r="Z161" t="str">
            <v>RA</v>
          </cell>
          <cell r="AA161">
            <v>15.508761222812977</v>
          </cell>
          <cell r="AB161">
            <v>0</v>
          </cell>
        </row>
        <row r="162">
          <cell r="X162">
            <v>14.74</v>
          </cell>
          <cell r="Z162" t="str">
            <v>RA</v>
          </cell>
          <cell r="AA162">
            <v>1.0753558209815752</v>
          </cell>
          <cell r="AB162">
            <v>0</v>
          </cell>
        </row>
        <row r="163">
          <cell r="X163">
            <v>23.91</v>
          </cell>
          <cell r="Z163" t="str">
            <v>RA</v>
          </cell>
          <cell r="AA163">
            <v>1.7443526241295431</v>
          </cell>
          <cell r="AB163">
            <v>0</v>
          </cell>
        </row>
        <row r="164">
          <cell r="X164">
            <v>1294.8900000000001</v>
          </cell>
          <cell r="Z164" t="str">
            <v>RA</v>
          </cell>
          <cell r="AA164">
            <v>94.468622729364455</v>
          </cell>
          <cell r="AB164">
            <v>0</v>
          </cell>
        </row>
        <row r="165">
          <cell r="X165">
            <v>29.13</v>
          </cell>
          <cell r="Z165" t="str">
            <v>RA</v>
          </cell>
          <cell r="AA165">
            <v>2.1251774128353653</v>
          </cell>
          <cell r="AB165">
            <v>0</v>
          </cell>
        </row>
        <row r="166">
          <cell r="X166">
            <v>20.56</v>
          </cell>
          <cell r="Z166" t="str">
            <v>RA</v>
          </cell>
          <cell r="AA166">
            <v>1.4999535739064576</v>
          </cell>
          <cell r="AB166">
            <v>0</v>
          </cell>
        </row>
        <row r="167">
          <cell r="X167">
            <v>148.30000000000001</v>
          </cell>
          <cell r="Z167" t="str">
            <v>RA</v>
          </cell>
          <cell r="AA167">
            <v>10.819217656144344</v>
          </cell>
          <cell r="AB167">
            <v>0</v>
          </cell>
        </row>
        <row r="168">
          <cell r="X168">
            <v>113.64</v>
          </cell>
          <cell r="Z168" t="str">
            <v>RA</v>
          </cell>
          <cell r="AA168">
            <v>8.290599423089974</v>
          </cell>
          <cell r="AB168">
            <v>0</v>
          </cell>
        </row>
        <row r="169">
          <cell r="X169">
            <v>492.48</v>
          </cell>
          <cell r="Z169" t="str">
            <v>RA</v>
          </cell>
          <cell r="AA169">
            <v>35.928849031004489</v>
          </cell>
          <cell r="AB169">
            <v>0</v>
          </cell>
        </row>
        <row r="170">
          <cell r="X170">
            <v>15739.48</v>
          </cell>
          <cell r="Z170" t="str">
            <v/>
          </cell>
          <cell r="AA170">
            <v>1148.2728247776856</v>
          </cell>
          <cell r="AB170">
            <v>0</v>
          </cell>
        </row>
        <row r="171">
          <cell r="X171">
            <v>7577.33</v>
          </cell>
          <cell r="Z171" t="str">
            <v/>
          </cell>
          <cell r="AA171">
            <v>552.8036582766839</v>
          </cell>
          <cell r="AB171">
            <v>0</v>
          </cell>
        </row>
        <row r="172">
          <cell r="X172">
            <v>218.2</v>
          </cell>
          <cell r="Z172" t="str">
            <v>RA</v>
          </cell>
          <cell r="AA172">
            <v>15.918767987664838</v>
          </cell>
          <cell r="AB172">
            <v>0</v>
          </cell>
        </row>
        <row r="173">
          <cell r="X173">
            <v>92.72</v>
          </cell>
          <cell r="Z173" t="str">
            <v>RA</v>
          </cell>
          <cell r="AA173">
            <v>6.7643820706520801</v>
          </cell>
          <cell r="AB173">
            <v>0</v>
          </cell>
        </row>
        <row r="174">
          <cell r="X174">
            <v>94.65</v>
          </cell>
          <cell r="Z174" t="str">
            <v>RA</v>
          </cell>
          <cell r="AA174">
            <v>6.9051851055567237</v>
          </cell>
          <cell r="AB174">
            <v>0</v>
          </cell>
        </row>
        <row r="175">
          <cell r="X175">
            <v>98.22</v>
          </cell>
          <cell r="Z175" t="str">
            <v>RA</v>
          </cell>
          <cell r="AA175">
            <v>7.16563424266013</v>
          </cell>
          <cell r="AB175">
            <v>0</v>
          </cell>
        </row>
        <row r="176">
          <cell r="X176">
            <v>91.56</v>
          </cell>
          <cell r="Z176" t="str">
            <v>RA</v>
          </cell>
          <cell r="AA176">
            <v>6.6797543398285644</v>
          </cell>
          <cell r="AB176">
            <v>0</v>
          </cell>
        </row>
        <row r="177">
          <cell r="X177">
            <v>134.36000000000001</v>
          </cell>
          <cell r="Z177" t="str">
            <v>RA</v>
          </cell>
          <cell r="AA177">
            <v>9.802225787454848</v>
          </cell>
          <cell r="AB177">
            <v>0</v>
          </cell>
        </row>
        <row r="178">
          <cell r="X178">
            <v>25.08</v>
          </cell>
          <cell r="Z178" t="str">
            <v>RA</v>
          </cell>
          <cell r="AA178">
            <v>1.82970990435671</v>
          </cell>
          <cell r="AB178">
            <v>0</v>
          </cell>
        </row>
        <row r="179">
          <cell r="X179">
            <v>36.380000000000003</v>
          </cell>
          <cell r="Z179" t="str">
            <v>RA</v>
          </cell>
          <cell r="AA179">
            <v>2.6541007304823414</v>
          </cell>
          <cell r="AB179">
            <v>0</v>
          </cell>
        </row>
        <row r="180">
          <cell r="X180">
            <v>152.94999999999999</v>
          </cell>
          <cell r="Z180" t="str">
            <v>RA</v>
          </cell>
          <cell r="AA180">
            <v>11.158458128842057</v>
          </cell>
          <cell r="AB180">
            <v>0</v>
          </cell>
        </row>
        <row r="181">
          <cell r="X181">
            <v>452.06</v>
          </cell>
          <cell r="Z181" t="str">
            <v>RA</v>
          </cell>
          <cell r="AA181">
            <v>32.980010341447148</v>
          </cell>
          <cell r="AB181">
            <v>0</v>
          </cell>
        </row>
        <row r="182">
          <cell r="X182">
            <v>117.54</v>
          </cell>
          <cell r="Z182" t="str">
            <v>RA</v>
          </cell>
          <cell r="AA182">
            <v>8.5751236905138644</v>
          </cell>
          <cell r="AB182">
            <v>0</v>
          </cell>
        </row>
        <row r="183">
          <cell r="X183">
            <v>178.14</v>
          </cell>
          <cell r="Z183" t="str">
            <v>RA</v>
          </cell>
          <cell r="AA183">
            <v>12.996193076638928</v>
          </cell>
          <cell r="AB183">
            <v>0</v>
          </cell>
        </row>
        <row r="184">
          <cell r="X184">
            <v>192.45</v>
          </cell>
          <cell r="Z184" t="str">
            <v>RA</v>
          </cell>
          <cell r="AA184">
            <v>14.040178273263511</v>
          </cell>
          <cell r="AB184">
            <v>0</v>
          </cell>
        </row>
        <row r="185">
          <cell r="X185">
            <v>2632.26</v>
          </cell>
          <cell r="Z185" t="str">
            <v>RA</v>
          </cell>
          <cell r="AA185">
            <v>192.03637132543835</v>
          </cell>
          <cell r="AB185">
            <v>0</v>
          </cell>
        </row>
        <row r="186">
          <cell r="X186">
            <v>3060.76</v>
          </cell>
          <cell r="Z186" t="str">
            <v>RA</v>
          </cell>
          <cell r="AA186">
            <v>223.29756327188375</v>
          </cell>
          <cell r="AB186">
            <v>0</v>
          </cell>
        </row>
        <row r="187">
          <cell r="X187">
            <v>7200.84</v>
          </cell>
          <cell r="Z187" t="str">
            <v/>
          </cell>
          <cell r="AA187">
            <v>525.3368527786273</v>
          </cell>
          <cell r="AB187">
            <v>0</v>
          </cell>
        </row>
        <row r="188">
          <cell r="X188">
            <v>168.2</v>
          </cell>
          <cell r="Z188" t="str">
            <v>RA</v>
          </cell>
          <cell r="AA188">
            <v>12.271020969409834</v>
          </cell>
          <cell r="AB188">
            <v>0</v>
          </cell>
        </row>
        <row r="189">
          <cell r="X189">
            <v>274.3</v>
          </cell>
          <cell r="Z189" t="str">
            <v>RA</v>
          </cell>
          <cell r="AA189">
            <v>20.011540142146956</v>
          </cell>
          <cell r="AB189">
            <v>0</v>
          </cell>
        </row>
        <row r="190">
          <cell r="X190">
            <v>385.2</v>
          </cell>
          <cell r="Z190" t="str">
            <v>RA</v>
          </cell>
          <cell r="AA190">
            <v>28.102243028636551</v>
          </cell>
          <cell r="AB190">
            <v>0</v>
          </cell>
        </row>
        <row r="191">
          <cell r="X191">
            <v>3567.96</v>
          </cell>
          <cell r="Z191" t="str">
            <v>RA</v>
          </cell>
          <cell r="AA191">
            <v>260.30030902506252</v>
          </cell>
          <cell r="AB191">
            <v>0</v>
          </cell>
        </row>
        <row r="192">
          <cell r="X192">
            <v>268.39999999999998</v>
          </cell>
          <cell r="Z192" t="str">
            <v>RA</v>
          </cell>
          <cell r="AA192">
            <v>19.58110599399286</v>
          </cell>
          <cell r="AB192">
            <v>0</v>
          </cell>
        </row>
        <row r="193">
          <cell r="X193">
            <v>44.89</v>
          </cell>
          <cell r="Z193" t="str">
            <v>RA</v>
          </cell>
          <cell r="AA193">
            <v>3.2749472729893427</v>
          </cell>
          <cell r="AB193">
            <v>0</v>
          </cell>
        </row>
        <row r="194">
          <cell r="X194">
            <v>755.43</v>
          </cell>
          <cell r="Z194" t="str">
            <v>RA</v>
          </cell>
          <cell r="AA194">
            <v>55.112350600007552</v>
          </cell>
          <cell r="AB194">
            <v>0</v>
          </cell>
        </row>
        <row r="195">
          <cell r="X195">
            <v>1736.46</v>
          </cell>
          <cell r="Z195" t="str">
            <v>RA</v>
          </cell>
          <cell r="AA195">
            <v>126.6833357463817</v>
          </cell>
          <cell r="AB195">
            <v>0</v>
          </cell>
        </row>
        <row r="196">
          <cell r="X196">
            <v>961.31</v>
          </cell>
          <cell r="Z196" t="str">
            <v/>
          </cell>
          <cell r="AA196">
            <v>70.132313722374363</v>
          </cell>
          <cell r="AB196">
            <v>0</v>
          </cell>
        </row>
        <row r="197">
          <cell r="X197">
            <v>104.22</v>
          </cell>
          <cell r="Z197" t="str">
            <v>RA</v>
          </cell>
          <cell r="AA197">
            <v>7.6033638848507303</v>
          </cell>
          <cell r="AB197">
            <v>0</v>
          </cell>
        </row>
        <row r="198">
          <cell r="X198">
            <v>36.93</v>
          </cell>
          <cell r="Z198" t="str">
            <v>RA</v>
          </cell>
          <cell r="AA198">
            <v>2.694225947683146</v>
          </cell>
          <cell r="AB198">
            <v>0</v>
          </cell>
        </row>
        <row r="199">
          <cell r="X199">
            <v>37.86</v>
          </cell>
          <cell r="Z199" t="str">
            <v>RA</v>
          </cell>
          <cell r="AA199">
            <v>2.762074042222689</v>
          </cell>
          <cell r="AB199">
            <v>0</v>
          </cell>
        </row>
        <row r="200">
          <cell r="X200">
            <v>91.77</v>
          </cell>
          <cell r="Z200" t="str">
            <v>RA</v>
          </cell>
          <cell r="AA200">
            <v>6.6950748773052347</v>
          </cell>
          <cell r="AB200">
            <v>0</v>
          </cell>
        </row>
        <row r="201">
          <cell r="X201">
            <v>22.36</v>
          </cell>
          <cell r="Z201" t="str">
            <v>RA</v>
          </cell>
          <cell r="AA201">
            <v>1.6312724665636378</v>
          </cell>
          <cell r="AB201">
            <v>0</v>
          </cell>
        </row>
        <row r="202">
          <cell r="X202">
            <v>92.96</v>
          </cell>
          <cell r="Z202" t="str">
            <v>RA</v>
          </cell>
          <cell r="AA202">
            <v>6.7818912563397031</v>
          </cell>
          <cell r="AB202">
            <v>0</v>
          </cell>
        </row>
        <row r="203">
          <cell r="X203">
            <v>535.25</v>
          </cell>
          <cell r="Z203" t="str">
            <v>RA</v>
          </cell>
          <cell r="AA203">
            <v>39.049131830419817</v>
          </cell>
          <cell r="AB203">
            <v>0</v>
          </cell>
        </row>
        <row r="204">
          <cell r="X204">
            <v>39.96</v>
          </cell>
          <cell r="Z204" t="str">
            <v>RA</v>
          </cell>
          <cell r="AA204">
            <v>2.9152794169893994</v>
          </cell>
          <cell r="AB204">
            <v>0</v>
          </cell>
        </row>
        <row r="205">
          <cell r="X205">
            <v>5493.24</v>
          </cell>
          <cell r="Z205" t="str">
            <v/>
          </cell>
          <cell r="AA205">
            <v>400.75899661118234</v>
          </cell>
          <cell r="AB205">
            <v>0</v>
          </cell>
        </row>
        <row r="206">
          <cell r="X206">
            <v>1880.64</v>
          </cell>
          <cell r="Z206" t="str">
            <v>RA</v>
          </cell>
          <cell r="AA206">
            <v>137.20197904822183</v>
          </cell>
          <cell r="AB206">
            <v>0</v>
          </cell>
        </row>
        <row r="207">
          <cell r="X207">
            <v>889.78</v>
          </cell>
          <cell r="Z207" t="str">
            <v>RA</v>
          </cell>
          <cell r="AA207">
            <v>64.913846838058745</v>
          </cell>
          <cell r="AB207">
            <v>0</v>
          </cell>
        </row>
        <row r="208">
          <cell r="X208">
            <v>693.36</v>
          </cell>
          <cell r="Z208" t="str">
            <v>RA</v>
          </cell>
          <cell r="AA208">
            <v>50.584037451545797</v>
          </cell>
          <cell r="AB208">
            <v>0</v>
          </cell>
        </row>
        <row r="209">
          <cell r="X209">
            <v>1248.78</v>
          </cell>
          <cell r="Z209" t="str">
            <v>RA</v>
          </cell>
          <cell r="AA209">
            <v>91.104670429129683</v>
          </cell>
          <cell r="AB209">
            <v>0</v>
          </cell>
        </row>
        <row r="210">
          <cell r="X210">
            <v>780.68</v>
          </cell>
          <cell r="Z210" t="str">
            <v>RA</v>
          </cell>
          <cell r="AA210">
            <v>56.954462844226327</v>
          </cell>
          <cell r="AB210">
            <v>0</v>
          </cell>
        </row>
        <row r="211">
          <cell r="X211">
            <v>1570.08</v>
          </cell>
          <cell r="Z211" t="str">
            <v/>
          </cell>
          <cell r="AA211">
            <v>114.54509276843635</v>
          </cell>
          <cell r="AB211">
            <v>0</v>
          </cell>
        </row>
        <row r="212">
          <cell r="X212">
            <v>139.4</v>
          </cell>
          <cell r="Z212" t="str">
            <v>RA</v>
          </cell>
          <cell r="AA212">
            <v>10.169918686894952</v>
          </cell>
          <cell r="AB212">
            <v>0</v>
          </cell>
        </row>
        <row r="213">
          <cell r="X213">
            <v>155.4</v>
          </cell>
          <cell r="Z213" t="str">
            <v>RA</v>
          </cell>
          <cell r="AA213">
            <v>11.337197732736554</v>
          </cell>
          <cell r="AB213">
            <v>0</v>
          </cell>
        </row>
        <row r="214">
          <cell r="X214">
            <v>960.36</v>
          </cell>
          <cell r="Z214" t="str">
            <v>RA</v>
          </cell>
          <cell r="AA214">
            <v>70.063006529027518</v>
          </cell>
          <cell r="AB214">
            <v>0</v>
          </cell>
        </row>
        <row r="215">
          <cell r="X215">
            <v>314.92</v>
          </cell>
          <cell r="Z215" t="str">
            <v>RA</v>
          </cell>
          <cell r="AA215">
            <v>22.974969819777321</v>
          </cell>
          <cell r="AB215">
            <v>0</v>
          </cell>
        </row>
        <row r="216">
          <cell r="X216">
            <v>469.71</v>
          </cell>
          <cell r="Z216" t="str">
            <v/>
          </cell>
          <cell r="AA216">
            <v>34.26766503889116</v>
          </cell>
          <cell r="AB216">
            <v>0</v>
          </cell>
        </row>
        <row r="217">
          <cell r="X217">
            <v>469.71</v>
          </cell>
          <cell r="Z217" t="str">
            <v>RA</v>
          </cell>
          <cell r="AA217">
            <v>34.26766503889116</v>
          </cell>
          <cell r="AB217">
            <v>0</v>
          </cell>
        </row>
      </sheetData>
      <sheetData sheetId="5">
        <row r="12">
          <cell r="A12" t="str">
            <v>Manual</v>
          </cell>
          <cell r="Q12" t="str">
            <v>CAMPO SINTÉTICO - TERRA SECA</v>
          </cell>
          <cell r="AA12" t="str">
            <v>.</v>
          </cell>
        </row>
        <row r="15">
          <cell r="M15">
            <v>0</v>
          </cell>
          <cell r="Q15">
            <v>258159.06</v>
          </cell>
        </row>
        <row r="16">
          <cell r="M16" t="str">
            <v/>
          </cell>
        </row>
        <row r="17">
          <cell r="M17" t="str">
            <v/>
          </cell>
        </row>
        <row r="18">
          <cell r="M18">
            <v>1</v>
          </cell>
        </row>
        <row r="19">
          <cell r="M19" t="str">
            <v/>
          </cell>
        </row>
        <row r="20">
          <cell r="M20">
            <v>2</v>
          </cell>
        </row>
        <row r="21">
          <cell r="M21">
            <v>2</v>
          </cell>
        </row>
        <row r="22">
          <cell r="M22">
            <v>2</v>
          </cell>
        </row>
        <row r="23">
          <cell r="M23" t="str">
            <v/>
          </cell>
        </row>
        <row r="24">
          <cell r="M24" t="str">
            <v/>
          </cell>
        </row>
        <row r="25">
          <cell r="M25">
            <v>3</v>
          </cell>
        </row>
        <row r="26">
          <cell r="M26">
            <v>3</v>
          </cell>
        </row>
        <row r="27">
          <cell r="M27">
            <v>3</v>
          </cell>
        </row>
        <row r="28">
          <cell r="M28">
            <v>3</v>
          </cell>
        </row>
        <row r="29">
          <cell r="M29">
            <v>3</v>
          </cell>
        </row>
        <row r="30">
          <cell r="M30">
            <v>7</v>
          </cell>
        </row>
        <row r="31">
          <cell r="M31" t="str">
            <v/>
          </cell>
        </row>
        <row r="32">
          <cell r="M32">
            <v>3</v>
          </cell>
        </row>
        <row r="33">
          <cell r="M33">
            <v>3</v>
          </cell>
        </row>
        <row r="34">
          <cell r="M34">
            <v>3</v>
          </cell>
        </row>
        <row r="35">
          <cell r="M35">
            <v>3</v>
          </cell>
        </row>
        <row r="36">
          <cell r="M36">
            <v>3</v>
          </cell>
        </row>
        <row r="37">
          <cell r="M37">
            <v>9</v>
          </cell>
        </row>
        <row r="38">
          <cell r="M38">
            <v>3</v>
          </cell>
        </row>
        <row r="39">
          <cell r="M39">
            <v>3</v>
          </cell>
        </row>
        <row r="40">
          <cell r="M40">
            <v>3</v>
          </cell>
        </row>
        <row r="41">
          <cell r="M41" t="str">
            <v/>
          </cell>
        </row>
        <row r="42">
          <cell r="M42">
            <v>7</v>
          </cell>
        </row>
        <row r="43">
          <cell r="M43">
            <v>4</v>
          </cell>
        </row>
        <row r="44">
          <cell r="M44">
            <v>4</v>
          </cell>
        </row>
        <row r="45">
          <cell r="M45">
            <v>4</v>
          </cell>
        </row>
        <row r="46">
          <cell r="M46">
            <v>4</v>
          </cell>
        </row>
        <row r="47">
          <cell r="M47" t="str">
            <v/>
          </cell>
        </row>
        <row r="48">
          <cell r="M48">
            <v>8</v>
          </cell>
        </row>
        <row r="49">
          <cell r="M49">
            <v>8</v>
          </cell>
        </row>
        <row r="50">
          <cell r="M50">
            <v>8</v>
          </cell>
        </row>
        <row r="51">
          <cell r="M51">
            <v>7</v>
          </cell>
        </row>
        <row r="52">
          <cell r="M52">
            <v>8</v>
          </cell>
        </row>
        <row r="53">
          <cell r="M53">
            <v>7</v>
          </cell>
        </row>
        <row r="54">
          <cell r="M54">
            <v>8</v>
          </cell>
        </row>
        <row r="55">
          <cell r="M55">
            <v>8</v>
          </cell>
        </row>
        <row r="56">
          <cell r="M56">
            <v>8</v>
          </cell>
        </row>
        <row r="57">
          <cell r="M57">
            <v>8</v>
          </cell>
        </row>
        <row r="58">
          <cell r="M58">
            <v>8</v>
          </cell>
        </row>
        <row r="59">
          <cell r="M59">
            <v>8</v>
          </cell>
        </row>
        <row r="60">
          <cell r="M60">
            <v>8</v>
          </cell>
        </row>
        <row r="61">
          <cell r="M61">
            <v>8</v>
          </cell>
        </row>
        <row r="62">
          <cell r="M62">
            <v>8</v>
          </cell>
        </row>
        <row r="63">
          <cell r="M63">
            <v>8</v>
          </cell>
        </row>
        <row r="64">
          <cell r="M64">
            <v>7</v>
          </cell>
        </row>
        <row r="65">
          <cell r="M65">
            <v>7</v>
          </cell>
        </row>
        <row r="66">
          <cell r="M66">
            <v>8</v>
          </cell>
        </row>
        <row r="67">
          <cell r="M67">
            <v>8</v>
          </cell>
        </row>
        <row r="68">
          <cell r="M68">
            <v>8</v>
          </cell>
        </row>
        <row r="69">
          <cell r="M69">
            <v>8</v>
          </cell>
        </row>
        <row r="70">
          <cell r="M70">
            <v>8</v>
          </cell>
        </row>
        <row r="71">
          <cell r="M71">
            <v>8</v>
          </cell>
        </row>
        <row r="72">
          <cell r="M72">
            <v>8</v>
          </cell>
        </row>
        <row r="73">
          <cell r="M73">
            <v>8</v>
          </cell>
        </row>
        <row r="74">
          <cell r="M74" t="str">
            <v/>
          </cell>
        </row>
        <row r="75">
          <cell r="M75" t="str">
            <v/>
          </cell>
        </row>
        <row r="76">
          <cell r="M76">
            <v>5</v>
          </cell>
        </row>
        <row r="77">
          <cell r="M77" t="str">
            <v/>
          </cell>
        </row>
        <row r="78">
          <cell r="M78">
            <v>5</v>
          </cell>
        </row>
        <row r="79">
          <cell r="M79">
            <v>5</v>
          </cell>
        </row>
        <row r="80">
          <cell r="M80">
            <v>5</v>
          </cell>
        </row>
        <row r="81">
          <cell r="M81">
            <v>5</v>
          </cell>
        </row>
        <row r="82">
          <cell r="M82">
            <v>5</v>
          </cell>
        </row>
        <row r="83">
          <cell r="M83">
            <v>5</v>
          </cell>
        </row>
        <row r="84">
          <cell r="M84">
            <v>5</v>
          </cell>
        </row>
        <row r="85">
          <cell r="M85">
            <v>5</v>
          </cell>
        </row>
        <row r="86">
          <cell r="M86">
            <v>5</v>
          </cell>
        </row>
        <row r="87">
          <cell r="M87">
            <v>5</v>
          </cell>
        </row>
        <row r="88">
          <cell r="M88">
            <v>5</v>
          </cell>
        </row>
        <row r="89">
          <cell r="M89">
            <v>5</v>
          </cell>
        </row>
        <row r="90">
          <cell r="M90">
            <v>5</v>
          </cell>
        </row>
        <row r="91">
          <cell r="M91" t="str">
            <v/>
          </cell>
        </row>
        <row r="92">
          <cell r="M92">
            <v>5</v>
          </cell>
        </row>
        <row r="93">
          <cell r="M93">
            <v>5</v>
          </cell>
        </row>
        <row r="94">
          <cell r="M94">
            <v>5</v>
          </cell>
        </row>
        <row r="95">
          <cell r="M95">
            <v>5</v>
          </cell>
        </row>
        <row r="96">
          <cell r="M96">
            <v>5</v>
          </cell>
        </row>
        <row r="97">
          <cell r="M97">
            <v>5</v>
          </cell>
        </row>
        <row r="98">
          <cell r="M98">
            <v>5</v>
          </cell>
        </row>
        <row r="99">
          <cell r="M99">
            <v>5</v>
          </cell>
        </row>
        <row r="100">
          <cell r="M100">
            <v>5</v>
          </cell>
        </row>
        <row r="101">
          <cell r="M101">
            <v>5</v>
          </cell>
        </row>
        <row r="102">
          <cell r="M102" t="str">
            <v/>
          </cell>
        </row>
        <row r="103">
          <cell r="M103">
            <v>6</v>
          </cell>
        </row>
        <row r="104">
          <cell r="M104">
            <v>6</v>
          </cell>
        </row>
        <row r="105">
          <cell r="M105" t="str">
            <v/>
          </cell>
        </row>
        <row r="106">
          <cell r="M106">
            <v>6</v>
          </cell>
        </row>
        <row r="107">
          <cell r="M107">
            <v>6</v>
          </cell>
        </row>
        <row r="108">
          <cell r="M108">
            <v>6</v>
          </cell>
        </row>
        <row r="109">
          <cell r="M109">
            <v>6</v>
          </cell>
        </row>
        <row r="110">
          <cell r="M110">
            <v>6</v>
          </cell>
        </row>
        <row r="111">
          <cell r="M111">
            <v>6</v>
          </cell>
        </row>
        <row r="112">
          <cell r="M112" t="str">
            <v/>
          </cell>
        </row>
        <row r="113">
          <cell r="M113">
            <v>6</v>
          </cell>
        </row>
        <row r="114">
          <cell r="M114">
            <v>6</v>
          </cell>
        </row>
        <row r="115">
          <cell r="M115">
            <v>6</v>
          </cell>
        </row>
        <row r="116">
          <cell r="M116">
            <v>6</v>
          </cell>
        </row>
        <row r="117">
          <cell r="M117">
            <v>6</v>
          </cell>
        </row>
        <row r="118">
          <cell r="M118">
            <v>6</v>
          </cell>
        </row>
        <row r="119">
          <cell r="M119" t="str">
            <v/>
          </cell>
        </row>
        <row r="120">
          <cell r="M120">
            <v>6</v>
          </cell>
        </row>
        <row r="121">
          <cell r="M121">
            <v>6</v>
          </cell>
        </row>
        <row r="122">
          <cell r="M122">
            <v>6</v>
          </cell>
        </row>
        <row r="123">
          <cell r="M123">
            <v>6</v>
          </cell>
        </row>
        <row r="124">
          <cell r="M124">
            <v>6</v>
          </cell>
        </row>
        <row r="125">
          <cell r="M125">
            <v>6</v>
          </cell>
        </row>
        <row r="126">
          <cell r="M126">
            <v>6</v>
          </cell>
        </row>
        <row r="127">
          <cell r="M127">
            <v>6</v>
          </cell>
        </row>
        <row r="128">
          <cell r="M128">
            <v>6</v>
          </cell>
        </row>
        <row r="129">
          <cell r="M129" t="str">
            <v/>
          </cell>
        </row>
        <row r="130">
          <cell r="M130">
            <v>6</v>
          </cell>
        </row>
        <row r="131">
          <cell r="M131">
            <v>6</v>
          </cell>
        </row>
        <row r="132">
          <cell r="M132">
            <v>6</v>
          </cell>
        </row>
        <row r="133">
          <cell r="M133">
            <v>6</v>
          </cell>
        </row>
        <row r="134">
          <cell r="M134" t="str">
            <v/>
          </cell>
        </row>
        <row r="135">
          <cell r="M135">
            <v>6</v>
          </cell>
        </row>
        <row r="136">
          <cell r="M136">
            <v>6</v>
          </cell>
        </row>
        <row r="137">
          <cell r="M137">
            <v>6</v>
          </cell>
        </row>
        <row r="138">
          <cell r="M138">
            <v>6</v>
          </cell>
        </row>
        <row r="139">
          <cell r="M139" t="str">
            <v/>
          </cell>
        </row>
        <row r="140">
          <cell r="M140">
            <v>6</v>
          </cell>
        </row>
        <row r="141">
          <cell r="M141">
            <v>6</v>
          </cell>
        </row>
        <row r="142">
          <cell r="M142">
            <v>6</v>
          </cell>
        </row>
        <row r="143">
          <cell r="M143">
            <v>6</v>
          </cell>
        </row>
        <row r="144">
          <cell r="M144" t="str">
            <v/>
          </cell>
        </row>
        <row r="145">
          <cell r="M145" t="str">
            <v/>
          </cell>
        </row>
        <row r="146">
          <cell r="M146">
            <v>5</v>
          </cell>
        </row>
        <row r="147">
          <cell r="M147">
            <v>5</v>
          </cell>
        </row>
        <row r="148">
          <cell r="M148">
            <v>5</v>
          </cell>
        </row>
        <row r="149">
          <cell r="M149">
            <v>5</v>
          </cell>
        </row>
        <row r="150">
          <cell r="M150">
            <v>5</v>
          </cell>
        </row>
        <row r="151">
          <cell r="M151">
            <v>5</v>
          </cell>
        </row>
        <row r="152">
          <cell r="M152" t="str">
            <v/>
          </cell>
        </row>
        <row r="153">
          <cell r="M153">
            <v>5</v>
          </cell>
        </row>
        <row r="154">
          <cell r="M154">
            <v>5</v>
          </cell>
        </row>
        <row r="155">
          <cell r="M155">
            <v>5</v>
          </cell>
        </row>
        <row r="156">
          <cell r="M156">
            <v>5</v>
          </cell>
        </row>
        <row r="157">
          <cell r="M157">
            <v>5</v>
          </cell>
        </row>
        <row r="158">
          <cell r="M158">
            <v>5</v>
          </cell>
        </row>
        <row r="159">
          <cell r="M159">
            <v>5</v>
          </cell>
        </row>
        <row r="160">
          <cell r="M160">
            <v>5</v>
          </cell>
        </row>
        <row r="161">
          <cell r="M161">
            <v>5</v>
          </cell>
        </row>
        <row r="162">
          <cell r="M162">
            <v>5</v>
          </cell>
        </row>
        <row r="163">
          <cell r="M163">
            <v>5</v>
          </cell>
        </row>
        <row r="164">
          <cell r="M164">
            <v>5</v>
          </cell>
        </row>
        <row r="165">
          <cell r="M165">
            <v>5</v>
          </cell>
        </row>
        <row r="166">
          <cell r="M166">
            <v>5</v>
          </cell>
        </row>
        <row r="167">
          <cell r="M167">
            <v>5</v>
          </cell>
        </row>
        <row r="168">
          <cell r="M168">
            <v>5</v>
          </cell>
        </row>
        <row r="169">
          <cell r="M169">
            <v>5</v>
          </cell>
        </row>
        <row r="170">
          <cell r="M170" t="str">
            <v/>
          </cell>
        </row>
        <row r="171">
          <cell r="M171" t="str">
            <v/>
          </cell>
        </row>
        <row r="172">
          <cell r="M172">
            <v>5</v>
          </cell>
        </row>
        <row r="173">
          <cell r="M173">
            <v>5</v>
          </cell>
        </row>
        <row r="174">
          <cell r="M174">
            <v>5</v>
          </cell>
        </row>
        <row r="175">
          <cell r="M175">
            <v>5</v>
          </cell>
        </row>
        <row r="176">
          <cell r="M176">
            <v>5</v>
          </cell>
        </row>
        <row r="177">
          <cell r="M177">
            <v>5</v>
          </cell>
        </row>
        <row r="178">
          <cell r="M178">
            <v>5</v>
          </cell>
        </row>
        <row r="179">
          <cell r="M179">
            <v>5</v>
          </cell>
        </row>
        <row r="180">
          <cell r="M180">
            <v>5</v>
          </cell>
        </row>
        <row r="181">
          <cell r="M181">
            <v>5</v>
          </cell>
        </row>
        <row r="182">
          <cell r="M182">
            <v>5</v>
          </cell>
        </row>
        <row r="183">
          <cell r="M183">
            <v>5</v>
          </cell>
        </row>
        <row r="184">
          <cell r="M184">
            <v>5</v>
          </cell>
        </row>
        <row r="185">
          <cell r="M185">
            <v>5</v>
          </cell>
        </row>
        <row r="186">
          <cell r="M186">
            <v>5</v>
          </cell>
        </row>
        <row r="187">
          <cell r="M187" t="str">
            <v/>
          </cell>
        </row>
        <row r="188">
          <cell r="M188">
            <v>6</v>
          </cell>
        </row>
        <row r="189">
          <cell r="M189">
            <v>6</v>
          </cell>
        </row>
        <row r="190">
          <cell r="M190">
            <v>6</v>
          </cell>
        </row>
        <row r="191">
          <cell r="M191">
            <v>6</v>
          </cell>
        </row>
        <row r="192">
          <cell r="M192">
            <v>6</v>
          </cell>
        </row>
        <row r="193">
          <cell r="M193">
            <v>6</v>
          </cell>
        </row>
        <row r="194">
          <cell r="M194">
            <v>6</v>
          </cell>
        </row>
        <row r="195">
          <cell r="M195">
            <v>6</v>
          </cell>
        </row>
        <row r="196">
          <cell r="M196" t="str">
            <v/>
          </cell>
        </row>
        <row r="197">
          <cell r="M197">
            <v>5</v>
          </cell>
        </row>
        <row r="198">
          <cell r="M198">
            <v>5</v>
          </cell>
        </row>
        <row r="199">
          <cell r="M199">
            <v>5</v>
          </cell>
        </row>
        <row r="200">
          <cell r="M200">
            <v>5</v>
          </cell>
        </row>
        <row r="201">
          <cell r="M201">
            <v>5</v>
          </cell>
        </row>
        <row r="202">
          <cell r="M202">
            <v>5</v>
          </cell>
        </row>
        <row r="203">
          <cell r="M203">
            <v>5</v>
          </cell>
        </row>
        <row r="204">
          <cell r="M204">
            <v>5</v>
          </cell>
        </row>
        <row r="205">
          <cell r="M205" t="str">
            <v/>
          </cell>
        </row>
        <row r="206">
          <cell r="M206">
            <v>6</v>
          </cell>
        </row>
        <row r="207">
          <cell r="M207">
            <v>6</v>
          </cell>
        </row>
        <row r="208">
          <cell r="M208">
            <v>6</v>
          </cell>
        </row>
        <row r="209">
          <cell r="M209">
            <v>6</v>
          </cell>
        </row>
        <row r="210">
          <cell r="M210">
            <v>6</v>
          </cell>
        </row>
        <row r="211">
          <cell r="M211" t="str">
            <v/>
          </cell>
        </row>
        <row r="212">
          <cell r="M212">
            <v>6</v>
          </cell>
        </row>
        <row r="213">
          <cell r="M213">
            <v>6</v>
          </cell>
        </row>
        <row r="214">
          <cell r="M214">
            <v>6</v>
          </cell>
        </row>
        <row r="215">
          <cell r="M215">
            <v>6</v>
          </cell>
        </row>
        <row r="216">
          <cell r="M216" t="str">
            <v/>
          </cell>
        </row>
        <row r="217">
          <cell r="M217">
            <v>7</v>
          </cell>
        </row>
      </sheetData>
      <sheetData sheetId="6"/>
      <sheetData sheetId="7"/>
      <sheetData sheetId="8"/>
      <sheetData sheetId="9">
        <row r="14">
          <cell r="C14" t="e">
            <v>#VALUE!</v>
          </cell>
        </row>
        <row r="15">
          <cell r="B15" t="str">
            <v>1.Administração Local</v>
          </cell>
          <cell r="C15">
            <v>1</v>
          </cell>
          <cell r="D15" t="str">
            <v>Administração Local</v>
          </cell>
        </row>
        <row r="16">
          <cell r="C16">
            <v>2</v>
          </cell>
        </row>
        <row r="17">
          <cell r="C17">
            <v>3</v>
          </cell>
        </row>
        <row r="18">
          <cell r="C18">
            <v>4</v>
          </cell>
        </row>
        <row r="19">
          <cell r="C19">
            <v>5</v>
          </cell>
        </row>
        <row r="20">
          <cell r="C20">
            <v>6</v>
          </cell>
        </row>
        <row r="21">
          <cell r="C21">
            <v>7</v>
          </cell>
        </row>
        <row r="22">
          <cell r="C22">
            <v>8</v>
          </cell>
        </row>
        <row r="23">
          <cell r="C23">
            <v>9</v>
          </cell>
        </row>
      </sheetData>
      <sheetData sheetId="10">
        <row r="10">
          <cell r="G10">
            <v>2</v>
          </cell>
        </row>
      </sheetData>
      <sheetData sheetId="11"/>
      <sheetData sheetId="12">
        <row r="9">
          <cell r="J9">
            <v>1</v>
          </cell>
        </row>
        <row r="15">
          <cell r="A15" t="str">
            <v>F</v>
          </cell>
          <cell r="B15">
            <v>1</v>
          </cell>
          <cell r="C15" t="str">
            <v>Administração Local</v>
          </cell>
          <cell r="H15" t="str">
            <v>A administração local será proporcional a execução dos demais eventos, independente de frentes de obra.</v>
          </cell>
        </row>
        <row r="24">
          <cell r="A24" t="str">
            <v>F</v>
          </cell>
        </row>
      </sheetData>
      <sheetData sheetId="13">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453727.6</v>
          </cell>
          <cell r="AA14">
            <v>33101.669999999947</v>
          </cell>
          <cell r="AB14">
            <v>0</v>
          </cell>
        </row>
        <row r="15">
          <cell r="B15" t="str">
            <v>TR$</v>
          </cell>
          <cell r="O15">
            <v>453727.6</v>
          </cell>
          <cell r="AA15">
            <v>33101.67</v>
          </cell>
          <cell r="AB15">
            <v>0</v>
          </cell>
        </row>
      </sheetData>
      <sheetData sheetId="14"/>
      <sheetData sheetId="15">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6">
        <row r="7">
          <cell r="O7">
            <v>453727.60000000021</v>
          </cell>
        </row>
        <row r="17">
          <cell r="AC17">
            <v>0</v>
          </cell>
          <cell r="AD17">
            <v>0</v>
          </cell>
        </row>
        <row r="18">
          <cell r="AC18">
            <v>0</v>
          </cell>
          <cell r="AD18">
            <v>0</v>
          </cell>
        </row>
      </sheetData>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sheetData sheetId="5">
        <row r="1">
          <cell r="A1" t="str">
            <v>DADOS DOS RELATÓRIOS IMPORTADOS</v>
          </cell>
        </row>
        <row r="5">
          <cell r="A5" t="str">
            <v>TIPO</v>
          </cell>
        </row>
        <row r="6">
          <cell r="A6" t="str">
            <v>SINAPI</v>
          </cell>
        </row>
        <row r="7">
          <cell r="A7" t="str">
            <v>SINAPI</v>
          </cell>
        </row>
        <row r="8">
          <cell r="A8" t="str">
            <v>SINAPI-I</v>
          </cell>
        </row>
        <row r="9">
          <cell r="A9" t="str">
            <v>SINAPI-I</v>
          </cell>
        </row>
        <row r="10">
          <cell r="A10" t="str">
            <v>ORSE</v>
          </cell>
        </row>
        <row r="11">
          <cell r="A11" t="str">
            <v>ORSE-I</v>
          </cell>
        </row>
      </sheetData>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vantamento Quantitativo"/>
      <sheetName val="Planilha Global"/>
      <sheetName val="Cotações"/>
      <sheetName val="COMPOSIÇÕES AUXILIARES"/>
      <sheetName val="Cronograma"/>
      <sheetName val="BDI"/>
      <sheetName val="administração"/>
      <sheetName val="Plan2"/>
      <sheetName val="curva abc"/>
    </sheetNames>
    <sheetDataSet>
      <sheetData sheetId="0"/>
      <sheetData sheetId="1"/>
      <sheetData sheetId="2"/>
      <sheetData sheetId="3"/>
      <sheetData sheetId="4">
        <row r="5">
          <cell r="D5" t="str">
            <v>PROJETO DE SINALIZAÇÃO E ADEQUAÇÃO DO CANTEIRO</v>
          </cell>
        </row>
      </sheetData>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vantamento Quantitativo"/>
      <sheetName val="Planilha Global"/>
      <sheetName val="Cotações"/>
      <sheetName val="COMPOSIÇÕES AUXILIARES"/>
      <sheetName val="Cronograma"/>
      <sheetName val="BDI"/>
      <sheetName val="administração"/>
      <sheetName val="Plan2"/>
      <sheetName val="curva abc"/>
    </sheetNames>
    <sheetDataSet>
      <sheetData sheetId="0"/>
      <sheetData sheetId="1">
        <row r="5">
          <cell r="E5" t="str">
            <v>PROJETO DE SINALIZAÇÃO E ADEQUAÇÃO DO CANTEIRO</v>
          </cell>
        </row>
      </sheetData>
      <sheetData sheetId="2">
        <row r="20">
          <cell r="F20">
            <v>398</v>
          </cell>
        </row>
      </sheetData>
      <sheetData sheetId="3">
        <row r="18">
          <cell r="C18" t="str">
            <v>Lixeira  redonda com cesto 67L de madeira plástica ipê, com tampa para coleta seletiva, com trava de fechamento: Confeccionada com polipropileno injetado, com suporte em maciço de madeira plastica reciclável d=50cm fixada em base de concreto.</v>
          </cell>
        </row>
      </sheetData>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BDI"/>
      <sheetName val="SINTÉTICO"/>
      <sheetName val="CRONOGRAMA"/>
      <sheetName val="ORÇAMENTO ANALÍTICO"/>
      <sheetName val="CURVA ABC"/>
    </sheetNames>
    <sheetDataSet>
      <sheetData sheetId="0" refreshError="1">
        <row r="5">
          <cell r="B5" t="str">
            <v>SÃO FELIPE/BA</v>
          </cell>
        </row>
        <row r="14">
          <cell r="B14" t="str">
            <v>Cindy Oliveira de Souza</v>
          </cell>
        </row>
        <row r="15">
          <cell r="B15" t="str">
            <v>Engenheira Civil</v>
          </cell>
        </row>
        <row r="16">
          <cell r="B16" t="str">
            <v>CREA-BA 052237185-0</v>
          </cell>
        </row>
        <row r="17">
          <cell r="B17">
            <v>45769</v>
          </cell>
        </row>
      </sheetData>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7C8F-17D7-4837-B0C4-9A79324F1B2F}">
  <dimension ref="A1:I41"/>
  <sheetViews>
    <sheetView showGridLines="0" zoomScale="85" zoomScaleNormal="85" workbookViewId="0">
      <selection activeCell="B9" sqref="B9"/>
    </sheetView>
  </sheetViews>
  <sheetFormatPr defaultColWidth="8.85546875" defaultRowHeight="12.75" x14ac:dyDescent="0.2"/>
  <cols>
    <col min="1" max="1" width="26.42578125" style="112" customWidth="1"/>
    <col min="2" max="2" width="58" style="111" customWidth="1"/>
    <col min="3" max="16384" width="8.85546875" style="111"/>
  </cols>
  <sheetData>
    <row r="1" spans="1:9" ht="19.149999999999999" customHeight="1" thickBot="1" x14ac:dyDescent="0.25">
      <c r="A1" s="193" t="s">
        <v>106</v>
      </c>
      <c r="B1" s="194"/>
    </row>
    <row r="2" spans="1:9" ht="7.15" customHeight="1" thickBot="1" x14ac:dyDescent="0.25"/>
    <row r="3" spans="1:9" ht="13.5" thickBot="1" x14ac:dyDescent="0.25">
      <c r="A3" s="191" t="s">
        <v>107</v>
      </c>
      <c r="B3" s="192"/>
    </row>
    <row r="4" spans="1:9" s="115" customFormat="1" ht="14.25" thickTop="1" thickBot="1" x14ac:dyDescent="0.3">
      <c r="A4" s="113" t="s">
        <v>108</v>
      </c>
      <c r="B4" s="114" t="s">
        <v>109</v>
      </c>
      <c r="E4" s="195" t="s">
        <v>110</v>
      </c>
      <c r="F4" s="196"/>
      <c r="G4" s="196"/>
      <c r="H4" s="196"/>
      <c r="I4" s="197"/>
    </row>
    <row r="5" spans="1:9" s="115" customFormat="1" ht="13.5" thickBot="1" x14ac:dyDescent="0.3">
      <c r="A5" s="116" t="s">
        <v>111</v>
      </c>
      <c r="B5" s="117" t="s">
        <v>112</v>
      </c>
    </row>
    <row r="6" spans="1:9" s="115" customFormat="1" ht="13.5" thickBot="1" x14ac:dyDescent="0.3"/>
    <row r="7" spans="1:9" s="115" customFormat="1" ht="13.5" thickBot="1" x14ac:dyDescent="0.3">
      <c r="A7" s="191" t="s">
        <v>113</v>
      </c>
      <c r="B7" s="192"/>
    </row>
    <row r="8" spans="1:9" s="115" customFormat="1" ht="26.25" thickTop="1" x14ac:dyDescent="0.25">
      <c r="A8" s="113" t="s">
        <v>114</v>
      </c>
      <c r="B8" s="118" t="s">
        <v>214</v>
      </c>
    </row>
    <row r="9" spans="1:9" s="115" customFormat="1" x14ac:dyDescent="0.25">
      <c r="A9" s="119" t="s">
        <v>115</v>
      </c>
      <c r="B9" s="120"/>
    </row>
    <row r="10" spans="1:9" s="115" customFormat="1" x14ac:dyDescent="0.25">
      <c r="A10" s="119" t="s">
        <v>116</v>
      </c>
      <c r="B10" s="121">
        <v>0.25</v>
      </c>
    </row>
    <row r="11" spans="1:9" s="115" customFormat="1" ht="13.5" thickBot="1" x14ac:dyDescent="0.3">
      <c r="A11" s="116" t="s">
        <v>117</v>
      </c>
      <c r="B11" s="122"/>
    </row>
    <row r="12" spans="1:9" ht="13.5" thickBot="1" x14ac:dyDescent="0.25"/>
    <row r="13" spans="1:9" ht="13.5" thickBot="1" x14ac:dyDescent="0.25">
      <c r="A13" s="191" t="s">
        <v>118</v>
      </c>
      <c r="B13" s="192"/>
    </row>
    <row r="14" spans="1:9" s="115" customFormat="1" ht="13.5" thickTop="1" x14ac:dyDescent="0.25">
      <c r="A14" s="113" t="s">
        <v>103</v>
      </c>
      <c r="B14" s="114" t="s">
        <v>119</v>
      </c>
    </row>
    <row r="15" spans="1:9" s="115" customFormat="1" x14ac:dyDescent="0.25">
      <c r="A15" s="119" t="s">
        <v>104</v>
      </c>
      <c r="B15" s="123" t="s">
        <v>120</v>
      </c>
    </row>
    <row r="16" spans="1:9" s="115" customFormat="1" x14ac:dyDescent="0.25">
      <c r="A16" s="124" t="s">
        <v>105</v>
      </c>
      <c r="B16" s="125" t="s">
        <v>121</v>
      </c>
    </row>
    <row r="17" spans="1:2" s="115" customFormat="1" ht="13.5" thickBot="1" x14ac:dyDescent="0.3">
      <c r="A17" s="116" t="s">
        <v>122</v>
      </c>
      <c r="B17" s="126">
        <f ca="1">TODAY()</f>
        <v>45867</v>
      </c>
    </row>
    <row r="18" spans="1:2" ht="13.5" thickBot="1" x14ac:dyDescent="0.25"/>
    <row r="19" spans="1:2" ht="13.5" thickBot="1" x14ac:dyDescent="0.25">
      <c r="A19" s="191" t="s">
        <v>123</v>
      </c>
      <c r="B19" s="192"/>
    </row>
    <row r="20" spans="1:2" ht="13.5" thickTop="1" x14ac:dyDescent="0.2">
      <c r="A20" s="127" t="s">
        <v>103</v>
      </c>
      <c r="B20" s="128"/>
    </row>
    <row r="21" spans="1:2" ht="13.5" thickBot="1" x14ac:dyDescent="0.25">
      <c r="A21" s="129" t="s">
        <v>124</v>
      </c>
      <c r="B21" s="130" t="s">
        <v>125</v>
      </c>
    </row>
    <row r="23" spans="1:2" ht="13.5" thickBot="1" x14ac:dyDescent="0.25"/>
    <row r="24" spans="1:2" ht="19.149999999999999" customHeight="1" thickBot="1" x14ac:dyDescent="0.25">
      <c r="A24" s="193" t="s">
        <v>126</v>
      </c>
      <c r="B24" s="194"/>
    </row>
    <row r="25" spans="1:2" ht="7.15" customHeight="1" thickBot="1" x14ac:dyDescent="0.25"/>
    <row r="26" spans="1:2" ht="13.5" thickBot="1" x14ac:dyDescent="0.25">
      <c r="A26" s="198" t="s">
        <v>127</v>
      </c>
      <c r="B26" s="199"/>
    </row>
    <row r="27" spans="1:2" ht="13.5" thickTop="1" x14ac:dyDescent="0.2">
      <c r="A27" s="127" t="s">
        <v>128</v>
      </c>
      <c r="B27" s="128"/>
    </row>
    <row r="28" spans="1:2" x14ac:dyDescent="0.2">
      <c r="A28" s="131" t="s">
        <v>129</v>
      </c>
      <c r="B28" s="132"/>
    </row>
    <row r="29" spans="1:2" ht="13.5" thickBot="1" x14ac:dyDescent="0.25">
      <c r="A29" s="129" t="s">
        <v>130</v>
      </c>
      <c r="B29" s="130"/>
    </row>
    <row r="31" spans="1:2" ht="13.5" thickBot="1" x14ac:dyDescent="0.25"/>
    <row r="32" spans="1:2" ht="19.149999999999999" customHeight="1" thickBot="1" x14ac:dyDescent="0.25">
      <c r="A32" s="193" t="s">
        <v>131</v>
      </c>
      <c r="B32" s="194"/>
    </row>
    <row r="33" spans="1:2" ht="7.15" customHeight="1" thickBot="1" x14ac:dyDescent="0.25"/>
    <row r="34" spans="1:2" ht="13.5" thickBot="1" x14ac:dyDescent="0.25">
      <c r="A34" s="198" t="s">
        <v>132</v>
      </c>
      <c r="B34" s="199"/>
    </row>
    <row r="35" spans="1:2" ht="13.5" thickTop="1" x14ac:dyDescent="0.2">
      <c r="A35" s="127" t="s">
        <v>133</v>
      </c>
      <c r="B35" s="133"/>
    </row>
    <row r="36" spans="1:2" ht="13.5" thickBot="1" x14ac:dyDescent="0.25">
      <c r="A36" s="129" t="s">
        <v>134</v>
      </c>
      <c r="B36" s="134"/>
    </row>
    <row r="37" spans="1:2" ht="13.5" thickBot="1" x14ac:dyDescent="0.25"/>
    <row r="38" spans="1:2" ht="13.5" thickBot="1" x14ac:dyDescent="0.25">
      <c r="A38" s="191" t="s">
        <v>135</v>
      </c>
      <c r="B38" s="192"/>
    </row>
    <row r="39" spans="1:2" ht="13.5" thickTop="1" x14ac:dyDescent="0.2">
      <c r="A39" s="113" t="s">
        <v>103</v>
      </c>
      <c r="B39" s="114"/>
    </row>
    <row r="40" spans="1:2" x14ac:dyDescent="0.2">
      <c r="A40" s="119" t="s">
        <v>104</v>
      </c>
      <c r="B40" s="123"/>
    </row>
    <row r="41" spans="1:2" ht="13.5" thickBot="1" x14ac:dyDescent="0.25">
      <c r="A41" s="116" t="s">
        <v>105</v>
      </c>
      <c r="B41" s="117"/>
    </row>
  </sheetData>
  <mergeCells count="11">
    <mergeCell ref="A24:B24"/>
    <mergeCell ref="A26:B26"/>
    <mergeCell ref="A32:B32"/>
    <mergeCell ref="A34:B34"/>
    <mergeCell ref="A38:B38"/>
    <mergeCell ref="A19:B19"/>
    <mergeCell ref="A1:B1"/>
    <mergeCell ref="A3:B3"/>
    <mergeCell ref="E4:I4"/>
    <mergeCell ref="A7:B7"/>
    <mergeCell ref="A13:B13"/>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9B46B-909A-4318-A545-AD1C78B34869}">
  <sheetPr>
    <pageSetUpPr fitToPage="1"/>
  </sheetPr>
  <dimension ref="A1:XFC80"/>
  <sheetViews>
    <sheetView topLeftCell="I10" zoomScale="85" zoomScaleNormal="85" workbookViewId="0">
      <selection activeCell="AM20" sqref="AM20"/>
    </sheetView>
  </sheetViews>
  <sheetFormatPr defaultColWidth="8.85546875" defaultRowHeight="0" customHeight="1" zeroHeight="1" x14ac:dyDescent="0.2"/>
  <cols>
    <col min="1" max="1" width="29.42578125" style="43" hidden="1" customWidth="1"/>
    <col min="2" max="3" width="8.85546875" style="43" hidden="1" customWidth="1"/>
    <col min="4" max="4" width="22.85546875" style="43" hidden="1" customWidth="1"/>
    <col min="5" max="8" width="8.85546875" style="43" hidden="1" customWidth="1"/>
    <col min="9" max="12" width="10.42578125" style="43" customWidth="1"/>
    <col min="13" max="13" width="13.28515625" style="43" customWidth="1"/>
    <col min="14" max="14" width="10.42578125" style="43" customWidth="1"/>
    <col min="15" max="15" width="12.42578125" style="43" customWidth="1"/>
    <col min="16" max="18" width="10.42578125" style="43" customWidth="1"/>
    <col min="19" max="19" width="11.7109375" style="47" hidden="1" customWidth="1"/>
    <col min="20" max="20" width="28.7109375" style="47" hidden="1" customWidth="1"/>
    <col min="21" max="21" width="13.28515625" style="47" hidden="1" customWidth="1"/>
    <col min="22" max="29" width="0" style="47" hidden="1" customWidth="1"/>
    <col min="30" max="16383" width="8.85546875" style="47"/>
    <col min="16384" max="16384" width="8.85546875" style="47" hidden="1" customWidth="1"/>
  </cols>
  <sheetData>
    <row r="1" spans="1:19" ht="15" hidden="1" customHeight="1" x14ac:dyDescent="0.2">
      <c r="E1" s="44" t="s">
        <v>29</v>
      </c>
      <c r="F1" s="44" t="s">
        <v>30</v>
      </c>
      <c r="G1" s="44" t="s">
        <v>31</v>
      </c>
      <c r="N1" s="45" t="e">
        <f ca="1">"Quadro de Composição do BDI "&amp;MID(CELL("nome.arquivo",N1),5+FIND("BDI (",CELL("nome.arquivo",N1)),1)</f>
        <v>#VALUE!</v>
      </c>
      <c r="Q1" s="46"/>
      <c r="R1" s="46"/>
    </row>
    <row r="2" spans="1:19" ht="15" hidden="1" x14ac:dyDescent="0.2">
      <c r="A2" s="43" t="s">
        <v>32</v>
      </c>
      <c r="B2" s="48" t="s">
        <v>33</v>
      </c>
      <c r="C2" s="43" t="str">
        <f>CONCATENATE(A2,"-",B2)</f>
        <v>Construção e Reforma de Edifícios-AC</v>
      </c>
      <c r="E2" s="49">
        <v>0.03</v>
      </c>
      <c r="F2" s="49">
        <v>0.04</v>
      </c>
      <c r="G2" s="49">
        <v>5.5E-2</v>
      </c>
      <c r="Q2" s="46"/>
      <c r="R2" s="46"/>
    </row>
    <row r="3" spans="1:19" ht="12.75" hidden="1" x14ac:dyDescent="0.2">
      <c r="A3" s="43" t="str">
        <f>A2</f>
        <v>Construção e Reforma de Edifícios</v>
      </c>
      <c r="B3" s="48" t="s">
        <v>34</v>
      </c>
      <c r="C3" s="43" t="str">
        <f>CONCATENATE(A3,"-",B3)</f>
        <v>Construção e Reforma de Edifícios-SG</v>
      </c>
      <c r="E3" s="49">
        <v>8.0000000000000002E-3</v>
      </c>
      <c r="F3" s="49">
        <v>8.0000000000000002E-3</v>
      </c>
      <c r="G3" s="49">
        <v>0.01</v>
      </c>
    </row>
    <row r="4" spans="1:19" ht="12.75" hidden="1" x14ac:dyDescent="0.2">
      <c r="A4" s="43" t="str">
        <f>A3</f>
        <v>Construção e Reforma de Edifícios</v>
      </c>
      <c r="B4" s="48" t="s">
        <v>35</v>
      </c>
      <c r="C4" s="43" t="str">
        <f>CONCATENATE(A4,"-",B4)</f>
        <v>Construção e Reforma de Edifícios-R</v>
      </c>
      <c r="E4" s="49">
        <v>9.7000000000000003E-3</v>
      </c>
      <c r="F4" s="49">
        <v>1.2699999999999999E-2</v>
      </c>
      <c r="G4" s="49">
        <v>1.2699999999999999E-2</v>
      </c>
      <c r="I4" s="200" t="s">
        <v>36</v>
      </c>
      <c r="J4" s="202"/>
      <c r="K4" s="200" t="s">
        <v>37</v>
      </c>
      <c r="L4" s="201"/>
      <c r="M4" s="201"/>
      <c r="N4" s="201"/>
      <c r="O4" s="201"/>
      <c r="P4" s="201"/>
      <c r="Q4" s="201"/>
      <c r="R4" s="202"/>
    </row>
    <row r="5" spans="1:19" ht="12.75" hidden="1" customHeight="1" x14ac:dyDescent="0.3">
      <c r="A5" s="43" t="str">
        <f>A4</f>
        <v>Construção e Reforma de Edifícios</v>
      </c>
      <c r="B5" s="48" t="s">
        <v>38</v>
      </c>
      <c r="C5" s="43" t="str">
        <f>CONCATENATE(A5,"-",B5)</f>
        <v>Construção e Reforma de Edifícios-DF</v>
      </c>
      <c r="E5" s="49">
        <v>5.8999999999999999E-3</v>
      </c>
      <c r="F5" s="49">
        <v>1.23E-2</v>
      </c>
      <c r="G5" s="49">
        <v>1.3899999999999999E-2</v>
      </c>
      <c r="I5" s="203" t="s">
        <v>39</v>
      </c>
      <c r="J5" s="204"/>
      <c r="K5" s="205" t="s">
        <v>40</v>
      </c>
      <c r="L5" s="206"/>
      <c r="M5" s="206"/>
      <c r="N5" s="206"/>
      <c r="O5" s="206"/>
      <c r="P5" s="206"/>
      <c r="Q5" s="206"/>
      <c r="R5" s="204"/>
      <c r="S5" s="51"/>
    </row>
    <row r="6" spans="1:19" ht="15.6" hidden="1" customHeight="1" x14ac:dyDescent="0.3">
      <c r="B6" s="48"/>
      <c r="E6" s="49"/>
      <c r="F6" s="49"/>
      <c r="G6" s="49"/>
      <c r="I6" s="207" t="s">
        <v>41</v>
      </c>
      <c r="J6" s="207"/>
      <c r="K6" s="207"/>
      <c r="L6" s="207"/>
      <c r="M6" s="207"/>
      <c r="N6" s="207"/>
      <c r="O6" s="207"/>
      <c r="P6" s="207"/>
      <c r="Q6" s="207"/>
      <c r="R6" s="207"/>
      <c r="S6" s="51"/>
    </row>
    <row r="7" spans="1:19" ht="15.6" hidden="1" customHeight="1" x14ac:dyDescent="0.2">
      <c r="A7" s="43" t="str">
        <f>A5</f>
        <v>Construção e Reforma de Edifícios</v>
      </c>
      <c r="B7" s="48" t="s">
        <v>42</v>
      </c>
      <c r="C7" s="43" t="str">
        <f t="shared" ref="C7:C30" si="0">CONCATENATE(A7,"-",B7)</f>
        <v>Construção e Reforma de Edifícios-L</v>
      </c>
      <c r="E7" s="49">
        <v>6.1600000000000002E-2</v>
      </c>
      <c r="F7" s="49">
        <v>7.400000000000001E-2</v>
      </c>
      <c r="G7" s="49">
        <v>8.9600000000000013E-2</v>
      </c>
      <c r="I7" s="52"/>
      <c r="J7" s="52"/>
      <c r="K7" s="52"/>
      <c r="L7" s="52"/>
      <c r="M7" s="52"/>
      <c r="N7" s="52"/>
      <c r="O7" s="52"/>
      <c r="P7" s="52"/>
      <c r="Q7" s="52"/>
      <c r="R7" s="52"/>
    </row>
    <row r="8" spans="1:19" ht="15.6" hidden="1" customHeight="1" x14ac:dyDescent="0.2">
      <c r="A8" s="43" t="str">
        <f>A7</f>
        <v>Construção e Reforma de Edifícios</v>
      </c>
      <c r="B8" s="53" t="s">
        <v>43</v>
      </c>
      <c r="C8" s="43" t="str">
        <f t="shared" si="0"/>
        <v>Construção e Reforma de Edifícios-BDI PAD</v>
      </c>
      <c r="E8" s="49">
        <v>0.2034</v>
      </c>
      <c r="F8" s="49">
        <v>0.22120000000000001</v>
      </c>
      <c r="G8" s="49">
        <v>0.25</v>
      </c>
      <c r="I8" s="200" t="s">
        <v>44</v>
      </c>
      <c r="J8" s="201"/>
      <c r="K8" s="201"/>
      <c r="L8" s="201"/>
      <c r="M8" s="201"/>
      <c r="N8" s="201"/>
      <c r="O8" s="201"/>
      <c r="P8" s="201"/>
      <c r="Q8" s="201"/>
      <c r="R8" s="202"/>
    </row>
    <row r="9" spans="1:19" ht="15.6" hidden="1" customHeight="1" x14ac:dyDescent="0.2">
      <c r="A9" s="43" t="s">
        <v>45</v>
      </c>
      <c r="B9" s="48" t="s">
        <v>33</v>
      </c>
      <c r="C9" s="43" t="str">
        <f t="shared" si="0"/>
        <v>Construção de Praças Urbanas, Rodovias, Ferrovias e recapeamento e pavimentação de vias urbanas-AC</v>
      </c>
      <c r="E9" s="49">
        <v>3.7999999999999999E-2</v>
      </c>
      <c r="F9" s="49">
        <v>4.0099999999999997E-2</v>
      </c>
      <c r="G9" s="49">
        <v>4.6699999999999998E-2</v>
      </c>
      <c r="I9" s="210" t="s">
        <v>46</v>
      </c>
      <c r="J9" s="211"/>
      <c r="K9" s="211"/>
      <c r="L9" s="211"/>
      <c r="M9" s="211"/>
      <c r="N9" s="211"/>
      <c r="O9" s="211"/>
      <c r="P9" s="211"/>
      <c r="Q9" s="211"/>
      <c r="R9" s="212"/>
    </row>
    <row r="10" spans="1:19" ht="6" customHeight="1" thickBot="1" x14ac:dyDescent="0.25">
      <c r="A10" s="43" t="s">
        <v>45</v>
      </c>
      <c r="B10" s="48" t="s">
        <v>34</v>
      </c>
      <c r="C10" s="43" t="str">
        <f t="shared" si="0"/>
        <v>Construção de Praças Urbanas, Rodovias, Ferrovias e recapeamento e pavimentação de vias urbanas-SG</v>
      </c>
      <c r="E10" s="49">
        <v>3.2000000000000002E-3</v>
      </c>
      <c r="F10" s="49">
        <v>4.0000000000000001E-3</v>
      </c>
      <c r="G10" s="49">
        <v>7.4000000000000003E-3</v>
      </c>
      <c r="I10" s="52"/>
      <c r="J10" s="52"/>
      <c r="K10" s="52"/>
      <c r="L10" s="52"/>
      <c r="M10" s="52"/>
      <c r="N10" s="52"/>
      <c r="O10" s="52"/>
      <c r="P10" s="52"/>
      <c r="Q10" s="52"/>
      <c r="R10" s="52"/>
    </row>
    <row r="11" spans="1:19" ht="23.25" customHeight="1" x14ac:dyDescent="0.2">
      <c r="B11" s="48"/>
      <c r="E11" s="49"/>
      <c r="F11" s="49"/>
      <c r="G11" s="49"/>
      <c r="I11" s="213" t="s">
        <v>216</v>
      </c>
      <c r="J11" s="214"/>
      <c r="K11" s="214"/>
      <c r="L11" s="214"/>
      <c r="M11" s="214"/>
      <c r="N11" s="214"/>
      <c r="O11" s="214"/>
      <c r="P11" s="214"/>
      <c r="Q11" s="214"/>
      <c r="R11" s="215"/>
    </row>
    <row r="12" spans="1:19" ht="30" customHeight="1" x14ac:dyDescent="0.2">
      <c r="B12" s="48"/>
      <c r="E12" s="49"/>
      <c r="F12" s="49"/>
      <c r="G12" s="49"/>
      <c r="I12" s="216"/>
      <c r="J12" s="217"/>
      <c r="K12" s="217"/>
      <c r="L12" s="217"/>
      <c r="M12" s="217"/>
      <c r="N12" s="217"/>
      <c r="O12" s="217"/>
      <c r="P12" s="217"/>
      <c r="Q12" s="217"/>
      <c r="R12" s="218"/>
    </row>
    <row r="13" spans="1:19" ht="34.5" customHeight="1" thickBot="1" x14ac:dyDescent="0.25">
      <c r="B13" s="48"/>
      <c r="E13" s="49"/>
      <c r="F13" s="49"/>
      <c r="G13" s="49"/>
      <c r="I13" s="219"/>
      <c r="J13" s="220"/>
      <c r="K13" s="220"/>
      <c r="L13" s="220"/>
      <c r="M13" s="220"/>
      <c r="N13" s="220"/>
      <c r="O13" s="220"/>
      <c r="P13" s="220"/>
      <c r="Q13" s="220"/>
      <c r="R13" s="221"/>
    </row>
    <row r="14" spans="1:19" ht="18.600000000000001" customHeight="1" x14ac:dyDescent="0.25">
      <c r="B14" s="48"/>
      <c r="E14" s="49"/>
      <c r="F14" s="49"/>
      <c r="G14" s="49"/>
      <c r="I14" s="3"/>
      <c r="J14" s="4"/>
      <c r="K14" s="4"/>
      <c r="L14" s="5"/>
      <c r="M14" s="5"/>
      <c r="N14" s="6"/>
      <c r="O14" s="6"/>
      <c r="P14" s="222"/>
      <c r="Q14" s="222"/>
      <c r="R14" s="54"/>
    </row>
    <row r="15" spans="1:19" ht="18" customHeight="1" x14ac:dyDescent="0.2">
      <c r="B15" s="48"/>
      <c r="E15" s="49"/>
      <c r="F15" s="49"/>
      <c r="G15" s="49"/>
      <c r="I15" s="233" t="str">
        <f>DADOS!B8</f>
        <v>CONSTRUÇÃO DE SUBESTAÇÃO EM CRECHE TIPO I, PADRÃO FNDE, NO MUNICÍPIO DE SÃO FELIPE/BA</v>
      </c>
      <c r="J15" s="234"/>
      <c r="K15" s="234"/>
      <c r="L15" s="234"/>
      <c r="M15" s="234"/>
      <c r="N15" s="12"/>
      <c r="O15" s="13" t="s">
        <v>24</v>
      </c>
      <c r="P15" s="223">
        <f>N41</f>
        <v>0.25</v>
      </c>
      <c r="Q15" s="223"/>
      <c r="R15" s="224"/>
    </row>
    <row r="16" spans="1:19" ht="43.9" customHeight="1" thickBot="1" x14ac:dyDescent="0.3">
      <c r="B16" s="48"/>
      <c r="E16" s="49"/>
      <c r="F16" s="49"/>
      <c r="G16" s="49"/>
      <c r="I16" s="233"/>
      <c r="J16" s="234"/>
      <c r="K16" s="234"/>
      <c r="L16" s="234"/>
      <c r="M16" s="234"/>
      <c r="N16" s="12"/>
      <c r="O16" s="13"/>
      <c r="P16" s="55"/>
      <c r="Q16" s="56"/>
      <c r="R16" s="57"/>
    </row>
    <row r="17" spans="1:29" ht="18.600000000000001" customHeight="1" thickBot="1" x14ac:dyDescent="0.25">
      <c r="B17" s="48"/>
      <c r="E17" s="49"/>
      <c r="F17" s="49"/>
      <c r="G17" s="49"/>
      <c r="I17" s="8"/>
      <c r="J17" s="9"/>
      <c r="K17" s="9"/>
      <c r="L17" s="10"/>
      <c r="M17" s="11"/>
      <c r="N17" s="225" t="s">
        <v>25</v>
      </c>
      <c r="O17" s="226"/>
      <c r="P17" s="226"/>
      <c r="Q17" s="226"/>
      <c r="R17" s="227"/>
    </row>
    <row r="18" spans="1:29" ht="18.600000000000001" customHeight="1" x14ac:dyDescent="0.25">
      <c r="B18" s="48"/>
      <c r="E18" s="49"/>
      <c r="F18" s="49"/>
      <c r="G18" s="49"/>
      <c r="I18" s="8"/>
      <c r="J18" s="9"/>
      <c r="K18" s="9"/>
      <c r="L18" s="10"/>
      <c r="M18" s="16"/>
      <c r="N18" s="17" t="s">
        <v>10</v>
      </c>
      <c r="O18" s="18" t="s">
        <v>27</v>
      </c>
      <c r="P18" s="228" t="s">
        <v>26</v>
      </c>
      <c r="Q18" s="228"/>
      <c r="R18" s="54"/>
    </row>
    <row r="19" spans="1:29" ht="18.600000000000001" customHeight="1" x14ac:dyDescent="0.25">
      <c r="B19" s="48"/>
      <c r="E19" s="49"/>
      <c r="F19" s="49"/>
      <c r="G19" s="49"/>
      <c r="I19" s="8"/>
      <c r="J19" s="20"/>
      <c r="K19" s="20"/>
      <c r="L19" s="20"/>
      <c r="M19" s="20"/>
      <c r="N19" s="21" t="s">
        <v>190</v>
      </c>
      <c r="O19" s="58" t="s">
        <v>27</v>
      </c>
      <c r="P19" s="229" t="s">
        <v>26</v>
      </c>
      <c r="Q19" s="229"/>
      <c r="R19" s="57"/>
    </row>
    <row r="20" spans="1:29" ht="18.600000000000001" customHeight="1" thickBot="1" x14ac:dyDescent="0.3">
      <c r="B20" s="48"/>
      <c r="E20" s="49"/>
      <c r="F20" s="49"/>
      <c r="G20" s="49"/>
      <c r="I20" s="59"/>
      <c r="J20" s="60"/>
      <c r="K20" s="60"/>
      <c r="L20" s="60"/>
      <c r="M20" s="60"/>
      <c r="N20" s="24" t="s">
        <v>15</v>
      </c>
      <c r="O20" s="25" t="s">
        <v>15</v>
      </c>
      <c r="P20" s="230" t="s">
        <v>26</v>
      </c>
      <c r="Q20" s="230"/>
      <c r="R20" s="61"/>
    </row>
    <row r="21" spans="1:29" ht="18.600000000000001" customHeight="1" x14ac:dyDescent="0.2">
      <c r="B21" s="48"/>
      <c r="E21" s="49"/>
      <c r="F21" s="49"/>
      <c r="G21" s="49"/>
      <c r="I21" s="62"/>
      <c r="J21" s="62"/>
      <c r="K21" s="62"/>
      <c r="L21" s="62"/>
      <c r="M21" s="62"/>
      <c r="N21" s="62"/>
      <c r="O21" s="62"/>
      <c r="P21" s="62"/>
      <c r="Q21" s="62"/>
      <c r="R21" s="62"/>
    </row>
    <row r="22" spans="1:29" ht="10.9" customHeight="1" x14ac:dyDescent="0.2">
      <c r="B22" s="48"/>
      <c r="E22" s="49"/>
      <c r="F22" s="49"/>
      <c r="G22" s="49"/>
      <c r="I22" s="63"/>
      <c r="J22" s="63"/>
      <c r="K22" s="63"/>
      <c r="L22" s="63"/>
      <c r="M22" s="63"/>
      <c r="N22" s="64"/>
      <c r="O22" s="64"/>
      <c r="P22" s="64"/>
      <c r="Q22" s="64"/>
      <c r="R22" s="64"/>
    </row>
    <row r="23" spans="1:29" ht="18.600000000000001" customHeight="1" x14ac:dyDescent="0.2">
      <c r="B23" s="48"/>
      <c r="E23" s="49"/>
      <c r="F23" s="49"/>
      <c r="G23" s="49"/>
      <c r="I23" s="231" t="s">
        <v>41</v>
      </c>
      <c r="J23" s="231"/>
      <c r="K23" s="231"/>
      <c r="L23" s="231"/>
      <c r="M23" s="231"/>
      <c r="N23" s="231"/>
      <c r="O23" s="231"/>
      <c r="P23" s="231"/>
      <c r="Q23" s="231"/>
      <c r="R23" s="231"/>
    </row>
    <row r="24" spans="1:29" ht="7.9" customHeight="1" x14ac:dyDescent="0.2">
      <c r="B24" s="48"/>
      <c r="E24" s="49"/>
      <c r="F24" s="49"/>
      <c r="G24" s="49"/>
      <c r="I24" s="52"/>
      <c r="J24" s="52"/>
      <c r="K24" s="52"/>
      <c r="L24" s="52"/>
      <c r="M24" s="52"/>
      <c r="N24" s="52"/>
      <c r="O24" s="52"/>
      <c r="P24" s="52"/>
      <c r="Q24" s="52"/>
      <c r="R24" s="52"/>
    </row>
    <row r="25" spans="1:29" ht="12.75" x14ac:dyDescent="0.2">
      <c r="A25" s="43" t="s">
        <v>45</v>
      </c>
      <c r="B25" s="48" t="s">
        <v>35</v>
      </c>
      <c r="C25" s="43" t="str">
        <f t="shared" si="0"/>
        <v>Construção de Praças Urbanas, Rodovias, Ferrovias e recapeamento e pavimentação de vias urbanas-R</v>
      </c>
      <c r="E25" s="49">
        <v>5.0000000000000001E-3</v>
      </c>
      <c r="F25" s="49">
        <v>5.6000000000000008E-3</v>
      </c>
      <c r="G25" s="49">
        <v>9.7000000000000003E-3</v>
      </c>
      <c r="I25" s="232" t="s">
        <v>47</v>
      </c>
      <c r="J25" s="232"/>
      <c r="K25" s="232"/>
      <c r="L25" s="232"/>
      <c r="M25" s="232"/>
      <c r="N25" s="232"/>
      <c r="O25" s="232"/>
      <c r="P25" s="232"/>
      <c r="Q25" s="232" t="s">
        <v>48</v>
      </c>
      <c r="R25" s="232"/>
    </row>
    <row r="26" spans="1:29" ht="12.75" x14ac:dyDescent="0.2">
      <c r="A26" s="43" t="s">
        <v>45</v>
      </c>
      <c r="B26" s="48" t="s">
        <v>38</v>
      </c>
      <c r="C26" s="43" t="str">
        <f t="shared" si="0"/>
        <v>Construção de Praças Urbanas, Rodovias, Ferrovias e recapeamento e pavimentação de vias urbanas-DF</v>
      </c>
      <c r="E26" s="49">
        <v>1.0200000000000001E-2</v>
      </c>
      <c r="F26" s="49">
        <v>1.11E-2</v>
      </c>
      <c r="G26" s="49">
        <v>1.21E-2</v>
      </c>
      <c r="I26" s="208" t="s">
        <v>32</v>
      </c>
      <c r="J26" s="208"/>
      <c r="K26" s="208"/>
      <c r="L26" s="208"/>
      <c r="M26" s="208"/>
      <c r="N26" s="208"/>
      <c r="O26" s="208"/>
      <c r="P26" s="208"/>
      <c r="Q26" s="209" t="s">
        <v>49</v>
      </c>
      <c r="R26" s="209"/>
    </row>
    <row r="27" spans="1:29" ht="12.75" x14ac:dyDescent="0.2">
      <c r="A27" s="43" t="s">
        <v>45</v>
      </c>
      <c r="B27" s="48" t="s">
        <v>42</v>
      </c>
      <c r="C27" s="43" t="str">
        <f t="shared" si="0"/>
        <v>Construção de Praças Urbanas, Rodovias, Ferrovias e recapeamento e pavimentação de vias urbanas-L</v>
      </c>
      <c r="E27" s="49">
        <v>6.6400000000000001E-2</v>
      </c>
      <c r="F27" s="49">
        <v>7.2999999999999995E-2</v>
      </c>
      <c r="G27" s="49">
        <v>8.6899999999999991E-2</v>
      </c>
    </row>
    <row r="28" spans="1:29" ht="15" customHeight="1" x14ac:dyDescent="0.2">
      <c r="A28" s="43" t="s">
        <v>45</v>
      </c>
      <c r="B28" s="53" t="s">
        <v>43</v>
      </c>
      <c r="C28" s="43" t="str">
        <f t="shared" si="0"/>
        <v>Construção de Praças Urbanas, Rodovias, Ferrovias e recapeamento e pavimentação de vias urbanas-BDI PAD</v>
      </c>
      <c r="E28" s="49">
        <v>0.19600000000000001</v>
      </c>
      <c r="F28" s="49">
        <v>0.2097</v>
      </c>
      <c r="G28" s="49">
        <v>0.24230000000000002</v>
      </c>
      <c r="I28" s="235" t="s">
        <v>50</v>
      </c>
      <c r="J28" s="235"/>
      <c r="K28" s="235"/>
      <c r="L28" s="235"/>
      <c r="M28" s="235"/>
      <c r="N28" s="235"/>
      <c r="O28" s="235"/>
      <c r="P28" s="235"/>
      <c r="Q28" s="236">
        <v>0.5</v>
      </c>
      <c r="R28" s="236"/>
    </row>
    <row r="29" spans="1:29" ht="15" customHeight="1" x14ac:dyDescent="0.2">
      <c r="A29" s="43" t="s">
        <v>51</v>
      </c>
      <c r="B29" s="48" t="s">
        <v>33</v>
      </c>
      <c r="C29" s="43" t="str">
        <f t="shared" si="0"/>
        <v>Construção de Redes de Abastecimento de Água, Coleta de Esgoto-AC</v>
      </c>
      <c r="E29" s="49">
        <v>3.4300000000000004E-2</v>
      </c>
      <c r="F29" s="49">
        <v>4.9299999999999997E-2</v>
      </c>
      <c r="G29" s="49">
        <v>6.7099999999999993E-2</v>
      </c>
      <c r="I29" s="237" t="s">
        <v>52</v>
      </c>
      <c r="J29" s="237"/>
      <c r="K29" s="237"/>
      <c r="L29" s="237"/>
      <c r="M29" s="237"/>
      <c r="N29" s="237"/>
      <c r="O29" s="237"/>
      <c r="P29" s="237"/>
      <c r="Q29" s="236">
        <v>0.05</v>
      </c>
      <c r="R29" s="236"/>
    </row>
    <row r="30" spans="1:29" ht="12.75" x14ac:dyDescent="0.2">
      <c r="A30" s="43" t="str">
        <f>A29</f>
        <v>Construção de Redes de Abastecimento de Água, Coleta de Esgoto</v>
      </c>
      <c r="B30" s="48" t="s">
        <v>34</v>
      </c>
      <c r="C30" s="43" t="str">
        <f t="shared" si="0"/>
        <v>Construção de Redes de Abastecimento de Água, Coleta de Esgoto-SG</v>
      </c>
      <c r="E30" s="49">
        <v>2.8000000000000004E-3</v>
      </c>
      <c r="F30" s="49">
        <v>4.8999999999999998E-3</v>
      </c>
      <c r="G30" s="49">
        <v>7.4999999999999997E-3</v>
      </c>
    </row>
    <row r="31" spans="1:29" ht="12.75" customHeight="1" x14ac:dyDescent="0.2">
      <c r="B31" s="48"/>
      <c r="E31" s="49"/>
      <c r="F31" s="49"/>
      <c r="G31" s="49"/>
      <c r="I31" s="238" t="s">
        <v>53</v>
      </c>
      <c r="J31" s="238"/>
      <c r="K31" s="238"/>
      <c r="L31" s="238"/>
      <c r="M31" s="238" t="s">
        <v>54</v>
      </c>
      <c r="N31" s="239" t="s">
        <v>55</v>
      </c>
      <c r="O31" s="239" t="s">
        <v>56</v>
      </c>
      <c r="P31" s="238" t="s">
        <v>57</v>
      </c>
      <c r="Q31" s="238" t="s">
        <v>58</v>
      </c>
      <c r="R31" s="241" t="s">
        <v>59</v>
      </c>
      <c r="T31" s="242" t="str">
        <f>IF(V42,"Para BDI fora do intervalo estatístico, deve ser apresentado Relatório Técnico Circunstanciado justificando a adoção do percentual de cada parcela do BDI.","")</f>
        <v/>
      </c>
      <c r="U31" s="242"/>
      <c r="V31" s="66"/>
      <c r="W31" s="66"/>
      <c r="X31" s="66"/>
      <c r="Y31" s="66"/>
      <c r="Z31" s="66"/>
      <c r="AA31" s="66"/>
      <c r="AB31" s="66"/>
      <c r="AC31" s="66"/>
    </row>
    <row r="32" spans="1:29" ht="15.75" customHeight="1" x14ac:dyDescent="0.2">
      <c r="A32" s="43" t="str">
        <f>A30</f>
        <v>Construção de Redes de Abastecimento de Água, Coleta de Esgoto</v>
      </c>
      <c r="B32" s="48" t="s">
        <v>35</v>
      </c>
      <c r="C32" s="43" t="str">
        <f t="shared" ref="C32:C44" si="1">CONCATENATE(A32,"-",B32)</f>
        <v>Construção de Redes de Abastecimento de Água, Coleta de Esgoto-R</v>
      </c>
      <c r="E32" s="49">
        <v>0.01</v>
      </c>
      <c r="F32" s="49">
        <v>1.3899999999999999E-2</v>
      </c>
      <c r="G32" s="49">
        <v>1.7399999999999999E-2</v>
      </c>
      <c r="I32" s="238"/>
      <c r="J32" s="238"/>
      <c r="K32" s="238"/>
      <c r="L32" s="238"/>
      <c r="M32" s="238"/>
      <c r="N32" s="239"/>
      <c r="O32" s="239"/>
      <c r="P32" s="238"/>
      <c r="Q32" s="238"/>
      <c r="R32" s="241"/>
      <c r="T32" s="242"/>
      <c r="U32" s="242"/>
      <c r="V32" s="66"/>
      <c r="W32" s="66"/>
      <c r="X32" s="66"/>
      <c r="Y32" s="66"/>
      <c r="Z32" s="66"/>
      <c r="AA32" s="66"/>
      <c r="AB32" s="66"/>
      <c r="AC32" s="66"/>
    </row>
    <row r="33" spans="1:31" ht="26.25" customHeight="1" x14ac:dyDescent="0.2">
      <c r="A33" s="43" t="str">
        <f>A32</f>
        <v>Construção de Redes de Abastecimento de Água, Coleta de Esgoto</v>
      </c>
      <c r="B33" s="48" t="s">
        <v>38</v>
      </c>
      <c r="C33" s="43" t="str">
        <f t="shared" si="1"/>
        <v>Construção de Redes de Abastecimento de Água, Coleta de Esgoto-DF</v>
      </c>
      <c r="E33" s="49">
        <v>9.3999999999999986E-3</v>
      </c>
      <c r="F33" s="49">
        <v>9.8999999999999991E-3</v>
      </c>
      <c r="G33" s="49">
        <v>1.1699999999999999E-2</v>
      </c>
      <c r="I33" s="243" t="str">
        <f>IF($I$26=$A$79,"Encargos Sociais incidentes sobre a mão de obra","Administração Central")</f>
        <v>Administração Central</v>
      </c>
      <c r="J33" s="243"/>
      <c r="K33" s="243"/>
      <c r="L33" s="243"/>
      <c r="M33" s="67" t="str">
        <f>IF($I$26=$A$79,"K1","AC")</f>
        <v>AC</v>
      </c>
      <c r="N33" s="68">
        <v>4.2999999999999997E-2</v>
      </c>
      <c r="O33" s="69" t="s">
        <v>60</v>
      </c>
      <c r="P33" s="70">
        <f>VLOOKUP(CONCATENATE(I$26,"-",M33),$C$2:$G$56,3,FALSE)</f>
        <v>0.03</v>
      </c>
      <c r="Q33" s="70">
        <f>VLOOKUP(CONCATENATE(I$26,"-",M33),$C$2:$G$56,4,FALSE)</f>
        <v>0.04</v>
      </c>
      <c r="R33" s="70">
        <f>VLOOKUP(CONCATENATE(I$26,"-",M33),$C$2:$G$56,5,FALSE)</f>
        <v>5.5E-2</v>
      </c>
      <c r="T33" s="242"/>
      <c r="U33" s="242"/>
      <c r="V33" s="66"/>
      <c r="W33" s="66"/>
      <c r="X33" s="66"/>
      <c r="Y33" s="66"/>
      <c r="Z33" s="66"/>
      <c r="AA33" s="66"/>
      <c r="AB33" s="66"/>
      <c r="AC33" s="66"/>
    </row>
    <row r="34" spans="1:31" ht="26.25" customHeight="1" x14ac:dyDescent="0.2">
      <c r="A34" s="43" t="str">
        <f>A33</f>
        <v>Construção de Redes de Abastecimento de Água, Coleta de Esgoto</v>
      </c>
      <c r="B34" s="48" t="s">
        <v>42</v>
      </c>
      <c r="C34" s="43" t="str">
        <f t="shared" si="1"/>
        <v>Construção de Redes de Abastecimento de Água, Coleta de Esgoto-L</v>
      </c>
      <c r="E34" s="49">
        <v>6.7400000000000002E-2</v>
      </c>
      <c r="F34" s="49">
        <v>8.0399999999999985E-2</v>
      </c>
      <c r="G34" s="49">
        <v>9.4E-2</v>
      </c>
      <c r="I34" s="243" t="str">
        <f>IF($I$26=$A$79,"Administração Central da empresa ou consultoria - overhead","Seguro e Garantia")</f>
        <v>Seguro e Garantia</v>
      </c>
      <c r="J34" s="243"/>
      <c r="K34" s="243"/>
      <c r="L34" s="243"/>
      <c r="M34" s="67" t="str">
        <f>IF($I$26=$A$79,"K2","SG")</f>
        <v>SG</v>
      </c>
      <c r="N34" s="68">
        <v>0.01</v>
      </c>
      <c r="O34" s="69" t="s">
        <v>60</v>
      </c>
      <c r="P34" s="70">
        <f>VLOOKUP(CONCATENATE(I$26,"-",M34),$C$2:$G$56,3,FALSE)</f>
        <v>8.0000000000000002E-3</v>
      </c>
      <c r="Q34" s="70">
        <f>VLOOKUP(CONCATENATE(I$26,"-",M34),$C$2:$G$56,4,FALSE)</f>
        <v>8.0000000000000002E-3</v>
      </c>
      <c r="R34" s="70">
        <f>VLOOKUP(CONCATENATE(I$26,"-",M34),$C$2:$G$56,5,FALSE)</f>
        <v>0.01</v>
      </c>
      <c r="T34" s="242"/>
      <c r="U34" s="242"/>
      <c r="V34" s="66"/>
      <c r="W34" s="66"/>
      <c r="X34" s="66"/>
      <c r="Y34" s="66"/>
      <c r="Z34" s="66"/>
      <c r="AA34" s="66"/>
      <c r="AB34" s="66"/>
      <c r="AC34" s="66"/>
    </row>
    <row r="35" spans="1:31" ht="26.25" customHeight="1" x14ac:dyDescent="0.2">
      <c r="A35" s="43" t="str">
        <f>A34</f>
        <v>Construção de Redes de Abastecimento de Água, Coleta de Esgoto</v>
      </c>
      <c r="B35" s="53" t="s">
        <v>43</v>
      </c>
      <c r="C35" s="43" t="str">
        <f t="shared" si="1"/>
        <v>Construção de Redes de Abastecimento de Água, Coleta de Esgoto-BDI PAD</v>
      </c>
      <c r="E35" s="49">
        <v>0.20760000000000001</v>
      </c>
      <c r="F35" s="49">
        <v>0.24179999999999999</v>
      </c>
      <c r="G35" s="49">
        <v>0.26440000000000002</v>
      </c>
      <c r="I35" s="243" t="str">
        <f>IF($I$26=$A$79,"","Risco")</f>
        <v>Risco</v>
      </c>
      <c r="J35" s="243"/>
      <c r="K35" s="243"/>
      <c r="L35" s="243"/>
      <c r="M35" s="67" t="str">
        <f>IF($I$26=$A$79,"","R")</f>
        <v>R</v>
      </c>
      <c r="N35" s="68">
        <v>1.2699999999999999E-2</v>
      </c>
      <c r="O35" s="69" t="s">
        <v>60</v>
      </c>
      <c r="P35" s="70">
        <f>VLOOKUP(CONCATENATE(I$26,"-",M35),$C$2:$G$56,3,FALSE)</f>
        <v>9.7000000000000003E-3</v>
      </c>
      <c r="Q35" s="70">
        <f>VLOOKUP(CONCATENATE(I$26,"-",M35),$C$2:$G$56,4,FALSE)</f>
        <v>1.2699999999999999E-2</v>
      </c>
      <c r="R35" s="70">
        <f>VLOOKUP(CONCATENATE(I$26,"-",M35),$C$2:$G$56,5,FALSE)</f>
        <v>1.2699999999999999E-2</v>
      </c>
      <c r="T35" s="242"/>
      <c r="U35" s="242"/>
      <c r="V35" s="66"/>
      <c r="W35" s="66"/>
      <c r="X35" s="66"/>
      <c r="Y35" s="66"/>
      <c r="Z35" s="66"/>
      <c r="AA35" s="66"/>
      <c r="AB35" s="66"/>
      <c r="AC35" s="66"/>
    </row>
    <row r="36" spans="1:31" ht="26.25" customHeight="1" x14ac:dyDescent="0.2">
      <c r="A36" s="43" t="s">
        <v>61</v>
      </c>
      <c r="B36" s="48" t="s">
        <v>33</v>
      </c>
      <c r="C36" s="43" t="str">
        <f t="shared" si="1"/>
        <v>Construção e Manutenção de Estações e Redes de Distribuição de Energia Elétrica-AC</v>
      </c>
      <c r="E36" s="49">
        <v>5.2900000000000003E-2</v>
      </c>
      <c r="F36" s="49">
        <v>5.9200000000000003E-2</v>
      </c>
      <c r="G36" s="49">
        <v>7.9299999999999995E-2</v>
      </c>
      <c r="I36" s="243" t="str">
        <f>IF($I$26=$A$79,"","Despesas Financeiras")</f>
        <v>Despesas Financeiras</v>
      </c>
      <c r="J36" s="243"/>
      <c r="K36" s="243"/>
      <c r="L36" s="243"/>
      <c r="M36" s="67" t="str">
        <f>IF($I$26=$A$79,"","DF")</f>
        <v>DF</v>
      </c>
      <c r="N36" s="68">
        <v>1.3899999999999999E-2</v>
      </c>
      <c r="O36" s="69" t="s">
        <v>60</v>
      </c>
      <c r="P36" s="70">
        <f>VLOOKUP(CONCATENATE(I$26,"-",M36),$C$2:$G$56,3,FALSE)</f>
        <v>5.8999999999999999E-3</v>
      </c>
      <c r="Q36" s="70">
        <f>VLOOKUP(CONCATENATE(I$26,"-",M36),$C$2:$G$56,4,FALSE)</f>
        <v>1.23E-2</v>
      </c>
      <c r="R36" s="70">
        <f>VLOOKUP(CONCATENATE(I$26,"-",M36),$C$2:$G$56,5,FALSE)</f>
        <v>1.3899999999999999E-2</v>
      </c>
      <c r="T36" s="242"/>
      <c r="U36" s="242"/>
    </row>
    <row r="37" spans="1:31" ht="26.25" customHeight="1" x14ac:dyDescent="0.2">
      <c r="A37" s="43" t="str">
        <f>A36</f>
        <v>Construção e Manutenção de Estações e Redes de Distribuição de Energia Elétrica</v>
      </c>
      <c r="B37" s="48" t="s">
        <v>34</v>
      </c>
      <c r="C37" s="43" t="str">
        <f t="shared" si="1"/>
        <v>Construção e Manutenção de Estações e Redes de Distribuição de Energia Elétrica-SG</v>
      </c>
      <c r="E37" s="49">
        <v>2.5000000000000001E-3</v>
      </c>
      <c r="F37" s="49">
        <v>5.1000000000000004E-3</v>
      </c>
      <c r="G37" s="49">
        <v>5.6000000000000008E-3</v>
      </c>
      <c r="I37" s="243" t="str">
        <f>IF($I$26=$A$79,"Margem bruta da empresa de consultoria","Lucro")</f>
        <v>Lucro</v>
      </c>
      <c r="J37" s="243"/>
      <c r="K37" s="243"/>
      <c r="L37" s="243"/>
      <c r="M37" s="67" t="str">
        <f>IF($I$26=$A$79,"K3","L")</f>
        <v>L</v>
      </c>
      <c r="N37" s="68">
        <v>8.5699999999999998E-2</v>
      </c>
      <c r="O37" s="69" t="s">
        <v>60</v>
      </c>
      <c r="P37" s="70">
        <f>VLOOKUP(CONCATENATE(I$26,"-",M37),$C$2:$G$56,3,FALSE)</f>
        <v>6.1600000000000002E-2</v>
      </c>
      <c r="Q37" s="70">
        <f>VLOOKUP(CONCATENATE(I$26,"-",M37),$C$2:$G$56,4,FALSE)</f>
        <v>7.400000000000001E-2</v>
      </c>
      <c r="R37" s="70">
        <f>VLOOKUP(CONCATENATE(I$26,"-",M37),$C$2:$G$56,5,FALSE)</f>
        <v>8.9600000000000013E-2</v>
      </c>
      <c r="T37" s="242"/>
      <c r="U37" s="242"/>
    </row>
    <row r="38" spans="1:31" ht="26.25" customHeight="1" x14ac:dyDescent="0.2">
      <c r="A38" s="43" t="str">
        <f>A37</f>
        <v>Construção e Manutenção de Estações e Redes de Distribuição de Energia Elétrica</v>
      </c>
      <c r="B38" s="48" t="s">
        <v>35</v>
      </c>
      <c r="C38" s="43" t="str">
        <f t="shared" si="1"/>
        <v>Construção e Manutenção de Estações e Redes de Distribuição de Energia Elétrica-R</v>
      </c>
      <c r="E38" s="49">
        <v>0.01</v>
      </c>
      <c r="F38" s="49">
        <v>1.4800000000000001E-2</v>
      </c>
      <c r="G38" s="49">
        <v>1.9699999999999999E-2</v>
      </c>
      <c r="I38" s="244" t="s">
        <v>62</v>
      </c>
      <c r="J38" s="244"/>
      <c r="K38" s="244"/>
      <c r="L38" s="244"/>
      <c r="M38" s="67" t="s">
        <v>63</v>
      </c>
      <c r="N38" s="68">
        <v>3.6499999999999998E-2</v>
      </c>
      <c r="O38" s="69" t="s">
        <v>60</v>
      </c>
      <c r="P38" s="70">
        <v>3.6499999999999998E-2</v>
      </c>
      <c r="Q38" s="70">
        <v>3.6499999999999998E-2</v>
      </c>
      <c r="R38" s="70">
        <v>3.6499999999999998E-2</v>
      </c>
      <c r="T38" s="242"/>
      <c r="U38" s="242"/>
    </row>
    <row r="39" spans="1:31" ht="26.25" customHeight="1" x14ac:dyDescent="0.2">
      <c r="A39" s="43" t="str">
        <f>A38</f>
        <v>Construção e Manutenção de Estações e Redes de Distribuição de Energia Elétrica</v>
      </c>
      <c r="B39" s="48" t="s">
        <v>38</v>
      </c>
      <c r="C39" s="43" t="str">
        <f t="shared" si="1"/>
        <v>Construção e Manutenção de Estações e Redes de Distribuição de Energia Elétrica-DF</v>
      </c>
      <c r="E39" s="49">
        <v>1.01E-2</v>
      </c>
      <c r="F39" s="49">
        <v>1.0700000000000001E-2</v>
      </c>
      <c r="G39" s="49">
        <v>1.11E-2</v>
      </c>
      <c r="I39" s="243" t="s">
        <v>64</v>
      </c>
      <c r="J39" s="243"/>
      <c r="K39" s="243"/>
      <c r="L39" s="243"/>
      <c r="M39" s="67" t="s">
        <v>65</v>
      </c>
      <c r="N39" s="70">
        <f>IF($I$26&lt;&gt;$A$78,Q29*Q28,0)</f>
        <v>2.5000000000000001E-2</v>
      </c>
      <c r="O39" s="69" t="s">
        <v>60</v>
      </c>
      <c r="P39" s="70">
        <v>0</v>
      </c>
      <c r="Q39" s="70">
        <v>2.5000000000000001E-2</v>
      </c>
      <c r="R39" s="70">
        <v>0.05</v>
      </c>
      <c r="T39" s="242"/>
      <c r="U39" s="242"/>
    </row>
    <row r="40" spans="1:31" ht="26.25" customHeight="1" x14ac:dyDescent="0.2">
      <c r="A40" s="43" t="str">
        <f>A39</f>
        <v>Construção e Manutenção de Estações e Redes de Distribuição de Energia Elétrica</v>
      </c>
      <c r="B40" s="48" t="s">
        <v>42</v>
      </c>
      <c r="C40" s="43" t="str">
        <f t="shared" si="1"/>
        <v>Construção e Manutenção de Estações e Redes de Distribuição de Energia Elétrica-L</v>
      </c>
      <c r="E40" s="49">
        <v>0.08</v>
      </c>
      <c r="F40" s="49">
        <v>8.3100000000000007E-2</v>
      </c>
      <c r="G40" s="49">
        <v>9.5100000000000004E-2</v>
      </c>
      <c r="I40" s="243" t="s">
        <v>66</v>
      </c>
      <c r="J40" s="243"/>
      <c r="K40" s="243"/>
      <c r="L40" s="243"/>
      <c r="M40" s="67" t="s">
        <v>67</v>
      </c>
      <c r="N40" s="70">
        <f>IF(AND($I$26&lt;&gt;$A$78,Q26="Sim"),4.5%,0%)</f>
        <v>0</v>
      </c>
      <c r="O40" s="69" t="str">
        <f>IF(AND(N40&gt;=P40, N40&lt;=R40), "OK", "Não OK")</f>
        <v>OK</v>
      </c>
      <c r="P40" s="71">
        <v>0</v>
      </c>
      <c r="Q40" s="71">
        <v>4.4999999999999998E-2</v>
      </c>
      <c r="R40" s="71">
        <v>4.4999999999999998E-2</v>
      </c>
    </row>
    <row r="41" spans="1:31" ht="30.75" customHeight="1" x14ac:dyDescent="0.25">
      <c r="A41" s="43" t="str">
        <f>A40</f>
        <v>Construção e Manutenção de Estações e Redes de Distribuição de Energia Elétrica</v>
      </c>
      <c r="B41" s="53" t="s">
        <v>43</v>
      </c>
      <c r="C41" s="43" t="str">
        <f t="shared" si="1"/>
        <v>Construção e Manutenção de Estações e Redes de Distribuição de Energia Elétrica-BDI PAD</v>
      </c>
      <c r="E41" s="49">
        <v>0.24</v>
      </c>
      <c r="F41" s="49">
        <v>0.25840000000000002</v>
      </c>
      <c r="G41" s="49">
        <v>0.27860000000000001</v>
      </c>
      <c r="I41" s="243" t="s">
        <v>68</v>
      </c>
      <c r="J41" s="243"/>
      <c r="K41" s="243"/>
      <c r="L41" s="243"/>
      <c r="M41" s="72" t="s">
        <v>43</v>
      </c>
      <c r="N41" s="70">
        <f>IF($I$26=$A$78,0,ROUND((((1+N33+N34+N35)*(1+N36)*(1+N37)/(1-(N38+N39)))-1),4))</f>
        <v>0.25</v>
      </c>
      <c r="O41" s="65" t="str">
        <f>IF(OR($I$26=$A$79,$I$26=$A$78,AND(N41&gt;=P41, N41&lt;=R41)), "OK", "FORA DO INTERVALO")</f>
        <v>OK</v>
      </c>
      <c r="P41" s="70">
        <f>IF($I$26=$A$78,0,VLOOKUP(CONCATENATE($I$26,"-",$M41),$C$2:$G$56,3,FALSE))</f>
        <v>0.2034</v>
      </c>
      <c r="Q41" s="70">
        <f>IF($I$26=$A$78,0,VLOOKUP(CONCATENATE($I$26,"-",$M41),$C$2:$G$56,4,FALSE))</f>
        <v>0.22120000000000001</v>
      </c>
      <c r="R41" s="70">
        <f>IF($I$26=$A$78,0,VLOOKUP(CONCATENATE($I$26,"-",$M41),$C$2:$G$56,5,FALSE))</f>
        <v>0.25</v>
      </c>
      <c r="T41" s="73"/>
      <c r="V41" s="66"/>
      <c r="W41" s="66"/>
      <c r="X41" s="66"/>
      <c r="Y41" s="66"/>
      <c r="Z41" s="66"/>
      <c r="AA41" s="66"/>
      <c r="AB41" s="66"/>
      <c r="AC41" s="66"/>
      <c r="AD41" s="66"/>
      <c r="AE41" s="66"/>
    </row>
    <row r="42" spans="1:31" ht="30" customHeight="1" x14ac:dyDescent="0.25">
      <c r="A42" s="43" t="s">
        <v>69</v>
      </c>
      <c r="B42" s="48" t="s">
        <v>33</v>
      </c>
      <c r="C42" s="43" t="str">
        <f t="shared" si="1"/>
        <v>Obras Portuárias, Marítimas e Fluviais-AC</v>
      </c>
      <c r="E42" s="49">
        <v>0.04</v>
      </c>
      <c r="F42" s="49">
        <v>5.5199999999999999E-2</v>
      </c>
      <c r="G42" s="49">
        <v>7.85E-2</v>
      </c>
      <c r="I42" s="245" t="s">
        <v>70</v>
      </c>
      <c r="J42" s="245"/>
      <c r="K42" s="245"/>
      <c r="L42" s="245"/>
      <c r="M42" s="74" t="s">
        <v>71</v>
      </c>
      <c r="N42" s="75">
        <f>IF($I$26=$A$78,0,ROUND((((1+N33+N34+N35)*(1+N36)*(1+N37)/(1-(N38+N39+N40)))-1),4))</f>
        <v>0.25</v>
      </c>
      <c r="O42" s="76" t="str">
        <f>IF(Q26&lt;&gt;"Sim","",O41)</f>
        <v/>
      </c>
      <c r="P42" s="246"/>
      <c r="Q42" s="246"/>
      <c r="R42" s="246"/>
      <c r="T42" s="73"/>
      <c r="V42" s="77" t="b">
        <f>AND(COUNTA(N33:N38)=6,O41&lt;&gt;"ok",NOT(V44))</f>
        <v>0</v>
      </c>
      <c r="W42" s="47" t="s">
        <v>72</v>
      </c>
    </row>
    <row r="43" spans="1:31" ht="7.5" customHeight="1" x14ac:dyDescent="0.2">
      <c r="A43" s="43" t="str">
        <f>A42</f>
        <v>Obras Portuárias, Marítimas e Fluviais</v>
      </c>
      <c r="B43" s="48" t="s">
        <v>34</v>
      </c>
      <c r="C43" s="43" t="str">
        <f t="shared" si="1"/>
        <v>Obras Portuárias, Marítimas e Fluviais-SG</v>
      </c>
      <c r="E43" s="49">
        <v>8.1000000000000013E-3</v>
      </c>
      <c r="F43" s="49">
        <v>1.2199999999999999E-2</v>
      </c>
      <c r="G43" s="49">
        <v>1.9900000000000001E-2</v>
      </c>
      <c r="V43" s="77"/>
    </row>
    <row r="44" spans="1:31" ht="21.75" customHeight="1" x14ac:dyDescent="0.2">
      <c r="A44" s="43" t="str">
        <f>A43</f>
        <v>Obras Portuárias, Marítimas e Fluviais</v>
      </c>
      <c r="B44" s="48" t="s">
        <v>35</v>
      </c>
      <c r="C44" s="43" t="str">
        <f t="shared" si="1"/>
        <v>Obras Portuárias, Marítimas e Fluviais-R</v>
      </c>
      <c r="E44" s="49">
        <v>1.46E-2</v>
      </c>
      <c r="F44" s="49">
        <v>2.3199999999999998E-2</v>
      </c>
      <c r="G44" s="49">
        <v>3.1600000000000003E-2</v>
      </c>
      <c r="I44" s="78" t="str">
        <f>IF(V44,"X","")</f>
        <v/>
      </c>
      <c r="J44" s="247" t="s">
        <v>73</v>
      </c>
      <c r="K44" s="247"/>
      <c r="L44" s="247"/>
      <c r="M44" s="247"/>
      <c r="N44" s="247"/>
      <c r="O44" s="247"/>
      <c r="P44" s="247"/>
      <c r="Q44" s="247"/>
      <c r="R44" s="247"/>
      <c r="V44" s="77" t="b">
        <v>0</v>
      </c>
      <c r="W44" s="47" t="s">
        <v>74</v>
      </c>
    </row>
    <row r="45" spans="1:31" ht="7.5" customHeight="1" x14ac:dyDescent="0.2">
      <c r="B45" s="48"/>
      <c r="E45" s="49"/>
      <c r="F45" s="49"/>
      <c r="G45" s="49"/>
      <c r="V45" s="77"/>
    </row>
    <row r="46" spans="1:31" ht="18.75" customHeight="1" x14ac:dyDescent="0.2">
      <c r="B46" s="48"/>
      <c r="E46" s="49"/>
      <c r="F46" s="49"/>
      <c r="G46" s="49"/>
      <c r="I46" s="240" t="s">
        <v>75</v>
      </c>
      <c r="J46" s="240"/>
      <c r="K46" s="240"/>
      <c r="L46" s="240"/>
      <c r="M46" s="240"/>
      <c r="N46" s="240"/>
      <c r="O46" s="240"/>
      <c r="P46" s="240"/>
      <c r="Q46" s="240"/>
      <c r="R46" s="240"/>
    </row>
    <row r="47" spans="1:31" ht="30" customHeight="1" x14ac:dyDescent="0.2">
      <c r="A47" s="43" t="str">
        <f>A44</f>
        <v>Obras Portuárias, Marítimas e Fluviais</v>
      </c>
      <c r="B47" s="48" t="s">
        <v>38</v>
      </c>
      <c r="C47" s="43" t="str">
        <f>CONCATENATE(A47,"-",B47)</f>
        <v>Obras Portuárias, Marítimas e Fluviais-DF</v>
      </c>
      <c r="E47" s="49">
        <v>9.3999999999999986E-3</v>
      </c>
      <c r="F47" s="49">
        <v>1.0200000000000001E-2</v>
      </c>
      <c r="G47" s="49">
        <v>1.3300000000000001E-2</v>
      </c>
      <c r="I47" s="79"/>
      <c r="J47" s="79"/>
      <c r="K47" s="79"/>
      <c r="L47" s="252" t="str">
        <f>IF(Q26="Sim","BDI.DES =","BDI.PAD =")</f>
        <v>BDI.PAD =</v>
      </c>
      <c r="M47" s="253" t="str">
        <f>IF($I$26=$A$79,"(1+K1+K2)*(1+K3)","(1+AC + S + R + G)*(1 + DF)*(1+L)")</f>
        <v>(1+AC + S + R + G)*(1 + DF)*(1+L)</v>
      </c>
      <c r="N47" s="253"/>
      <c r="O47" s="253"/>
      <c r="P47" s="254" t="s">
        <v>76</v>
      </c>
      <c r="Q47" s="79"/>
      <c r="R47" s="79"/>
    </row>
    <row r="48" spans="1:31" ht="27" customHeight="1" x14ac:dyDescent="0.2">
      <c r="A48" s="43" t="str">
        <f>A47</f>
        <v>Obras Portuárias, Marítimas e Fluviais</v>
      </c>
      <c r="B48" s="48" t="s">
        <v>42</v>
      </c>
      <c r="C48" s="43" t="str">
        <f>CONCATENATE(A48,"-",B48)</f>
        <v>Obras Portuárias, Marítimas e Fluviais-L</v>
      </c>
      <c r="E48" s="49">
        <v>7.1399999999999991E-2</v>
      </c>
      <c r="F48" s="49">
        <v>8.4000000000000005E-2</v>
      </c>
      <c r="G48" s="49">
        <v>0.1043</v>
      </c>
      <c r="I48" s="79"/>
      <c r="J48" s="79"/>
      <c r="K48" s="79"/>
      <c r="L48" s="252"/>
      <c r="M48" s="256" t="str">
        <f>IF(Q26="Sim","(1-CP-ISS-CRPB)","(1-CP-ISS)")</f>
        <v>(1-CP-ISS)</v>
      </c>
      <c r="N48" s="256"/>
      <c r="O48" s="256"/>
      <c r="P48" s="255"/>
      <c r="Q48" s="79"/>
      <c r="R48" s="79"/>
    </row>
    <row r="49" spans="1:18" ht="7.5" customHeight="1" x14ac:dyDescent="0.2">
      <c r="A49" s="43" t="str">
        <f>A48</f>
        <v>Obras Portuárias, Marítimas e Fluviais</v>
      </c>
      <c r="B49" s="53" t="s">
        <v>43</v>
      </c>
      <c r="C49" s="43" t="str">
        <f>CONCATENATE(A49,"-",B49)</f>
        <v>Obras Portuárias, Marítimas e Fluviais-BDI PAD</v>
      </c>
      <c r="E49" s="49">
        <v>0.22800000000000001</v>
      </c>
      <c r="F49" s="49">
        <v>0.27479999999999999</v>
      </c>
      <c r="G49" s="49">
        <v>0.3095</v>
      </c>
      <c r="I49" s="80"/>
      <c r="J49" s="80"/>
      <c r="K49" s="80"/>
      <c r="L49" s="80"/>
      <c r="M49" s="80"/>
      <c r="N49" s="80"/>
      <c r="O49" s="80"/>
      <c r="P49" s="80"/>
      <c r="Q49" s="80"/>
      <c r="R49" s="80"/>
    </row>
    <row r="50" spans="1:18" ht="45" customHeight="1" x14ac:dyDescent="0.2">
      <c r="B50" s="53"/>
      <c r="E50" s="49"/>
      <c r="F50" s="49"/>
      <c r="G50" s="49"/>
      <c r="I50" s="257" t="str">
        <f>CONCATENATE("Declaro para os devidos fins que, conforme legislação tributária municipal, a base de cálculo para ",I26,", é de ",Q28*100,"%, com a respectiva alíquota de ",Q29*100,"%.")</f>
        <v>Declaro para os devidos fins que, conforme legislação tributária municipal, a base de cálculo para Construção e Reforma de Edifícios, é de 50%, com a respectiva alíquota de 5%.</v>
      </c>
      <c r="J50" s="257"/>
      <c r="K50" s="257"/>
      <c r="L50" s="257"/>
      <c r="M50" s="257"/>
      <c r="N50" s="257"/>
      <c r="O50" s="257"/>
      <c r="P50" s="257"/>
      <c r="Q50" s="257"/>
      <c r="R50" s="257"/>
    </row>
    <row r="51" spans="1:18" ht="11.25" customHeight="1" x14ac:dyDescent="0.2">
      <c r="B51" s="53"/>
      <c r="E51" s="49"/>
      <c r="F51" s="49"/>
      <c r="G51" s="49"/>
    </row>
    <row r="52" spans="1:18" ht="52.5" customHeight="1" x14ac:dyDescent="0.2">
      <c r="B52" s="53"/>
      <c r="E52" s="49"/>
      <c r="F52" s="49"/>
      <c r="G52" s="49"/>
      <c r="I52" s="257" t="str">
        <f>CONCATENATE("Declaro para os devidos fins que o regime de Contribuição Previdenciária sobre a Receita Bruta adotado para elaboração do orçamento foi ",IF(Q26="Sim","COM","SEM"),"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52" s="257"/>
      <c r="K52" s="257"/>
      <c r="L52" s="257"/>
      <c r="M52" s="257"/>
      <c r="N52" s="257"/>
      <c r="O52" s="257"/>
      <c r="P52" s="257"/>
      <c r="Q52" s="257"/>
      <c r="R52" s="257"/>
    </row>
    <row r="53" spans="1:18" ht="18" customHeight="1" x14ac:dyDescent="0.2">
      <c r="A53" s="43" t="s">
        <v>77</v>
      </c>
      <c r="B53" s="48" t="s">
        <v>33</v>
      </c>
      <c r="C53" s="43" t="str">
        <f t="shared" ref="C53:C56" si="2">CONCATENATE(A53,"-",B53)</f>
        <v>Fornecimento de Materiais e Equipamentos (aquisição indireta - em conjunto com licitação de obras)-AC</v>
      </c>
      <c r="E53" s="49">
        <v>1.4999999999999999E-2</v>
      </c>
      <c r="F53" s="49">
        <v>3.4500000000000003E-2</v>
      </c>
      <c r="G53" s="49">
        <v>4.4900000000000002E-2</v>
      </c>
    </row>
    <row r="54" spans="1:18" ht="12.75" x14ac:dyDescent="0.2">
      <c r="A54" s="43" t="str">
        <f>A53</f>
        <v>Fornecimento de Materiais e Equipamentos (aquisição indireta - em conjunto com licitação de obras)</v>
      </c>
      <c r="B54" s="48" t="s">
        <v>34</v>
      </c>
      <c r="C54" s="43" t="str">
        <f t="shared" si="2"/>
        <v>Fornecimento de Materiais e Equipamentos (aquisição indireta - em conjunto com licitação de obras)-SG</v>
      </c>
      <c r="E54" s="49">
        <v>3.0000000000000001E-3</v>
      </c>
      <c r="F54" s="49">
        <v>4.7999999999999996E-3</v>
      </c>
      <c r="G54" s="49">
        <v>8.199999999999999E-3</v>
      </c>
      <c r="I54" s="43" t="s">
        <v>78</v>
      </c>
    </row>
    <row r="55" spans="1:18" ht="42.75" customHeight="1" x14ac:dyDescent="0.2">
      <c r="A55" s="43" t="str">
        <f>A54</f>
        <v>Fornecimento de Materiais e Equipamentos (aquisição indireta - em conjunto com licitação de obras)</v>
      </c>
      <c r="B55" s="48" t="s">
        <v>35</v>
      </c>
      <c r="C55" s="43" t="str">
        <f t="shared" si="2"/>
        <v>Fornecimento de Materiais e Equipamentos (aquisição indireta - em conjunto com licitação de obras)-R</v>
      </c>
      <c r="E55" s="49">
        <v>5.6000000000000008E-3</v>
      </c>
      <c r="F55" s="49">
        <v>8.5000000000000006E-3</v>
      </c>
      <c r="G55" s="49">
        <v>8.8999999999999999E-3</v>
      </c>
      <c r="I55" s="248"/>
      <c r="J55" s="249"/>
      <c r="K55" s="249"/>
      <c r="L55" s="249"/>
      <c r="M55" s="249"/>
      <c r="N55" s="249"/>
      <c r="O55" s="249"/>
      <c r="P55" s="249"/>
      <c r="Q55" s="249"/>
      <c r="R55" s="250"/>
    </row>
    <row r="56" spans="1:18" ht="16.5" customHeight="1" x14ac:dyDescent="0.2">
      <c r="A56" s="43" t="str">
        <f>A55</f>
        <v>Fornecimento de Materiais e Equipamentos (aquisição indireta - em conjunto com licitação de obras)</v>
      </c>
      <c r="B56" s="48" t="s">
        <v>38</v>
      </c>
      <c r="C56" s="43" t="str">
        <f t="shared" si="2"/>
        <v>Fornecimento de Materiais e Equipamentos (aquisição indireta - em conjunto com licitação de obras)-DF</v>
      </c>
      <c r="E56" s="49">
        <v>8.5000000000000006E-3</v>
      </c>
      <c r="F56" s="49">
        <v>8.5000000000000006E-3</v>
      </c>
      <c r="G56" s="49">
        <v>1.11E-2</v>
      </c>
    </row>
    <row r="57" spans="1:18" ht="16.5" customHeight="1" x14ac:dyDescent="0.2">
      <c r="B57" s="44"/>
      <c r="E57" s="81"/>
      <c r="F57" s="81"/>
      <c r="G57" s="81"/>
    </row>
    <row r="58" spans="1:18" ht="16.5" customHeight="1" x14ac:dyDescent="0.2">
      <c r="B58" s="44"/>
      <c r="E58" s="81"/>
      <c r="F58" s="81"/>
      <c r="G58" s="81"/>
    </row>
    <row r="59" spans="1:18" ht="16.5" customHeight="1" x14ac:dyDescent="0.2">
      <c r="B59" s="44"/>
      <c r="E59" s="81"/>
      <c r="F59" s="81"/>
      <c r="G59" s="81"/>
    </row>
    <row r="60" spans="1:18" ht="16.5" customHeight="1" x14ac:dyDescent="0.2">
      <c r="B60" s="44"/>
      <c r="E60" s="81"/>
      <c r="F60" s="81"/>
      <c r="G60" s="81"/>
    </row>
    <row r="61" spans="1:18" ht="16.5" customHeight="1" x14ac:dyDescent="0.2">
      <c r="B61" s="44"/>
      <c r="E61" s="81"/>
      <c r="F61" s="81"/>
      <c r="G61" s="81"/>
    </row>
    <row r="62" spans="1:18" ht="16.5" customHeight="1" x14ac:dyDescent="0.2">
      <c r="B62" s="44"/>
      <c r="E62" s="81"/>
      <c r="F62" s="81"/>
      <c r="G62" s="81"/>
    </row>
    <row r="63" spans="1:18" ht="16.5" customHeight="1" x14ac:dyDescent="0.2">
      <c r="B63" s="44"/>
      <c r="E63" s="81"/>
      <c r="F63" s="81"/>
      <c r="G63" s="81"/>
    </row>
    <row r="64" spans="1:18" ht="16.5" customHeight="1" x14ac:dyDescent="0.2">
      <c r="B64" s="44"/>
      <c r="E64" s="81"/>
      <c r="F64" s="81"/>
      <c r="G64" s="81"/>
    </row>
    <row r="65" spans="1:12" ht="16.5" customHeight="1" x14ac:dyDescent="0.2">
      <c r="B65" s="44"/>
      <c r="E65" s="81"/>
      <c r="F65" s="81"/>
      <c r="G65" s="81"/>
    </row>
    <row r="66" spans="1:12" ht="16.5" customHeight="1" x14ac:dyDescent="0.2">
      <c r="B66" s="44"/>
      <c r="E66" s="81"/>
      <c r="F66" s="81"/>
      <c r="G66" s="81"/>
    </row>
    <row r="67" spans="1:12" ht="16.5" customHeight="1" x14ac:dyDescent="0.2">
      <c r="B67" s="44"/>
      <c r="E67" s="81"/>
      <c r="F67" s="81"/>
      <c r="G67" s="81"/>
    </row>
    <row r="68" spans="1:12" ht="16.5" customHeight="1" x14ac:dyDescent="0.2">
      <c r="B68" s="44"/>
      <c r="E68" s="81"/>
      <c r="F68" s="81"/>
      <c r="G68" s="81"/>
    </row>
    <row r="69" spans="1:12" ht="16.5" customHeight="1" x14ac:dyDescent="0.2">
      <c r="B69" s="44"/>
      <c r="E69" s="81"/>
      <c r="F69" s="81"/>
      <c r="G69" s="81"/>
    </row>
    <row r="70" spans="1:12" ht="12.75" x14ac:dyDescent="0.2">
      <c r="I70" s="50"/>
      <c r="J70" s="251">
        <v>0</v>
      </c>
      <c r="K70" s="251"/>
      <c r="L70" s="251"/>
    </row>
    <row r="71" spans="1:12" ht="12.75" x14ac:dyDescent="0.2"/>
    <row r="72" spans="1:12" ht="12.75" hidden="1" x14ac:dyDescent="0.2">
      <c r="A72" s="43" t="s">
        <v>32</v>
      </c>
    </row>
    <row r="73" spans="1:12" ht="12.75" hidden="1" x14ac:dyDescent="0.2">
      <c r="A73" s="43" t="s">
        <v>45</v>
      </c>
    </row>
    <row r="74" spans="1:12" ht="12.75" hidden="1" x14ac:dyDescent="0.2">
      <c r="A74" s="43" t="s">
        <v>51</v>
      </c>
    </row>
    <row r="75" spans="1:12" ht="12.75" hidden="1" x14ac:dyDescent="0.2">
      <c r="A75" s="43" t="s">
        <v>61</v>
      </c>
    </row>
    <row r="76" spans="1:12" ht="12.75" hidden="1" x14ac:dyDescent="0.2">
      <c r="A76" s="43" t="s">
        <v>69</v>
      </c>
    </row>
    <row r="77" spans="1:12" ht="12.75" hidden="1" x14ac:dyDescent="0.2">
      <c r="A77" s="43" t="s">
        <v>77</v>
      </c>
    </row>
    <row r="78" spans="1:12" ht="12.75" hidden="1" x14ac:dyDescent="0.2">
      <c r="A78" s="43" t="s">
        <v>79</v>
      </c>
    </row>
    <row r="79" spans="1:12" ht="12.75" hidden="1" x14ac:dyDescent="0.2">
      <c r="A79" s="43" t="s">
        <v>80</v>
      </c>
    </row>
    <row r="80" spans="1:12" ht="14.25" hidden="1" x14ac:dyDescent="0.2">
      <c r="A80" s="82"/>
      <c r="B80" s="82"/>
      <c r="C80" s="82"/>
      <c r="D80" s="82"/>
      <c r="E80" s="82"/>
      <c r="F80" s="82"/>
      <c r="G80" s="82"/>
    </row>
  </sheetData>
  <mergeCells count="53">
    <mergeCell ref="I55:R55"/>
    <mergeCell ref="J70:L70"/>
    <mergeCell ref="L47:L48"/>
    <mergeCell ref="M47:O47"/>
    <mergeCell ref="P47:P48"/>
    <mergeCell ref="M48:O48"/>
    <mergeCell ref="I50:R50"/>
    <mergeCell ref="I52:R52"/>
    <mergeCell ref="I46:R46"/>
    <mergeCell ref="R31:R32"/>
    <mergeCell ref="T31:U39"/>
    <mergeCell ref="I33:L33"/>
    <mergeCell ref="I34:L34"/>
    <mergeCell ref="I35:L35"/>
    <mergeCell ref="I36:L36"/>
    <mergeCell ref="I37:L37"/>
    <mergeCell ref="I38:L38"/>
    <mergeCell ref="I39:L39"/>
    <mergeCell ref="I40:L40"/>
    <mergeCell ref="I41:L41"/>
    <mergeCell ref="I42:L42"/>
    <mergeCell ref="P42:R42"/>
    <mergeCell ref="J44:R44"/>
    <mergeCell ref="I28:P28"/>
    <mergeCell ref="Q28:R28"/>
    <mergeCell ref="I29:P29"/>
    <mergeCell ref="Q29:R29"/>
    <mergeCell ref="I31:L32"/>
    <mergeCell ref="M31:M32"/>
    <mergeCell ref="N31:N32"/>
    <mergeCell ref="O31:O32"/>
    <mergeCell ref="P31:P32"/>
    <mergeCell ref="Q31:Q32"/>
    <mergeCell ref="I26:P26"/>
    <mergeCell ref="Q26:R26"/>
    <mergeCell ref="I9:R9"/>
    <mergeCell ref="I11:R13"/>
    <mergeCell ref="P14:Q14"/>
    <mergeCell ref="P15:R15"/>
    <mergeCell ref="N17:R17"/>
    <mergeCell ref="P18:Q18"/>
    <mergeCell ref="P19:Q19"/>
    <mergeCell ref="P20:Q20"/>
    <mergeCell ref="I23:R23"/>
    <mergeCell ref="I25:P25"/>
    <mergeCell ref="Q25:R25"/>
    <mergeCell ref="I15:M16"/>
    <mergeCell ref="I8:R8"/>
    <mergeCell ref="I4:J4"/>
    <mergeCell ref="K4:R4"/>
    <mergeCell ref="I5:J5"/>
    <mergeCell ref="K5:R5"/>
    <mergeCell ref="I6:R6"/>
  </mergeCells>
  <conditionalFormatting sqref="I41:N41">
    <cfRule type="expression" dxfId="7" priority="4" stopIfTrue="1">
      <formula>$Q$26="Não"</formula>
    </cfRule>
  </conditionalFormatting>
  <conditionalFormatting sqref="I42:N42">
    <cfRule type="expression" dxfId="6" priority="3" stopIfTrue="1">
      <formula>$Q$26="sim"</formula>
    </cfRule>
  </conditionalFormatting>
  <conditionalFormatting sqref="I44:R44">
    <cfRule type="expression" dxfId="5" priority="1" stopIfTrue="1">
      <formula>AND(NOT($V$42),NOT($V$44))</formula>
    </cfRule>
  </conditionalFormatting>
  <conditionalFormatting sqref="O33:O42">
    <cfRule type="expression" dxfId="4" priority="5" stopIfTrue="1">
      <formula>AND(O33&lt;&gt;"OK",O33&lt;&gt;"-",O33&lt;&gt;"")</formula>
    </cfRule>
    <cfRule type="cellIs" dxfId="3" priority="6" stopIfTrue="1" operator="equal">
      <formula>"OK"</formula>
    </cfRule>
  </conditionalFormatting>
  <conditionalFormatting sqref="P33:R41">
    <cfRule type="expression" dxfId="2" priority="7" stopIfTrue="1">
      <formula>$I$26=$A$78</formula>
    </cfRule>
  </conditionalFormatting>
  <conditionalFormatting sqref="P42:R42">
    <cfRule type="expression" dxfId="1" priority="2" stopIfTrue="1">
      <formula>$Q$26="sim"</formula>
    </cfRule>
  </conditionalFormatting>
  <dataValidations disablePrompts="1" count="6">
    <dataValidation type="decimal" allowBlank="1" showInputMessage="1" showErrorMessage="1" errorTitle="Erro de valores" error="Digite um valor entre 0% e 100%" sqref="N33:N38" xr:uid="{39723D8C-BB03-4E8A-B4EE-62CDAFF1BB4F}">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29:R29" xr:uid="{F6C88964-EFA6-4354-ABA2-BDB07AF1EA9E}">
      <formula1>0</formula1>
    </dataValidation>
    <dataValidation type="decimal" allowBlank="1" showInputMessage="1" showErrorMessage="1" errorTitle="Valor não permitido" error="Digite um percentual entre 0% e 100%." promptTitle="Valores admissíveis:" prompt="Insira valores entre 0 e 100%." sqref="Q28:R28" xr:uid="{90A1D714-4970-4B26-8E9A-4C00DD18F5B0}">
      <formula1>0</formula1>
      <formula2>1</formula2>
    </dataValidation>
    <dataValidation type="decimal" allowBlank="1" showInputMessage="1" showErrorMessage="1" errorTitle="Erro de valores" error="Digite um valor maior do que 0." sqref="N39" xr:uid="{42DE42D7-94F6-4487-8AF2-E6CA9B2E59C7}">
      <formula1>0</formula1>
      <formula2>1</formula2>
    </dataValidation>
    <dataValidation operator="greaterThanOrEqual" allowBlank="1" showInputMessage="1" showErrorMessage="1" errorTitle="Erro de valores" error="Digite um valor igual a 0% ou 2%." sqref="N40" xr:uid="{BADA5719-B5DE-4A5E-9339-1B756165728A}"/>
    <dataValidation type="list" allowBlank="1" showInputMessage="1" showErrorMessage="1" sqref="I26:P26" xr:uid="{D3063113-7B5F-4233-827A-B21D0C318284}">
      <formula1>$A$72:$A$79</formula1>
    </dataValidation>
  </dataValidations>
  <printOptions horizontalCentered="1"/>
  <pageMargins left="0.51181102362204722" right="0.51181102362204722" top="0.78740157480314965" bottom="0.78740157480314965" header="0.31496062992125984" footer="0.31496062992125984"/>
  <pageSetup paperSize="9" scale="5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52D20-38DD-46C6-9A82-FFD4986B3EC7}">
  <sheetPr>
    <pageSetUpPr fitToPage="1"/>
  </sheetPr>
  <dimension ref="A1:N50"/>
  <sheetViews>
    <sheetView showGridLines="0" zoomScaleNormal="100" workbookViewId="0">
      <selection activeCell="M18" sqref="M18"/>
    </sheetView>
  </sheetViews>
  <sheetFormatPr defaultRowHeight="15" x14ac:dyDescent="0.25"/>
  <cols>
    <col min="1" max="1" width="5.7109375" customWidth="1"/>
    <col min="2" max="2" width="8.140625" customWidth="1"/>
    <col min="3" max="3" width="72.85546875" customWidth="1"/>
    <col min="6" max="6" width="11.42578125" customWidth="1"/>
    <col min="7" max="7" width="10.140625" customWidth="1"/>
    <col min="8" max="8" width="11.85546875" customWidth="1"/>
    <col min="9" max="9" width="20.85546875" customWidth="1"/>
    <col min="11" max="11" width="14.28515625" bestFit="1" customWidth="1"/>
    <col min="12" max="13" width="15.85546875" bestFit="1" customWidth="1"/>
    <col min="14" max="14" width="14.42578125" bestFit="1" customWidth="1"/>
  </cols>
  <sheetData>
    <row r="1" spans="1:12" ht="15" customHeight="1" x14ac:dyDescent="0.25">
      <c r="A1" s="213" t="s">
        <v>216</v>
      </c>
      <c r="B1" s="214"/>
      <c r="C1" s="214"/>
      <c r="D1" s="214"/>
      <c r="E1" s="214"/>
      <c r="F1" s="214"/>
      <c r="G1" s="214"/>
      <c r="H1" s="214"/>
      <c r="I1" s="215"/>
    </row>
    <row r="2" spans="1:12" ht="21" customHeight="1" x14ac:dyDescent="0.25">
      <c r="A2" s="216"/>
      <c r="B2" s="217"/>
      <c r="C2" s="217"/>
      <c r="D2" s="217"/>
      <c r="E2" s="217"/>
      <c r="F2" s="217"/>
      <c r="G2" s="217"/>
      <c r="H2" s="217"/>
      <c r="I2" s="218"/>
    </row>
    <row r="3" spans="1:12" ht="50.25" customHeight="1" thickBot="1" x14ac:dyDescent="0.3">
      <c r="A3" s="219"/>
      <c r="B3" s="220"/>
      <c r="C3" s="220"/>
      <c r="D3" s="220"/>
      <c r="E3" s="220"/>
      <c r="F3" s="220"/>
      <c r="G3" s="220"/>
      <c r="H3" s="220"/>
      <c r="I3" s="221"/>
    </row>
    <row r="4" spans="1:12" ht="15" customHeight="1" x14ac:dyDescent="0.25">
      <c r="A4" s="3"/>
      <c r="B4" s="4"/>
      <c r="C4" s="4"/>
      <c r="D4" s="5"/>
      <c r="E4" s="5"/>
      <c r="F4" s="6"/>
      <c r="G4" s="6"/>
      <c r="H4" s="6"/>
      <c r="I4" s="7"/>
      <c r="L4">
        <v>1.25</v>
      </c>
    </row>
    <row r="5" spans="1:12" ht="15" customHeight="1" x14ac:dyDescent="0.25">
      <c r="A5" s="264" t="s">
        <v>215</v>
      </c>
      <c r="B5" s="265"/>
      <c r="C5" s="265"/>
      <c r="D5" s="265"/>
      <c r="E5" s="11"/>
      <c r="F5" s="12"/>
      <c r="G5" s="13" t="s">
        <v>24</v>
      </c>
      <c r="H5" s="13"/>
      <c r="I5" s="14">
        <v>0.25</v>
      </c>
    </row>
    <row r="6" spans="1:12" ht="15" customHeight="1" thickBot="1" x14ac:dyDescent="0.3">
      <c r="A6" s="264"/>
      <c r="B6" s="265"/>
      <c r="C6" s="265"/>
      <c r="D6" s="265"/>
      <c r="E6" s="11"/>
      <c r="F6" s="12"/>
      <c r="G6" s="13"/>
      <c r="H6" s="13"/>
      <c r="I6" s="15"/>
    </row>
    <row r="7" spans="1:12" ht="15" customHeight="1" thickBot="1" x14ac:dyDescent="0.3">
      <c r="A7" s="8"/>
      <c r="B7" s="9"/>
      <c r="C7" s="9"/>
      <c r="D7" s="10"/>
      <c r="E7" s="11"/>
      <c r="F7" s="225" t="s">
        <v>25</v>
      </c>
      <c r="G7" s="226"/>
      <c r="H7" s="226"/>
      <c r="I7" s="227"/>
    </row>
    <row r="8" spans="1:12" ht="15" customHeight="1" x14ac:dyDescent="0.25">
      <c r="A8" s="8"/>
      <c r="B8" s="9"/>
      <c r="C8" s="9"/>
      <c r="D8" s="10"/>
      <c r="E8" s="16"/>
      <c r="F8" s="17" t="s">
        <v>10</v>
      </c>
      <c r="G8" s="18" t="s">
        <v>27</v>
      </c>
      <c r="H8" s="18"/>
      <c r="I8" s="19" t="s">
        <v>26</v>
      </c>
    </row>
    <row r="9" spans="1:12" ht="15" customHeight="1" x14ac:dyDescent="0.25">
      <c r="A9" s="8"/>
      <c r="B9" s="20"/>
      <c r="C9" s="20"/>
      <c r="D9" s="20"/>
      <c r="E9" s="20"/>
      <c r="F9" s="21" t="s">
        <v>190</v>
      </c>
      <c r="G9" s="11" t="s">
        <v>27</v>
      </c>
      <c r="H9" s="22"/>
      <c r="I9" s="23" t="s">
        <v>26</v>
      </c>
    </row>
    <row r="10" spans="1:12" ht="15" customHeight="1" thickBot="1" x14ac:dyDescent="0.3">
      <c r="A10" s="8"/>
      <c r="B10" s="20"/>
      <c r="C10" s="20"/>
      <c r="D10" s="20"/>
      <c r="E10" s="20"/>
      <c r="F10" s="24" t="s">
        <v>15</v>
      </c>
      <c r="G10" s="25" t="s">
        <v>15</v>
      </c>
      <c r="H10" s="25"/>
      <c r="I10" s="26" t="s">
        <v>26</v>
      </c>
    </row>
    <row r="11" spans="1:12" ht="15" customHeight="1" thickBot="1" x14ac:dyDescent="0.3">
      <c r="A11" s="27"/>
      <c r="B11" s="28"/>
      <c r="C11" s="28"/>
      <c r="D11" s="29"/>
      <c r="E11" s="30"/>
      <c r="F11" s="31"/>
      <c r="G11" s="32"/>
      <c r="H11" s="32"/>
      <c r="I11" s="33"/>
    </row>
    <row r="12" spans="1:12" ht="15" customHeight="1" thickBot="1" x14ac:dyDescent="0.3">
      <c r="A12" s="261" t="s">
        <v>191</v>
      </c>
      <c r="B12" s="262"/>
      <c r="C12" s="262"/>
      <c r="D12" s="262"/>
      <c r="E12" s="262"/>
      <c r="F12" s="262"/>
      <c r="G12" s="262"/>
      <c r="H12" s="262"/>
      <c r="I12" s="263"/>
    </row>
    <row r="13" spans="1:12" ht="9" customHeight="1" x14ac:dyDescent="0.25">
      <c r="A13" s="1"/>
      <c r="B13" s="258" t="s">
        <v>0</v>
      </c>
      <c r="C13" s="258"/>
      <c r="D13" s="258"/>
      <c r="E13" s="258"/>
      <c r="F13" s="258"/>
      <c r="G13" s="258"/>
      <c r="H13" s="41"/>
      <c r="I13" s="1"/>
    </row>
    <row r="14" spans="1:12" ht="24.75" x14ac:dyDescent="0.25">
      <c r="A14" s="2" t="s">
        <v>1</v>
      </c>
      <c r="B14" s="2" t="s">
        <v>2</v>
      </c>
      <c r="C14" s="2" t="s">
        <v>3</v>
      </c>
      <c r="D14" s="2" t="s">
        <v>4</v>
      </c>
      <c r="E14" s="2" t="s">
        <v>5</v>
      </c>
      <c r="F14" s="2" t="s">
        <v>6</v>
      </c>
      <c r="G14" s="2" t="s">
        <v>7</v>
      </c>
      <c r="H14" s="2" t="s">
        <v>28</v>
      </c>
      <c r="I14" s="2" t="s">
        <v>136</v>
      </c>
    </row>
    <row r="15" spans="1:12" ht="15" customHeight="1" x14ac:dyDescent="0.25">
      <c r="A15" s="135" t="s">
        <v>8</v>
      </c>
      <c r="B15" s="259" t="s">
        <v>189</v>
      </c>
      <c r="C15" s="259"/>
      <c r="D15" s="259"/>
      <c r="E15" s="259"/>
      <c r="F15" s="259"/>
      <c r="G15" s="259"/>
      <c r="H15" s="135"/>
      <c r="I15" s="136">
        <f>SUM(I16:I38)</f>
        <v>78639.220000000016</v>
      </c>
    </row>
    <row r="16" spans="1:12" x14ac:dyDescent="0.25">
      <c r="A16" s="36" t="s">
        <v>9</v>
      </c>
      <c r="B16" s="140">
        <v>95727</v>
      </c>
      <c r="C16" s="141" t="s">
        <v>166</v>
      </c>
      <c r="D16" s="37" t="s">
        <v>10</v>
      </c>
      <c r="E16" s="37" t="s">
        <v>17</v>
      </c>
      <c r="F16" s="38">
        <v>10</v>
      </c>
      <c r="G16" s="39">
        <v>21.05</v>
      </c>
      <c r="H16" s="39">
        <f>ROUND(G16*L$4,2)</f>
        <v>26.31</v>
      </c>
      <c r="I16" s="40">
        <f>ROUND(F16*H16,2)</f>
        <v>263.10000000000002</v>
      </c>
    </row>
    <row r="17" spans="1:9" x14ac:dyDescent="0.25">
      <c r="A17" s="36" t="s">
        <v>11</v>
      </c>
      <c r="B17" s="140">
        <v>95728</v>
      </c>
      <c r="C17" s="141" t="s">
        <v>167</v>
      </c>
      <c r="D17" s="37" t="s">
        <v>10</v>
      </c>
      <c r="E17" s="37" t="s">
        <v>17</v>
      </c>
      <c r="F17" s="38">
        <v>10</v>
      </c>
      <c r="G17" s="39">
        <v>27.25</v>
      </c>
      <c r="H17" s="39">
        <f t="shared" ref="H17:H23" si="0">ROUND(G17*L$4,2)</f>
        <v>34.06</v>
      </c>
      <c r="I17" s="40">
        <f t="shared" ref="I17:I23" si="1">ROUND(F17*H17,2)</f>
        <v>340.6</v>
      </c>
    </row>
    <row r="18" spans="1:9" x14ac:dyDescent="0.25">
      <c r="A18" s="36" t="s">
        <v>12</v>
      </c>
      <c r="B18" s="140" t="s">
        <v>151</v>
      </c>
      <c r="C18" s="141" t="s">
        <v>168</v>
      </c>
      <c r="D18" s="37" t="s">
        <v>188</v>
      </c>
      <c r="E18" s="37" t="s">
        <v>17</v>
      </c>
      <c r="F18" s="38">
        <v>12</v>
      </c>
      <c r="G18" s="39">
        <v>155.16</v>
      </c>
      <c r="H18" s="39">
        <f t="shared" si="0"/>
        <v>193.95</v>
      </c>
      <c r="I18" s="40">
        <f t="shared" si="1"/>
        <v>2327.4</v>
      </c>
    </row>
    <row r="19" spans="1:9" x14ac:dyDescent="0.25">
      <c r="A19" s="36" t="s">
        <v>14</v>
      </c>
      <c r="B19" s="140" t="s">
        <v>152</v>
      </c>
      <c r="C19" s="141" t="s">
        <v>169</v>
      </c>
      <c r="D19" s="37" t="s">
        <v>188</v>
      </c>
      <c r="E19" s="37" t="s">
        <v>13</v>
      </c>
      <c r="F19" s="38">
        <v>3</v>
      </c>
      <c r="G19" s="39">
        <v>47.72</v>
      </c>
      <c r="H19" s="39">
        <f t="shared" si="0"/>
        <v>59.65</v>
      </c>
      <c r="I19" s="40">
        <f t="shared" si="1"/>
        <v>178.95</v>
      </c>
    </row>
    <row r="20" spans="1:9" ht="24.75" x14ac:dyDescent="0.25">
      <c r="A20" s="36" t="s">
        <v>16</v>
      </c>
      <c r="B20" s="140" t="s">
        <v>153</v>
      </c>
      <c r="C20" s="141" t="s">
        <v>170</v>
      </c>
      <c r="D20" s="37" t="s">
        <v>188</v>
      </c>
      <c r="E20" s="37" t="s">
        <v>13</v>
      </c>
      <c r="F20" s="38">
        <v>1</v>
      </c>
      <c r="G20" s="39">
        <v>2819.89</v>
      </c>
      <c r="H20" s="39">
        <f t="shared" si="0"/>
        <v>3524.86</v>
      </c>
      <c r="I20" s="40">
        <f t="shared" si="1"/>
        <v>3524.86</v>
      </c>
    </row>
    <row r="21" spans="1:9" x14ac:dyDescent="0.25">
      <c r="A21" s="36" t="s">
        <v>18</v>
      </c>
      <c r="B21" s="140" t="s">
        <v>154</v>
      </c>
      <c r="C21" s="141" t="s">
        <v>171</v>
      </c>
      <c r="D21" s="37" t="s">
        <v>188</v>
      </c>
      <c r="E21" s="37" t="s">
        <v>13</v>
      </c>
      <c r="F21" s="38">
        <v>2</v>
      </c>
      <c r="G21" s="39">
        <v>346.73</v>
      </c>
      <c r="H21" s="39">
        <f t="shared" si="0"/>
        <v>433.41</v>
      </c>
      <c r="I21" s="40">
        <f t="shared" si="1"/>
        <v>866.82</v>
      </c>
    </row>
    <row r="22" spans="1:9" x14ac:dyDescent="0.25">
      <c r="A22" s="36" t="s">
        <v>19</v>
      </c>
      <c r="B22" s="140" t="s">
        <v>155</v>
      </c>
      <c r="C22" s="141" t="s">
        <v>172</v>
      </c>
      <c r="D22" s="37" t="s">
        <v>188</v>
      </c>
      <c r="E22" s="37" t="s">
        <v>13</v>
      </c>
      <c r="F22" s="38">
        <v>1</v>
      </c>
      <c r="G22" s="39">
        <v>31.72</v>
      </c>
      <c r="H22" s="39">
        <f t="shared" si="0"/>
        <v>39.65</v>
      </c>
      <c r="I22" s="40">
        <f t="shared" si="1"/>
        <v>39.65</v>
      </c>
    </row>
    <row r="23" spans="1:9" ht="24.75" x14ac:dyDescent="0.25">
      <c r="A23" s="36" t="s">
        <v>20</v>
      </c>
      <c r="B23" s="140" t="s">
        <v>156</v>
      </c>
      <c r="C23" s="141" t="s">
        <v>173</v>
      </c>
      <c r="D23" s="37" t="s">
        <v>188</v>
      </c>
      <c r="E23" s="37" t="s">
        <v>13</v>
      </c>
      <c r="F23" s="38">
        <v>1</v>
      </c>
      <c r="G23" s="39">
        <v>518.61</v>
      </c>
      <c r="H23" s="39">
        <f t="shared" si="0"/>
        <v>648.26</v>
      </c>
      <c r="I23" s="40">
        <f t="shared" si="1"/>
        <v>648.26</v>
      </c>
    </row>
    <row r="24" spans="1:9" x14ac:dyDescent="0.25">
      <c r="A24" s="36" t="s">
        <v>21</v>
      </c>
      <c r="B24" s="140">
        <v>96973</v>
      </c>
      <c r="C24" s="141" t="s">
        <v>174</v>
      </c>
      <c r="D24" s="37" t="s">
        <v>10</v>
      </c>
      <c r="E24" s="37" t="s">
        <v>17</v>
      </c>
      <c r="F24" s="38">
        <v>10</v>
      </c>
      <c r="G24" s="39">
        <v>71.47</v>
      </c>
      <c r="H24" s="39">
        <f t="shared" ref="H24:H27" si="2">ROUND(G24*L$4,2)</f>
        <v>89.34</v>
      </c>
      <c r="I24" s="40">
        <f t="shared" ref="I24:I27" si="3">ROUND(F24*H24,2)</f>
        <v>893.4</v>
      </c>
    </row>
    <row r="25" spans="1:9" x14ac:dyDescent="0.25">
      <c r="A25" s="36" t="s">
        <v>137</v>
      </c>
      <c r="B25" s="140">
        <v>96977</v>
      </c>
      <c r="C25" s="141" t="s">
        <v>22</v>
      </c>
      <c r="D25" s="37" t="s">
        <v>10</v>
      </c>
      <c r="E25" s="37" t="s">
        <v>17</v>
      </c>
      <c r="F25" s="38">
        <v>12</v>
      </c>
      <c r="G25" s="39">
        <v>57.12</v>
      </c>
      <c r="H25" s="39">
        <f t="shared" si="2"/>
        <v>71.400000000000006</v>
      </c>
      <c r="I25" s="40">
        <f t="shared" si="3"/>
        <v>856.8</v>
      </c>
    </row>
    <row r="26" spans="1:9" ht="16.5" x14ac:dyDescent="0.25">
      <c r="A26" s="36" t="s">
        <v>138</v>
      </c>
      <c r="B26" s="140" t="s">
        <v>157</v>
      </c>
      <c r="C26" s="141" t="s">
        <v>175</v>
      </c>
      <c r="D26" s="37" t="s">
        <v>188</v>
      </c>
      <c r="E26" s="37" t="s">
        <v>17</v>
      </c>
      <c r="F26" s="38">
        <v>12</v>
      </c>
      <c r="G26" s="39">
        <v>7.63</v>
      </c>
      <c r="H26" s="39">
        <f t="shared" si="2"/>
        <v>9.5399999999999991</v>
      </c>
      <c r="I26" s="40">
        <f t="shared" si="3"/>
        <v>114.48</v>
      </c>
    </row>
    <row r="27" spans="1:9" x14ac:dyDescent="0.25">
      <c r="A27" s="36" t="s">
        <v>139</v>
      </c>
      <c r="B27" s="140" t="s">
        <v>158</v>
      </c>
      <c r="C27" s="141" t="s">
        <v>176</v>
      </c>
      <c r="D27" s="37" t="s">
        <v>188</v>
      </c>
      <c r="E27" s="37" t="s">
        <v>13</v>
      </c>
      <c r="F27" s="38">
        <v>4</v>
      </c>
      <c r="G27" s="39">
        <v>46.62</v>
      </c>
      <c r="H27" s="39">
        <f t="shared" si="2"/>
        <v>58.28</v>
      </c>
      <c r="I27" s="40">
        <f t="shared" si="3"/>
        <v>233.12</v>
      </c>
    </row>
    <row r="28" spans="1:9" x14ac:dyDescent="0.25">
      <c r="A28" s="36" t="s">
        <v>140</v>
      </c>
      <c r="B28" s="140" t="s">
        <v>159</v>
      </c>
      <c r="C28" s="141" t="s">
        <v>177</v>
      </c>
      <c r="D28" s="37" t="s">
        <v>188</v>
      </c>
      <c r="E28" s="37" t="s">
        <v>13</v>
      </c>
      <c r="F28" s="38">
        <v>3</v>
      </c>
      <c r="G28" s="39">
        <v>487.51</v>
      </c>
      <c r="H28" s="39">
        <f t="shared" ref="H28:H38" si="4">ROUND(G28*L$4,2)</f>
        <v>609.39</v>
      </c>
      <c r="I28" s="40">
        <f t="shared" ref="I28:I38" si="5">ROUND(F28*H28,2)</f>
        <v>1828.17</v>
      </c>
    </row>
    <row r="29" spans="1:9" x14ac:dyDescent="0.25">
      <c r="A29" s="36" t="s">
        <v>141</v>
      </c>
      <c r="B29" s="140" t="s">
        <v>160</v>
      </c>
      <c r="C29" s="141" t="s">
        <v>178</v>
      </c>
      <c r="D29" s="37" t="s">
        <v>188</v>
      </c>
      <c r="E29" s="37" t="s">
        <v>13</v>
      </c>
      <c r="F29" s="38">
        <v>3</v>
      </c>
      <c r="G29" s="39">
        <v>470.79</v>
      </c>
      <c r="H29" s="39">
        <f t="shared" si="4"/>
        <v>588.49</v>
      </c>
      <c r="I29" s="40">
        <f t="shared" si="5"/>
        <v>1765.47</v>
      </c>
    </row>
    <row r="30" spans="1:9" ht="16.5" x14ac:dyDescent="0.25">
      <c r="A30" s="36" t="s">
        <v>142</v>
      </c>
      <c r="B30" s="140">
        <v>102106</v>
      </c>
      <c r="C30" s="141" t="s">
        <v>179</v>
      </c>
      <c r="D30" s="37" t="s">
        <v>10</v>
      </c>
      <c r="E30" s="37" t="s">
        <v>13</v>
      </c>
      <c r="F30" s="38">
        <v>1</v>
      </c>
      <c r="G30" s="39">
        <v>26141.759999999998</v>
      </c>
      <c r="H30" s="39">
        <f t="shared" si="4"/>
        <v>32677.200000000001</v>
      </c>
      <c r="I30" s="40">
        <f t="shared" si="5"/>
        <v>32677.200000000001</v>
      </c>
    </row>
    <row r="31" spans="1:9" x14ac:dyDescent="0.25">
      <c r="A31" s="36" t="s">
        <v>143</v>
      </c>
      <c r="B31" s="140">
        <v>102110</v>
      </c>
      <c r="C31" s="141" t="s">
        <v>180</v>
      </c>
      <c r="D31" s="37" t="s">
        <v>10</v>
      </c>
      <c r="E31" s="37" t="s">
        <v>13</v>
      </c>
      <c r="F31" s="38">
        <v>1</v>
      </c>
      <c r="G31" s="39">
        <v>302.49</v>
      </c>
      <c r="H31" s="39">
        <f t="shared" si="4"/>
        <v>378.11</v>
      </c>
      <c r="I31" s="40">
        <f t="shared" si="5"/>
        <v>378.11</v>
      </c>
    </row>
    <row r="32" spans="1:9" x14ac:dyDescent="0.25">
      <c r="A32" s="36" t="s">
        <v>144</v>
      </c>
      <c r="B32" s="140" t="s">
        <v>161</v>
      </c>
      <c r="C32" s="141" t="s">
        <v>181</v>
      </c>
      <c r="D32" s="37" t="s">
        <v>188</v>
      </c>
      <c r="E32" s="37" t="s">
        <v>13</v>
      </c>
      <c r="F32" s="38">
        <v>4</v>
      </c>
      <c r="G32" s="39">
        <v>144.07</v>
      </c>
      <c r="H32" s="39">
        <f t="shared" si="4"/>
        <v>180.09</v>
      </c>
      <c r="I32" s="40">
        <f t="shared" si="5"/>
        <v>720.36</v>
      </c>
    </row>
    <row r="33" spans="1:14" x14ac:dyDescent="0.25">
      <c r="A33" s="36" t="s">
        <v>145</v>
      </c>
      <c r="B33" s="140" t="s">
        <v>162</v>
      </c>
      <c r="C33" s="141" t="s">
        <v>182</v>
      </c>
      <c r="D33" s="37" t="s">
        <v>188</v>
      </c>
      <c r="E33" s="37" t="s">
        <v>17</v>
      </c>
      <c r="F33" s="38">
        <v>15</v>
      </c>
      <c r="G33" s="39">
        <v>163.28</v>
      </c>
      <c r="H33" s="39">
        <f t="shared" si="4"/>
        <v>204.1</v>
      </c>
      <c r="I33" s="40">
        <f t="shared" si="5"/>
        <v>3061.5</v>
      </c>
    </row>
    <row r="34" spans="1:14" x14ac:dyDescent="0.25">
      <c r="A34" s="36" t="s">
        <v>146</v>
      </c>
      <c r="B34" s="140" t="s">
        <v>163</v>
      </c>
      <c r="C34" s="141" t="s">
        <v>183</v>
      </c>
      <c r="D34" s="37" t="s">
        <v>188</v>
      </c>
      <c r="E34" s="37" t="s">
        <v>17</v>
      </c>
      <c r="F34" s="38">
        <v>60</v>
      </c>
      <c r="G34" s="39">
        <v>299.83999999999997</v>
      </c>
      <c r="H34" s="39">
        <f t="shared" si="4"/>
        <v>374.8</v>
      </c>
      <c r="I34" s="40">
        <f t="shared" si="5"/>
        <v>22488</v>
      </c>
    </row>
    <row r="35" spans="1:14" ht="16.5" x14ac:dyDescent="0.25">
      <c r="A35" s="36" t="s">
        <v>147</v>
      </c>
      <c r="B35" s="140">
        <v>97884</v>
      </c>
      <c r="C35" s="141" t="s">
        <v>184</v>
      </c>
      <c r="D35" s="37" t="s">
        <v>10</v>
      </c>
      <c r="E35" s="37" t="s">
        <v>13</v>
      </c>
      <c r="F35" s="38">
        <v>2</v>
      </c>
      <c r="G35" s="39">
        <v>883.53</v>
      </c>
      <c r="H35" s="39">
        <f t="shared" si="4"/>
        <v>1104.4100000000001</v>
      </c>
      <c r="I35" s="40">
        <f t="shared" si="5"/>
        <v>2208.8200000000002</v>
      </c>
    </row>
    <row r="36" spans="1:14" x14ac:dyDescent="0.25">
      <c r="A36" s="36" t="s">
        <v>148</v>
      </c>
      <c r="B36" s="140" t="s">
        <v>164</v>
      </c>
      <c r="C36" s="141" t="s">
        <v>185</v>
      </c>
      <c r="D36" s="37" t="s">
        <v>188</v>
      </c>
      <c r="E36" s="37" t="s">
        <v>13</v>
      </c>
      <c r="F36" s="38">
        <v>2</v>
      </c>
      <c r="G36" s="39">
        <v>99.18</v>
      </c>
      <c r="H36" s="39">
        <f t="shared" si="4"/>
        <v>123.98</v>
      </c>
      <c r="I36" s="40">
        <f t="shared" si="5"/>
        <v>247.96</v>
      </c>
    </row>
    <row r="37" spans="1:14" x14ac:dyDescent="0.25">
      <c r="A37" s="36" t="s">
        <v>149</v>
      </c>
      <c r="B37" s="140" t="s">
        <v>165</v>
      </c>
      <c r="C37" s="141" t="s">
        <v>186</v>
      </c>
      <c r="D37" s="37" t="s">
        <v>188</v>
      </c>
      <c r="E37" s="37" t="s">
        <v>13</v>
      </c>
      <c r="F37" s="38">
        <v>1</v>
      </c>
      <c r="G37" s="39">
        <v>1079.49</v>
      </c>
      <c r="H37" s="39">
        <f t="shared" si="4"/>
        <v>1349.36</v>
      </c>
      <c r="I37" s="40">
        <f t="shared" si="5"/>
        <v>1349.36</v>
      </c>
    </row>
    <row r="38" spans="1:14" x14ac:dyDescent="0.25">
      <c r="A38" s="36" t="s">
        <v>150</v>
      </c>
      <c r="B38" s="140">
        <v>101898</v>
      </c>
      <c r="C38" s="141" t="s">
        <v>187</v>
      </c>
      <c r="D38" s="37" t="s">
        <v>10</v>
      </c>
      <c r="E38" s="37" t="s">
        <v>13</v>
      </c>
      <c r="F38" s="38">
        <v>1</v>
      </c>
      <c r="G38" s="39">
        <v>1301.46</v>
      </c>
      <c r="H38" s="39">
        <f t="shared" si="4"/>
        <v>1626.83</v>
      </c>
      <c r="I38" s="40">
        <f t="shared" si="5"/>
        <v>1626.83</v>
      </c>
    </row>
    <row r="39" spans="1:14" x14ac:dyDescent="0.25">
      <c r="A39" s="34"/>
      <c r="B39" s="34"/>
      <c r="C39" s="34"/>
      <c r="D39" s="34"/>
      <c r="E39" s="34"/>
      <c r="F39" s="260" t="s">
        <v>23</v>
      </c>
      <c r="G39" s="260"/>
      <c r="H39" s="42"/>
      <c r="I39" s="35">
        <f>I15</f>
        <v>78639.220000000016</v>
      </c>
      <c r="K39" s="137"/>
      <c r="N39" s="138"/>
    </row>
    <row r="41" spans="1:14" s="188" customFormat="1" ht="11.25" x14ac:dyDescent="0.2">
      <c r="A41" s="267" t="str">
        <f>DADOS!B5</f>
        <v>SÃO FELIPE/BA</v>
      </c>
      <c r="B41" s="267"/>
      <c r="C41" s="267"/>
      <c r="D41" s="187"/>
      <c r="E41" s="187"/>
      <c r="F41" s="268">
        <f ca="1">DADOS!B17</f>
        <v>45867</v>
      </c>
      <c r="G41" s="268"/>
      <c r="H41" s="268"/>
      <c r="I41" s="268"/>
    </row>
    <row r="42" spans="1:14" s="188" customFormat="1" ht="11.25" x14ac:dyDescent="0.2">
      <c r="A42" s="269" t="s">
        <v>100</v>
      </c>
      <c r="B42" s="269"/>
      <c r="C42" s="269"/>
      <c r="D42" s="187"/>
      <c r="E42" s="187"/>
      <c r="F42" s="269" t="s">
        <v>101</v>
      </c>
      <c r="G42" s="269"/>
      <c r="H42" s="269"/>
      <c r="I42" s="269"/>
    </row>
    <row r="43" spans="1:14" s="188" customFormat="1" ht="11.25" x14ac:dyDescent="0.2">
      <c r="A43" s="187"/>
      <c r="B43" s="187"/>
      <c r="C43" s="187"/>
      <c r="D43" s="187"/>
      <c r="E43" s="187"/>
      <c r="F43" s="187"/>
      <c r="G43" s="187"/>
      <c r="H43" s="187"/>
      <c r="I43" s="189"/>
    </row>
    <row r="44" spans="1:14" s="188" customFormat="1" ht="11.25" x14ac:dyDescent="0.2">
      <c r="A44" s="187"/>
      <c r="B44" s="187"/>
      <c r="C44" s="187"/>
      <c r="D44" s="187"/>
      <c r="E44" s="187"/>
      <c r="F44" s="187"/>
      <c r="G44" s="187"/>
      <c r="H44" s="187"/>
      <c r="I44" s="189"/>
    </row>
    <row r="45" spans="1:14" s="188" customFormat="1" ht="11.25" x14ac:dyDescent="0.2">
      <c r="A45" s="187"/>
      <c r="B45" s="187"/>
      <c r="C45" s="187"/>
      <c r="D45" s="187"/>
      <c r="E45" s="187"/>
      <c r="F45" s="187"/>
      <c r="G45" s="187"/>
      <c r="H45" s="187"/>
      <c r="I45" s="189"/>
    </row>
    <row r="46" spans="1:14" s="188" customFormat="1" ht="11.25" x14ac:dyDescent="0.2">
      <c r="A46" s="270"/>
      <c r="B46" s="270"/>
      <c r="C46" s="270"/>
      <c r="D46" s="187"/>
      <c r="E46" s="187"/>
      <c r="F46" s="187"/>
      <c r="G46" s="187"/>
      <c r="H46" s="187"/>
      <c r="I46" s="189"/>
    </row>
    <row r="47" spans="1:14" s="188" customFormat="1" ht="11.25" x14ac:dyDescent="0.2">
      <c r="A47" s="266" t="s">
        <v>102</v>
      </c>
      <c r="B47" s="266"/>
      <c r="C47" s="266"/>
      <c r="D47" s="187"/>
      <c r="E47" s="187"/>
      <c r="F47" s="187"/>
      <c r="G47" s="187"/>
      <c r="H47" s="187"/>
      <c r="I47" s="189"/>
    </row>
    <row r="48" spans="1:14" s="188" customFormat="1" ht="11.25" x14ac:dyDescent="0.2">
      <c r="A48" s="190" t="s">
        <v>103</v>
      </c>
      <c r="B48" s="187" t="str">
        <f>DADOS!B14</f>
        <v>Cindy Oliveira de Souza</v>
      </c>
      <c r="C48" s="187"/>
      <c r="D48" s="187"/>
      <c r="E48" s="187"/>
      <c r="F48" s="187"/>
      <c r="G48" s="187"/>
      <c r="H48" s="187"/>
      <c r="I48" s="189"/>
    </row>
    <row r="49" spans="1:9" s="188" customFormat="1" ht="11.25" x14ac:dyDescent="0.2">
      <c r="A49" s="190" t="s">
        <v>104</v>
      </c>
      <c r="B49" s="187" t="str">
        <f>DADOS!B15</f>
        <v>Engenheira Civil</v>
      </c>
      <c r="C49" s="187"/>
      <c r="D49" s="187"/>
      <c r="E49" s="187"/>
      <c r="F49" s="187"/>
      <c r="G49" s="187"/>
      <c r="H49" s="187"/>
      <c r="I49" s="189"/>
    </row>
    <row r="50" spans="1:9" s="188" customFormat="1" ht="11.25" x14ac:dyDescent="0.2">
      <c r="A50" s="190" t="s">
        <v>217</v>
      </c>
      <c r="B50" s="187" t="str">
        <f>DADOS!B16</f>
        <v>CREA-BA 052237185-0</v>
      </c>
      <c r="C50" s="187"/>
      <c r="D50" s="187"/>
      <c r="E50" s="187"/>
      <c r="F50" s="187"/>
      <c r="G50" s="187"/>
      <c r="H50" s="187"/>
      <c r="I50" s="189"/>
    </row>
  </sheetData>
  <mergeCells count="13">
    <mergeCell ref="A47:C47"/>
    <mergeCell ref="A41:C41"/>
    <mergeCell ref="F41:I41"/>
    <mergeCell ref="A42:C42"/>
    <mergeCell ref="F42:I42"/>
    <mergeCell ref="A46:C46"/>
    <mergeCell ref="A1:I3"/>
    <mergeCell ref="F7:I7"/>
    <mergeCell ref="B13:G13"/>
    <mergeCell ref="B15:G15"/>
    <mergeCell ref="F39:G39"/>
    <mergeCell ref="A12:I12"/>
    <mergeCell ref="A5:D6"/>
  </mergeCells>
  <phoneticPr fontId="30" type="noConversion"/>
  <pageMargins left="0.511811024" right="0.511811024" top="0.78740157499999996" bottom="0.78740157499999996" header="0.31496062000000002" footer="0.31496062000000002"/>
  <pageSetup paperSize="9" scale="5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0AE0F-6DA3-412C-828A-6ECB703ADA08}">
  <sheetPr>
    <pageSetUpPr fitToPage="1"/>
  </sheetPr>
  <dimension ref="A1:AL38"/>
  <sheetViews>
    <sheetView showGridLines="0" zoomScale="80" zoomScaleNormal="80" zoomScaleSheetLayoutView="85" workbookViewId="0">
      <selection activeCell="O22" sqref="O22"/>
    </sheetView>
  </sheetViews>
  <sheetFormatPr defaultColWidth="9.140625" defaultRowHeight="12.75" x14ac:dyDescent="0.2"/>
  <cols>
    <col min="1" max="1" width="12.5703125" style="87" customWidth="1"/>
    <col min="2" max="2" width="44.7109375" style="88" customWidth="1"/>
    <col min="3" max="3" width="18.42578125" style="87" customWidth="1"/>
    <col min="4" max="4" width="12.28515625" style="87" bestFit="1" customWidth="1"/>
    <col min="5" max="6" width="13.85546875" style="87" bestFit="1" customWidth="1"/>
    <col min="7" max="10" width="13.7109375" style="87" bestFit="1" customWidth="1"/>
    <col min="11" max="11" width="13.5703125" style="87" bestFit="1" customWidth="1"/>
    <col min="12" max="13" width="13.7109375" style="87" bestFit="1" customWidth="1"/>
    <col min="14" max="14" width="19.42578125" style="87" bestFit="1" customWidth="1"/>
    <col min="15" max="15" width="15.140625" style="87" bestFit="1" customWidth="1"/>
    <col min="16" max="36" width="12.42578125" style="87" bestFit="1" customWidth="1"/>
    <col min="37" max="16384" width="9.140625" style="87"/>
  </cols>
  <sheetData>
    <row r="1" spans="1:13" s="56" customFormat="1" ht="15" customHeight="1" x14ac:dyDescent="0.25">
      <c r="A1" s="213" t="s">
        <v>216</v>
      </c>
      <c r="B1" s="214"/>
      <c r="C1" s="214"/>
      <c r="D1" s="214"/>
      <c r="E1" s="214"/>
      <c r="F1" s="214"/>
      <c r="G1" s="214"/>
      <c r="H1" s="214"/>
      <c r="I1" s="215"/>
    </row>
    <row r="2" spans="1:13" s="56" customFormat="1" ht="22.5" customHeight="1" x14ac:dyDescent="0.25">
      <c r="A2" s="216"/>
      <c r="B2" s="217"/>
      <c r="C2" s="217"/>
      <c r="D2" s="217"/>
      <c r="E2" s="217"/>
      <c r="F2" s="217"/>
      <c r="G2" s="217"/>
      <c r="H2" s="217"/>
      <c r="I2" s="218"/>
    </row>
    <row r="3" spans="1:13" s="56" customFormat="1" ht="50.25" customHeight="1" thickBot="1" x14ac:dyDescent="0.3">
      <c r="A3" s="219"/>
      <c r="B3" s="220"/>
      <c r="C3" s="220"/>
      <c r="D3" s="220"/>
      <c r="E3" s="220"/>
      <c r="F3" s="220"/>
      <c r="G3" s="220"/>
      <c r="H3" s="220"/>
      <c r="I3" s="221"/>
    </row>
    <row r="4" spans="1:13" s="56" customFormat="1" ht="15" customHeight="1" x14ac:dyDescent="0.25">
      <c r="A4" s="3"/>
      <c r="B4" s="4"/>
      <c r="C4" s="4"/>
      <c r="D4" s="5"/>
      <c r="E4" s="5"/>
      <c r="F4" s="6"/>
      <c r="G4" s="6"/>
      <c r="H4" s="222"/>
      <c r="I4" s="276"/>
    </row>
    <row r="5" spans="1:13" s="56" customFormat="1" ht="15" customHeight="1" x14ac:dyDescent="0.25">
      <c r="A5" s="264" t="str">
        <f>DADOS!B8</f>
        <v>CONSTRUÇÃO DE SUBESTAÇÃO EM CRECHE TIPO I, PADRÃO FNDE, NO MUNICÍPIO DE SÃO FELIPE/BA</v>
      </c>
      <c r="B5" s="265"/>
      <c r="C5" s="265"/>
      <c r="D5" s="265"/>
      <c r="E5" s="11"/>
      <c r="F5" s="12"/>
      <c r="G5" s="13" t="s">
        <v>24</v>
      </c>
      <c r="H5" s="224">
        <v>0.25</v>
      </c>
      <c r="I5" s="224"/>
    </row>
    <row r="6" spans="1:13" s="56" customFormat="1" ht="15" customHeight="1" thickBot="1" x14ac:dyDescent="0.3">
      <c r="A6" s="264"/>
      <c r="B6" s="265"/>
      <c r="C6" s="265"/>
      <c r="D6" s="265"/>
      <c r="E6" s="11"/>
      <c r="F6" s="12"/>
      <c r="G6" s="13"/>
      <c r="H6" s="83"/>
      <c r="I6" s="61"/>
    </row>
    <row r="7" spans="1:13" s="56" customFormat="1" ht="15" customHeight="1" thickBot="1" x14ac:dyDescent="0.3">
      <c r="A7" s="8"/>
      <c r="B7" s="9"/>
      <c r="C7" s="9"/>
      <c r="D7" s="10"/>
      <c r="E7" s="11"/>
      <c r="F7" s="225" t="s">
        <v>25</v>
      </c>
      <c r="G7" s="226"/>
      <c r="H7" s="226"/>
      <c r="I7" s="227"/>
    </row>
    <row r="8" spans="1:13" s="56" customFormat="1" ht="15" customHeight="1" x14ac:dyDescent="0.25">
      <c r="A8" s="8"/>
      <c r="B8" s="9"/>
      <c r="C8" s="9"/>
      <c r="D8" s="10"/>
      <c r="E8" s="16"/>
      <c r="F8" s="17" t="s">
        <v>10</v>
      </c>
      <c r="G8" s="159" t="s">
        <v>27</v>
      </c>
      <c r="H8" s="228" t="s">
        <v>26</v>
      </c>
      <c r="I8" s="277"/>
    </row>
    <row r="9" spans="1:13" s="56" customFormat="1" ht="15" customHeight="1" x14ac:dyDescent="0.25">
      <c r="A9" s="8"/>
      <c r="B9" s="20"/>
      <c r="C9" s="20"/>
      <c r="D9" s="20"/>
      <c r="E9" s="20"/>
      <c r="F9" s="21" t="s">
        <v>190</v>
      </c>
      <c r="G9" s="58" t="s">
        <v>27</v>
      </c>
      <c r="H9" s="229" t="s">
        <v>26</v>
      </c>
      <c r="I9" s="278"/>
    </row>
    <row r="10" spans="1:13" s="56" customFormat="1" ht="15" customHeight="1" thickBot="1" x14ac:dyDescent="0.3">
      <c r="A10" s="8"/>
      <c r="B10" s="20"/>
      <c r="C10" s="20"/>
      <c r="D10" s="20"/>
      <c r="E10" s="20"/>
      <c r="F10" s="24" t="s">
        <v>15</v>
      </c>
      <c r="G10" s="25" t="s">
        <v>15</v>
      </c>
      <c r="H10" s="279" t="s">
        <v>26</v>
      </c>
      <c r="I10" s="280"/>
    </row>
    <row r="11" spans="1:13" s="56" customFormat="1" ht="15" customHeight="1" thickBot="1" x14ac:dyDescent="0.3">
      <c r="A11" s="27"/>
      <c r="B11" s="28"/>
      <c r="C11" s="28"/>
      <c r="D11" s="29"/>
      <c r="E11" s="30"/>
      <c r="F11" s="31"/>
      <c r="G11" s="32"/>
      <c r="H11" s="281"/>
      <c r="I11" s="282"/>
    </row>
    <row r="12" spans="1:13" s="56" customFormat="1" ht="15" customHeight="1" thickBot="1" x14ac:dyDescent="0.3">
      <c r="A12" s="261" t="s">
        <v>81</v>
      </c>
      <c r="B12" s="262"/>
      <c r="C12" s="262"/>
      <c r="D12" s="262"/>
      <c r="E12" s="262"/>
      <c r="F12" s="262"/>
      <c r="G12" s="262"/>
      <c r="H12" s="262"/>
      <c r="I12" s="263"/>
    </row>
    <row r="13" spans="1:13" s="56" customFormat="1" ht="9" customHeight="1" x14ac:dyDescent="0.25">
      <c r="A13" s="84"/>
      <c r="B13" s="283" t="s">
        <v>0</v>
      </c>
      <c r="C13" s="283"/>
      <c r="D13" s="283"/>
      <c r="E13" s="283"/>
      <c r="F13" s="283"/>
      <c r="G13" s="283"/>
      <c r="H13" s="84"/>
    </row>
    <row r="14" spans="1:13" s="56" customFormat="1" ht="9" customHeight="1" x14ac:dyDescent="0.25">
      <c r="A14" s="84"/>
      <c r="B14" s="139"/>
      <c r="C14" s="139"/>
      <c r="D14" s="139"/>
      <c r="E14" s="139"/>
      <c r="F14" s="139"/>
      <c r="G14" s="139"/>
      <c r="H14" s="84"/>
    </row>
    <row r="15" spans="1:13" s="56" customFormat="1" ht="9" customHeight="1" x14ac:dyDescent="0.25">
      <c r="A15" s="84"/>
      <c r="B15" s="139"/>
      <c r="C15" s="139"/>
      <c r="D15" s="139"/>
      <c r="E15" s="139"/>
      <c r="F15" s="139"/>
      <c r="G15" s="139"/>
      <c r="H15" s="84"/>
    </row>
    <row r="16" spans="1:13" s="86" customFormat="1" ht="19.5" customHeight="1" x14ac:dyDescent="0.25">
      <c r="A16" s="284" t="s">
        <v>82</v>
      </c>
      <c r="B16" s="284"/>
      <c r="C16" s="284"/>
      <c r="D16" s="284"/>
      <c r="E16" s="284"/>
      <c r="F16" s="284"/>
      <c r="G16" s="284"/>
      <c r="H16" s="284"/>
      <c r="I16" s="284"/>
      <c r="J16" s="284"/>
      <c r="K16" s="284"/>
      <c r="L16" s="284"/>
      <c r="M16" s="284"/>
    </row>
    <row r="17" spans="1:38" s="86" customFormat="1" ht="10.5" customHeight="1" x14ac:dyDescent="0.25">
      <c r="A17" s="87"/>
      <c r="B17" s="88"/>
      <c r="C17" s="87"/>
      <c r="D17" s="87"/>
      <c r="E17" s="87"/>
      <c r="F17" s="87"/>
      <c r="G17" s="87"/>
      <c r="H17" s="87"/>
      <c r="I17" s="87"/>
      <c r="J17" s="87"/>
      <c r="K17" s="87"/>
      <c r="L17" s="87"/>
      <c r="M17" s="87"/>
    </row>
    <row r="18" spans="1:38" ht="30.75" customHeight="1" x14ac:dyDescent="0.2">
      <c r="A18" s="89" t="s">
        <v>83</v>
      </c>
      <c r="B18" s="89" t="s">
        <v>84</v>
      </c>
      <c r="C18" s="90">
        <f>SUM(C19:C20)</f>
        <v>78639.220000000016</v>
      </c>
      <c r="D18" s="91" t="s">
        <v>85</v>
      </c>
      <c r="E18" s="91" t="s">
        <v>86</v>
      </c>
      <c r="F18" s="91" t="s">
        <v>87</v>
      </c>
      <c r="G18" s="91" t="s">
        <v>88</v>
      </c>
      <c r="H18" s="91" t="s">
        <v>89</v>
      </c>
      <c r="I18" s="91" t="s">
        <v>90</v>
      </c>
      <c r="J18" s="91" t="s">
        <v>91</v>
      </c>
      <c r="K18" s="91" t="s">
        <v>92</v>
      </c>
      <c r="L18" s="91" t="s">
        <v>93</v>
      </c>
      <c r="M18" s="91" t="s">
        <v>94</v>
      </c>
    </row>
    <row r="19" spans="1:38" s="86" customFormat="1" ht="15" x14ac:dyDescent="0.25">
      <c r="A19" s="271">
        <v>1</v>
      </c>
      <c r="B19" s="273" t="str">
        <f>BA!B15</f>
        <v>SUBESTAÇÃO</v>
      </c>
      <c r="C19" s="274">
        <f>BA!I15</f>
        <v>78639.220000000016</v>
      </c>
      <c r="D19" s="92"/>
      <c r="E19" s="92"/>
      <c r="F19" s="92"/>
      <c r="G19" s="92"/>
      <c r="H19" s="92"/>
      <c r="I19" s="92">
        <v>0.3</v>
      </c>
      <c r="J19" s="92">
        <v>0.3</v>
      </c>
      <c r="K19" s="92">
        <v>0.4</v>
      </c>
      <c r="L19" s="92"/>
      <c r="M19" s="92"/>
      <c r="N19" s="93"/>
    </row>
    <row r="20" spans="1:38" s="86" customFormat="1" ht="15" x14ac:dyDescent="0.25">
      <c r="A20" s="272"/>
      <c r="B20" s="273"/>
      <c r="C20" s="275"/>
      <c r="D20" s="94">
        <f>D19*$C19</f>
        <v>0</v>
      </c>
      <c r="E20" s="95">
        <f t="shared" ref="E20:M20" si="0">E19*$C19</f>
        <v>0</v>
      </c>
      <c r="F20" s="95">
        <f t="shared" si="0"/>
        <v>0</v>
      </c>
      <c r="G20" s="95">
        <f t="shared" si="0"/>
        <v>0</v>
      </c>
      <c r="H20" s="95">
        <f t="shared" si="0"/>
        <v>0</v>
      </c>
      <c r="I20" s="95">
        <f t="shared" si="0"/>
        <v>23591.766000000003</v>
      </c>
      <c r="J20" s="95">
        <f t="shared" si="0"/>
        <v>23591.766000000003</v>
      </c>
      <c r="K20" s="95">
        <f t="shared" si="0"/>
        <v>31455.688000000009</v>
      </c>
      <c r="L20" s="95">
        <f t="shared" si="0"/>
        <v>0</v>
      </c>
      <c r="M20" s="95">
        <f t="shared" si="0"/>
        <v>0</v>
      </c>
      <c r="N20" s="96"/>
    </row>
    <row r="21" spans="1:38" s="86" customFormat="1" ht="15.75" thickBot="1" x14ac:dyDescent="0.3">
      <c r="A21" s="85"/>
      <c r="B21" s="97" t="s">
        <v>95</v>
      </c>
      <c r="C21" s="98"/>
      <c r="D21" s="99"/>
      <c r="E21" s="100"/>
      <c r="F21" s="100"/>
      <c r="G21" s="100"/>
      <c r="H21" s="100"/>
      <c r="I21" s="100"/>
      <c r="J21" s="100"/>
      <c r="K21" s="100"/>
      <c r="L21" s="100"/>
      <c r="M21" s="100"/>
      <c r="N21" s="96"/>
    </row>
    <row r="22" spans="1:38" s="86" customFormat="1" ht="15" x14ac:dyDescent="0.25">
      <c r="B22" s="288" t="s">
        <v>96</v>
      </c>
      <c r="C22" s="288"/>
      <c r="D22" s="101">
        <f>SUM(D20)</f>
        <v>0</v>
      </c>
      <c r="E22" s="101">
        <f t="shared" ref="E22:M22" si="1">SUM(E20)</f>
        <v>0</v>
      </c>
      <c r="F22" s="101">
        <f t="shared" si="1"/>
        <v>0</v>
      </c>
      <c r="G22" s="101">
        <f t="shared" si="1"/>
        <v>0</v>
      </c>
      <c r="H22" s="101">
        <f t="shared" si="1"/>
        <v>0</v>
      </c>
      <c r="I22" s="101">
        <f t="shared" si="1"/>
        <v>23591.766000000003</v>
      </c>
      <c r="J22" s="101">
        <f t="shared" si="1"/>
        <v>23591.766000000003</v>
      </c>
      <c r="K22" s="101">
        <f t="shared" si="1"/>
        <v>31455.688000000009</v>
      </c>
      <c r="L22" s="101">
        <f t="shared" si="1"/>
        <v>0</v>
      </c>
      <c r="M22" s="101">
        <f t="shared" si="1"/>
        <v>0</v>
      </c>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row>
    <row r="23" spans="1:38" s="86" customFormat="1" ht="15.75" thickBot="1" x14ac:dyDescent="0.3">
      <c r="B23" s="289" t="s">
        <v>97</v>
      </c>
      <c r="C23" s="289"/>
      <c r="D23" s="102">
        <f>D22/$C$18</f>
        <v>0</v>
      </c>
      <c r="E23" s="102">
        <f t="shared" ref="E23:M23" si="2">E22/$C$18</f>
        <v>0</v>
      </c>
      <c r="F23" s="102">
        <f t="shared" si="2"/>
        <v>0</v>
      </c>
      <c r="G23" s="102">
        <f t="shared" si="2"/>
        <v>0</v>
      </c>
      <c r="H23" s="102">
        <f t="shared" si="2"/>
        <v>0</v>
      </c>
      <c r="I23" s="102">
        <f t="shared" si="2"/>
        <v>0.3</v>
      </c>
      <c r="J23" s="102">
        <f t="shared" si="2"/>
        <v>0.3</v>
      </c>
      <c r="K23" s="102">
        <f t="shared" si="2"/>
        <v>0.4</v>
      </c>
      <c r="L23" s="102">
        <f t="shared" si="2"/>
        <v>0</v>
      </c>
      <c r="M23" s="102">
        <f t="shared" si="2"/>
        <v>0</v>
      </c>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row>
    <row r="24" spans="1:38" s="86" customFormat="1" ht="15.75" thickBot="1" x14ac:dyDescent="0.3">
      <c r="B24" s="103"/>
      <c r="C24" s="104"/>
      <c r="D24" s="105"/>
      <c r="E24" s="105"/>
      <c r="F24" s="105"/>
      <c r="G24" s="105"/>
      <c r="H24" s="105"/>
      <c r="I24" s="105"/>
      <c r="J24" s="105"/>
      <c r="K24" s="105"/>
      <c r="L24" s="105"/>
      <c r="M24" s="105"/>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row>
    <row r="25" spans="1:38" s="86" customFormat="1" ht="15" x14ac:dyDescent="0.25">
      <c r="B25" s="288" t="s">
        <v>98</v>
      </c>
      <c r="C25" s="288"/>
      <c r="D25" s="101">
        <f>D22</f>
        <v>0</v>
      </c>
      <c r="E25" s="101">
        <f>E22+D25</f>
        <v>0</v>
      </c>
      <c r="F25" s="101">
        <f>F22+E25</f>
        <v>0</v>
      </c>
      <c r="G25" s="101">
        <f>G22+F25</f>
        <v>0</v>
      </c>
      <c r="H25" s="101">
        <f t="shared" ref="H25:L25" si="3">H22+G25</f>
        <v>0</v>
      </c>
      <c r="I25" s="101">
        <f t="shared" si="3"/>
        <v>23591.766000000003</v>
      </c>
      <c r="J25" s="101">
        <f t="shared" si="3"/>
        <v>47183.532000000007</v>
      </c>
      <c r="K25" s="101">
        <f t="shared" si="3"/>
        <v>78639.220000000016</v>
      </c>
      <c r="L25" s="101">
        <f t="shared" si="3"/>
        <v>78639.220000000016</v>
      </c>
      <c r="M25" s="101">
        <f>M22+L25</f>
        <v>78639.220000000016</v>
      </c>
      <c r="N25" s="56"/>
      <c r="O25" s="106"/>
      <c r="P25" s="56"/>
      <c r="Q25" s="56"/>
      <c r="R25" s="56"/>
      <c r="S25" s="56"/>
      <c r="T25" s="56"/>
      <c r="U25" s="56"/>
      <c r="V25" s="56"/>
      <c r="W25" s="56"/>
      <c r="X25" s="56"/>
      <c r="Y25" s="56"/>
      <c r="Z25" s="56"/>
      <c r="AA25" s="56"/>
      <c r="AB25" s="56"/>
      <c r="AC25" s="56"/>
      <c r="AD25" s="56"/>
      <c r="AE25" s="56"/>
      <c r="AF25" s="56"/>
      <c r="AG25" s="56"/>
      <c r="AH25" s="56"/>
      <c r="AI25" s="56"/>
      <c r="AJ25" s="56"/>
      <c r="AK25" s="56"/>
      <c r="AL25" s="56"/>
    </row>
    <row r="26" spans="1:38" s="86" customFormat="1" ht="15.75" thickBot="1" x14ac:dyDescent="0.3">
      <c r="B26" s="289" t="s">
        <v>99</v>
      </c>
      <c r="C26" s="289"/>
      <c r="D26" s="102">
        <f>D25/$C$18</f>
        <v>0</v>
      </c>
      <c r="E26" s="102">
        <f t="shared" ref="E26:M26" si="4">E25/$C$18</f>
        <v>0</v>
      </c>
      <c r="F26" s="102">
        <f t="shared" si="4"/>
        <v>0</v>
      </c>
      <c r="G26" s="102">
        <f t="shared" si="4"/>
        <v>0</v>
      </c>
      <c r="H26" s="102">
        <f t="shared" si="4"/>
        <v>0</v>
      </c>
      <c r="I26" s="102">
        <f t="shared" si="4"/>
        <v>0.3</v>
      </c>
      <c r="J26" s="102">
        <f t="shared" si="4"/>
        <v>0.6</v>
      </c>
      <c r="K26" s="102">
        <f t="shared" si="4"/>
        <v>1</v>
      </c>
      <c r="L26" s="102">
        <f t="shared" si="4"/>
        <v>1</v>
      </c>
      <c r="M26" s="102">
        <f t="shared" si="4"/>
        <v>1</v>
      </c>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row>
    <row r="27" spans="1:38" s="86" customFormat="1" ht="15" x14ac:dyDescent="0.25">
      <c r="B27" s="107"/>
    </row>
    <row r="29" spans="1:38" x14ac:dyDescent="0.2">
      <c r="A29" s="292" t="str">
        <f>[5]DADOS!B5</f>
        <v>SÃO FELIPE/BA</v>
      </c>
      <c r="B29" s="292"/>
      <c r="C29" s="292"/>
      <c r="D29" s="108"/>
      <c r="E29" s="108"/>
      <c r="F29" s="285">
        <f>[5]DADOS!B17</f>
        <v>45769</v>
      </c>
      <c r="G29" s="285"/>
      <c r="H29" s="285"/>
      <c r="I29" s="285"/>
    </row>
    <row r="30" spans="1:38" x14ac:dyDescent="0.2">
      <c r="A30" s="286" t="s">
        <v>100</v>
      </c>
      <c r="B30" s="286"/>
      <c r="C30" s="286"/>
      <c r="D30" s="108"/>
      <c r="E30" s="108"/>
      <c r="F30" s="286" t="s">
        <v>101</v>
      </c>
      <c r="G30" s="286"/>
      <c r="H30" s="286"/>
      <c r="I30" s="286"/>
    </row>
    <row r="31" spans="1:38" ht="15" x14ac:dyDescent="0.2">
      <c r="A31" s="108"/>
      <c r="B31" s="108"/>
      <c r="C31" s="108"/>
      <c r="D31" s="108"/>
      <c r="E31" s="108"/>
      <c r="F31" s="108"/>
      <c r="G31" s="108"/>
      <c r="H31" s="108"/>
      <c r="I31" s="109"/>
    </row>
    <row r="32" spans="1:38" ht="15" x14ac:dyDescent="0.2">
      <c r="A32" s="108"/>
      <c r="B32" s="108"/>
      <c r="C32" s="108"/>
      <c r="D32" s="108"/>
      <c r="E32" s="108"/>
      <c r="F32" s="108"/>
      <c r="G32" s="108"/>
      <c r="H32" s="108"/>
      <c r="I32" s="109"/>
    </row>
    <row r="33" spans="1:9" ht="15" x14ac:dyDescent="0.2">
      <c r="A33" s="108"/>
      <c r="B33" s="108"/>
      <c r="C33" s="108"/>
      <c r="D33" s="108"/>
      <c r="E33" s="108"/>
      <c r="F33" s="108"/>
      <c r="G33" s="108"/>
      <c r="H33" s="108"/>
      <c r="I33" s="109"/>
    </row>
    <row r="34" spans="1:9" ht="15" x14ac:dyDescent="0.2">
      <c r="A34" s="287"/>
      <c r="B34" s="287"/>
      <c r="C34" s="287"/>
      <c r="D34" s="108"/>
      <c r="E34" s="108"/>
      <c r="F34" s="108"/>
      <c r="G34" s="108"/>
      <c r="H34" s="108"/>
      <c r="I34" s="109"/>
    </row>
    <row r="35" spans="1:9" ht="15" x14ac:dyDescent="0.2">
      <c r="A35" s="290" t="s">
        <v>102</v>
      </c>
      <c r="B35" s="290"/>
      <c r="C35" s="290"/>
      <c r="D35" s="108"/>
      <c r="E35" s="108"/>
      <c r="F35" s="108"/>
      <c r="G35" s="108"/>
      <c r="H35" s="108"/>
      <c r="I35" s="109"/>
    </row>
    <row r="36" spans="1:9" ht="15" x14ac:dyDescent="0.2">
      <c r="A36" s="110" t="s">
        <v>103</v>
      </c>
      <c r="B36" s="291" t="str">
        <f>[5]DADOS!B14</f>
        <v>Cindy Oliveira de Souza</v>
      </c>
      <c r="C36" s="291"/>
      <c r="D36" s="108"/>
      <c r="E36" s="108"/>
      <c r="F36" s="108"/>
      <c r="G36" s="108"/>
      <c r="H36" s="108"/>
      <c r="I36" s="109"/>
    </row>
    <row r="37" spans="1:9" ht="15" x14ac:dyDescent="0.2">
      <c r="A37" s="110" t="s">
        <v>104</v>
      </c>
      <c r="B37" s="291" t="str">
        <f>[5]DADOS!B15</f>
        <v>Engenheira Civil</v>
      </c>
      <c r="C37" s="291"/>
      <c r="D37" s="108"/>
      <c r="E37" s="108"/>
      <c r="F37" s="108"/>
      <c r="G37" s="108"/>
      <c r="H37" s="108"/>
      <c r="I37" s="109"/>
    </row>
    <row r="38" spans="1:9" ht="15" x14ac:dyDescent="0.2">
      <c r="A38" s="110" t="s">
        <v>105</v>
      </c>
      <c r="B38" s="291" t="str">
        <f>[5]DADOS!B16</f>
        <v>CREA-BA 052237185-0</v>
      </c>
      <c r="C38" s="291"/>
      <c r="D38" s="108"/>
      <c r="E38" s="108"/>
      <c r="F38" s="108"/>
      <c r="G38" s="108"/>
      <c r="H38" s="108"/>
      <c r="I38" s="109"/>
    </row>
  </sheetData>
  <mergeCells count="28">
    <mergeCell ref="A35:C35"/>
    <mergeCell ref="B36:C36"/>
    <mergeCell ref="B37:C37"/>
    <mergeCell ref="B38:C38"/>
    <mergeCell ref="B26:C26"/>
    <mergeCell ref="A29:C29"/>
    <mergeCell ref="F29:I29"/>
    <mergeCell ref="A30:C30"/>
    <mergeCell ref="F30:I30"/>
    <mergeCell ref="A34:C34"/>
    <mergeCell ref="B22:C22"/>
    <mergeCell ref="B23:C23"/>
    <mergeCell ref="B25:C25"/>
    <mergeCell ref="A19:A20"/>
    <mergeCell ref="B19:B20"/>
    <mergeCell ref="C19:C20"/>
    <mergeCell ref="A1:I3"/>
    <mergeCell ref="H4:I4"/>
    <mergeCell ref="H5:I5"/>
    <mergeCell ref="F7:I7"/>
    <mergeCell ref="H8:I8"/>
    <mergeCell ref="H9:I9"/>
    <mergeCell ref="A5:D6"/>
    <mergeCell ref="H10:I10"/>
    <mergeCell ref="H11:I11"/>
    <mergeCell ref="A12:I12"/>
    <mergeCell ref="B13:G13"/>
    <mergeCell ref="A16:M16"/>
  </mergeCells>
  <conditionalFormatting sqref="D19:M19">
    <cfRule type="cellIs" dxfId="0" priority="18" operator="greaterThan">
      <formula>0</formula>
    </cfRule>
  </conditionalFormatting>
  <printOptions horizontalCentered="1"/>
  <pageMargins left="0.59055118110236227" right="0.59055118110236227" top="0.47" bottom="0.4" header="0.31496062992125984" footer="0.15"/>
  <pageSetup paperSize="9" scale="63" fitToHeight="0" orientation="landscape" r:id="rId1"/>
  <headerFooter>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94406-24F0-45CF-A8EC-B5512B488D92}">
  <sheetPr>
    <pageSetUpPr fitToPage="1"/>
  </sheetPr>
  <dimension ref="A1:J55"/>
  <sheetViews>
    <sheetView showGridLines="0" zoomScale="90" zoomScaleNormal="90" zoomScaleSheetLayoutView="85" workbookViewId="0">
      <selection activeCell="G29" sqref="G29"/>
    </sheetView>
  </sheetViews>
  <sheetFormatPr defaultColWidth="9.140625" defaultRowHeight="12.75" x14ac:dyDescent="0.2"/>
  <cols>
    <col min="1" max="1" width="12.5703125" style="163" customWidth="1"/>
    <col min="2" max="2" width="80" style="163" customWidth="1"/>
    <col min="3" max="3" width="16.85546875" style="163" customWidth="1"/>
    <col min="4" max="4" width="16.140625" style="163" customWidth="1"/>
    <col min="5" max="5" width="25" style="163" customWidth="1"/>
    <col min="6" max="8" width="16.140625" style="163" customWidth="1"/>
    <col min="9" max="10" width="9.140625" style="163"/>
    <col min="11" max="11" width="18.28515625" style="163" customWidth="1"/>
    <col min="12" max="16384" width="9.140625" style="163"/>
  </cols>
  <sheetData>
    <row r="1" spans="1:8" s="142" customFormat="1" ht="30" customHeight="1" x14ac:dyDescent="0.25">
      <c r="A1" s="213" t="s">
        <v>216</v>
      </c>
      <c r="B1" s="214"/>
      <c r="C1" s="214"/>
      <c r="D1" s="214"/>
      <c r="E1" s="214"/>
      <c r="F1" s="214"/>
      <c r="G1" s="215"/>
    </row>
    <row r="2" spans="1:8" s="142" customFormat="1" ht="13.5" customHeight="1" x14ac:dyDescent="0.25">
      <c r="A2" s="216"/>
      <c r="B2" s="217"/>
      <c r="C2" s="217"/>
      <c r="D2" s="217"/>
      <c r="E2" s="217"/>
      <c r="F2" s="217"/>
      <c r="G2" s="218"/>
    </row>
    <row r="3" spans="1:8" s="142" customFormat="1" ht="27.75" customHeight="1" x14ac:dyDescent="0.25">
      <c r="A3" s="216"/>
      <c r="B3" s="217"/>
      <c r="C3" s="217"/>
      <c r="D3" s="217"/>
      <c r="E3" s="217"/>
      <c r="F3" s="217"/>
      <c r="G3" s="218"/>
    </row>
    <row r="4" spans="1:8" s="143" customFormat="1" ht="12.75" customHeight="1" thickBot="1" x14ac:dyDescent="0.3">
      <c r="A4" s="219"/>
      <c r="B4" s="220"/>
      <c r="C4" s="220"/>
      <c r="D4" s="220"/>
      <c r="E4" s="220"/>
      <c r="F4" s="220"/>
      <c r="G4" s="221"/>
      <c r="H4" s="142"/>
    </row>
    <row r="5" spans="1:8" s="142" customFormat="1" ht="8.25" customHeight="1" x14ac:dyDescent="0.25">
      <c r="A5" s="3"/>
      <c r="B5" s="4"/>
      <c r="C5" s="4"/>
      <c r="D5" s="5"/>
      <c r="E5" s="5"/>
      <c r="F5" s="6"/>
      <c r="G5" s="144"/>
    </row>
    <row r="6" spans="1:8" s="143" customFormat="1" ht="15" x14ac:dyDescent="0.25">
      <c r="A6" s="145" t="s">
        <v>192</v>
      </c>
      <c r="B6" s="146"/>
      <c r="C6" s="147"/>
      <c r="D6" s="146" t="s">
        <v>193</v>
      </c>
      <c r="E6" s="146"/>
      <c r="F6" s="146"/>
      <c r="G6" s="148"/>
      <c r="H6" s="142"/>
    </row>
    <row r="7" spans="1:8" s="142" customFormat="1" ht="25.5" customHeight="1" x14ac:dyDescent="0.25">
      <c r="A7" s="293" t="str">
        <f>DADOS!B4</f>
        <v>PREFEITURA MUNICIPAL DE SÃO FELIPE/BA</v>
      </c>
      <c r="B7" s="294"/>
      <c r="C7" s="151"/>
      <c r="D7" s="295" t="str">
        <f>DADOS!B8</f>
        <v>CONSTRUÇÃO DE SUBESTAÇÃO EM CRECHE TIPO I, PADRÃO FNDE, NO MUNICÍPIO DE SÃO FELIPE/BA</v>
      </c>
      <c r="E7" s="295"/>
      <c r="F7" s="295"/>
      <c r="G7" s="296"/>
    </row>
    <row r="8" spans="1:8" s="142" customFormat="1" ht="10.5" customHeight="1" x14ac:dyDescent="0.25">
      <c r="A8" s="145" t="s">
        <v>194</v>
      </c>
      <c r="B8" s="146"/>
      <c r="C8" s="147"/>
      <c r="D8" s="146" t="s">
        <v>195</v>
      </c>
      <c r="E8" s="146"/>
      <c r="F8" s="146"/>
      <c r="G8" s="148"/>
    </row>
    <row r="9" spans="1:8" s="142" customFormat="1" ht="10.5" customHeight="1" x14ac:dyDescent="0.25">
      <c r="A9" s="149" t="str">
        <f>DADOS!B5</f>
        <v>SÃO FELIPE/BA</v>
      </c>
      <c r="B9" s="150"/>
      <c r="C9" s="151"/>
      <c r="D9" s="152">
        <f ca="1">DADOS!B17</f>
        <v>45867</v>
      </c>
      <c r="E9" s="152"/>
      <c r="F9" s="152"/>
      <c r="G9" s="153"/>
    </row>
    <row r="10" spans="1:8" s="142" customFormat="1" ht="10.5" customHeight="1" x14ac:dyDescent="0.25">
      <c r="A10" s="154"/>
      <c r="B10" s="155"/>
      <c r="C10" s="155"/>
      <c r="D10" s="156"/>
      <c r="E10" s="156"/>
      <c r="F10" s="157"/>
      <c r="G10" s="158"/>
    </row>
    <row r="11" spans="1:8" s="142" customFormat="1" ht="10.5" customHeight="1" x14ac:dyDescent="0.25">
      <c r="A11" s="8"/>
      <c r="B11" s="9"/>
      <c r="C11" s="9"/>
      <c r="D11" s="12"/>
      <c r="E11" s="13" t="s">
        <v>24</v>
      </c>
      <c r="F11" s="223">
        <f>DADOS!B10</f>
        <v>0.25</v>
      </c>
      <c r="G11" s="224"/>
    </row>
    <row r="12" spans="1:8" s="142" customFormat="1" ht="15.75" customHeight="1" thickBot="1" x14ac:dyDescent="0.3">
      <c r="A12" s="264" t="str">
        <f>BA!A5</f>
        <v>OBRA: CONSTRUÇÃO DE SUBESTAÇÃO EM CRECHE TIPO I, PADRÃO FNDE, NO MUNICÍPIO DE SÃO FELIPE/BA - opção 110V</v>
      </c>
      <c r="B12" s="265"/>
      <c r="C12" s="9"/>
      <c r="D12" s="12"/>
      <c r="E12" s="13"/>
      <c r="F12" s="83"/>
      <c r="G12" s="61"/>
    </row>
    <row r="13" spans="1:8" s="142" customFormat="1" ht="10.5" customHeight="1" thickBot="1" x14ac:dyDescent="0.3">
      <c r="A13" s="264"/>
      <c r="B13" s="265"/>
      <c r="C13" s="9"/>
      <c r="D13" s="225" t="s">
        <v>25</v>
      </c>
      <c r="E13" s="226"/>
      <c r="F13" s="226"/>
      <c r="G13" s="227"/>
    </row>
    <row r="14" spans="1:8" s="142" customFormat="1" ht="15" x14ac:dyDescent="0.25">
      <c r="A14" s="264"/>
      <c r="B14" s="265"/>
      <c r="C14" s="9"/>
      <c r="D14" s="17" t="s">
        <v>10</v>
      </c>
      <c r="E14" s="159" t="s">
        <v>27</v>
      </c>
      <c r="F14" s="228" t="s">
        <v>26</v>
      </c>
      <c r="G14" s="277"/>
    </row>
    <row r="15" spans="1:8" s="142" customFormat="1" ht="15" x14ac:dyDescent="0.25">
      <c r="A15" s="8"/>
      <c r="B15" s="9"/>
      <c r="C15" s="9"/>
      <c r="D15" s="21" t="s">
        <v>190</v>
      </c>
      <c r="E15" s="58" t="s">
        <v>27</v>
      </c>
      <c r="F15" s="229" t="s">
        <v>26</v>
      </c>
      <c r="G15" s="278"/>
    </row>
    <row r="16" spans="1:8" s="142" customFormat="1" ht="10.5" customHeight="1" thickBot="1" x14ac:dyDescent="0.3">
      <c r="A16" s="59"/>
      <c r="B16" s="60"/>
      <c r="C16" s="60"/>
      <c r="D16" s="24" t="s">
        <v>15</v>
      </c>
      <c r="E16" s="25" t="s">
        <v>15</v>
      </c>
      <c r="F16" s="279" t="s">
        <v>26</v>
      </c>
      <c r="G16" s="280"/>
    </row>
    <row r="17" spans="1:10" s="142" customFormat="1" ht="10.5" customHeight="1" x14ac:dyDescent="0.25">
      <c r="A17" s="160"/>
      <c r="B17" s="160"/>
      <c r="C17" s="161"/>
      <c r="D17" s="161"/>
      <c r="E17" s="161"/>
      <c r="F17" s="161"/>
      <c r="G17" s="162"/>
    </row>
    <row r="18" spans="1:10" s="142" customFormat="1" ht="10.5" customHeight="1" x14ac:dyDescent="0.25">
      <c r="A18" s="160"/>
      <c r="B18" s="160"/>
      <c r="C18" s="161"/>
      <c r="D18" s="161"/>
      <c r="E18" s="161"/>
      <c r="F18" s="161"/>
      <c r="G18" s="162"/>
      <c r="J18"/>
    </row>
    <row r="19" spans="1:10" s="142" customFormat="1" ht="15.75" x14ac:dyDescent="0.25">
      <c r="A19" s="301" t="s">
        <v>196</v>
      </c>
      <c r="B19" s="301"/>
      <c r="C19" s="301"/>
      <c r="D19" s="301"/>
      <c r="E19" s="301"/>
      <c r="F19" s="301"/>
      <c r="G19" s="162"/>
    </row>
    <row r="20" spans="1:10" s="142" customFormat="1" ht="18" customHeight="1" x14ac:dyDescent="0.25">
      <c r="A20" s="163"/>
      <c r="B20" s="164"/>
      <c r="C20" s="163"/>
      <c r="D20" s="163"/>
      <c r="E20" s="163"/>
      <c r="F20" s="163"/>
      <c r="G20" s="163"/>
    </row>
    <row r="21" spans="1:10" s="142" customFormat="1" ht="18" customHeight="1" thickBot="1" x14ac:dyDescent="0.3">
      <c r="A21" s="163"/>
      <c r="B21" s="302" t="s">
        <v>197</v>
      </c>
      <c r="C21" s="302"/>
      <c r="D21" s="302"/>
      <c r="E21" s="302"/>
      <c r="F21" s="163"/>
      <c r="G21" s="163"/>
    </row>
    <row r="22" spans="1:10" s="142" customFormat="1" ht="18" customHeight="1" thickBot="1" x14ac:dyDescent="0.3">
      <c r="A22" s="163"/>
      <c r="B22" s="165" t="s">
        <v>198</v>
      </c>
      <c r="C22" s="166" t="s">
        <v>199</v>
      </c>
      <c r="D22" s="167" t="s">
        <v>200</v>
      </c>
      <c r="E22" s="167" t="s">
        <v>201</v>
      </c>
      <c r="F22" s="163"/>
      <c r="G22" s="163"/>
    </row>
    <row r="23" spans="1:10" s="142" customFormat="1" ht="18" customHeight="1" thickTop="1" x14ac:dyDescent="0.25">
      <c r="A23" s="163"/>
      <c r="B23" s="168" t="s">
        <v>202</v>
      </c>
      <c r="C23" s="303">
        <f>478.32/3</f>
        <v>159.44</v>
      </c>
      <c r="D23" s="304">
        <v>0</v>
      </c>
      <c r="E23" s="304">
        <f>C23+D23</f>
        <v>159.44</v>
      </c>
      <c r="F23" s="163"/>
      <c r="G23" s="163"/>
    </row>
    <row r="24" spans="1:10" s="142" customFormat="1" ht="18" customHeight="1" thickBot="1" x14ac:dyDescent="0.3">
      <c r="A24" s="163"/>
      <c r="B24" s="169" t="s">
        <v>203</v>
      </c>
      <c r="C24" s="298"/>
      <c r="D24" s="300"/>
      <c r="E24" s="300"/>
      <c r="F24" s="163"/>
      <c r="G24" s="163"/>
    </row>
    <row r="25" spans="1:10" s="142" customFormat="1" ht="18" customHeight="1" x14ac:dyDescent="0.25">
      <c r="A25" s="163"/>
      <c r="B25" s="170" t="s">
        <v>204</v>
      </c>
      <c r="C25" s="297">
        <f>391.46/3</f>
        <v>130.48666666666665</v>
      </c>
      <c r="D25" s="299">
        <v>0</v>
      </c>
      <c r="E25" s="297">
        <f>C25+D25</f>
        <v>130.48666666666665</v>
      </c>
      <c r="F25" s="163"/>
      <c r="G25" s="163"/>
    </row>
    <row r="26" spans="1:10" s="142" customFormat="1" ht="18" customHeight="1" thickBot="1" x14ac:dyDescent="0.3">
      <c r="A26" s="163"/>
      <c r="B26" s="169" t="s">
        <v>205</v>
      </c>
      <c r="C26" s="298"/>
      <c r="D26" s="300"/>
      <c r="E26" s="298"/>
      <c r="F26" s="163"/>
      <c r="G26" s="163"/>
    </row>
    <row r="27" spans="1:10" s="142" customFormat="1" ht="18" customHeight="1" x14ac:dyDescent="0.25">
      <c r="A27" s="163"/>
      <c r="B27" s="170" t="s">
        <v>206</v>
      </c>
      <c r="C27" s="297">
        <f>402.8/3</f>
        <v>134.26666666666668</v>
      </c>
      <c r="D27" s="299">
        <v>0</v>
      </c>
      <c r="E27" s="297">
        <f>C27+D27</f>
        <v>134.26666666666668</v>
      </c>
      <c r="F27" s="163"/>
      <c r="G27" s="163"/>
    </row>
    <row r="28" spans="1:10" s="142" customFormat="1" ht="18" customHeight="1" thickBot="1" x14ac:dyDescent="0.3">
      <c r="A28" s="163"/>
      <c r="B28" s="171" t="s">
        <v>207</v>
      </c>
      <c r="C28" s="298"/>
      <c r="D28" s="300"/>
      <c r="E28" s="298"/>
      <c r="F28" s="163"/>
      <c r="G28" s="163"/>
    </row>
    <row r="29" spans="1:10" s="142" customFormat="1" ht="18" customHeight="1" thickBot="1" x14ac:dyDescent="0.3">
      <c r="A29" s="163"/>
      <c r="B29" s="305" t="s">
        <v>208</v>
      </c>
      <c r="C29" s="306"/>
      <c r="D29" s="307"/>
      <c r="E29" s="172">
        <f>MEDIAN(E23:E28)</f>
        <v>134.26666666666668</v>
      </c>
      <c r="F29" s="163"/>
      <c r="G29" s="163"/>
    </row>
    <row r="30" spans="1:10" s="142" customFormat="1" ht="18" customHeight="1" x14ac:dyDescent="0.25">
      <c r="A30" s="163"/>
      <c r="B30" s="164"/>
      <c r="C30" s="163"/>
      <c r="D30" s="163"/>
      <c r="E30" s="163"/>
      <c r="F30" s="163"/>
      <c r="G30" s="163"/>
    </row>
    <row r="31" spans="1:10" s="142" customFormat="1" ht="18" customHeight="1" thickBot="1" x14ac:dyDescent="0.3">
      <c r="A31" s="163"/>
      <c r="B31" s="302" t="s">
        <v>209</v>
      </c>
      <c r="C31" s="302"/>
      <c r="D31" s="302"/>
      <c r="E31" s="302"/>
      <c r="F31" s="163"/>
      <c r="G31" s="163"/>
    </row>
    <row r="32" spans="1:10" s="142" customFormat="1" ht="18" customHeight="1" thickBot="1" x14ac:dyDescent="0.3">
      <c r="A32" s="163"/>
      <c r="B32" s="165" t="s">
        <v>198</v>
      </c>
      <c r="C32" s="166" t="s">
        <v>199</v>
      </c>
      <c r="D32" s="167" t="s">
        <v>200</v>
      </c>
      <c r="E32" s="167" t="s">
        <v>201</v>
      </c>
      <c r="F32" s="163"/>
      <c r="G32" s="163"/>
    </row>
    <row r="33" spans="1:7" s="142" customFormat="1" ht="18" customHeight="1" thickTop="1" x14ac:dyDescent="0.25">
      <c r="A33" s="163"/>
      <c r="B33" s="173" t="s">
        <v>210</v>
      </c>
      <c r="C33" s="303">
        <v>360</v>
      </c>
      <c r="D33" s="304">
        <v>0</v>
      </c>
      <c r="E33" s="304">
        <f>C33+D33</f>
        <v>360</v>
      </c>
      <c r="F33" s="163"/>
      <c r="G33" s="163"/>
    </row>
    <row r="34" spans="1:7" s="142" customFormat="1" ht="18" customHeight="1" thickBot="1" x14ac:dyDescent="0.3">
      <c r="A34" s="163"/>
      <c r="B34" s="169" t="s">
        <v>211</v>
      </c>
      <c r="C34" s="298"/>
      <c r="D34" s="300"/>
      <c r="E34" s="300"/>
      <c r="F34" s="163"/>
      <c r="G34" s="163"/>
    </row>
    <row r="35" spans="1:7" s="142" customFormat="1" ht="18" customHeight="1" x14ac:dyDescent="0.25">
      <c r="A35" s="163"/>
      <c r="B35" s="170" t="s">
        <v>206</v>
      </c>
      <c r="C35" s="297">
        <v>390</v>
      </c>
      <c r="D35" s="299">
        <v>0</v>
      </c>
      <c r="E35" s="297">
        <f>C35+D35</f>
        <v>390</v>
      </c>
      <c r="F35" s="163"/>
      <c r="G35" s="163"/>
    </row>
    <row r="36" spans="1:7" s="142" customFormat="1" ht="18" customHeight="1" thickBot="1" x14ac:dyDescent="0.3">
      <c r="A36" s="163"/>
      <c r="B36" s="171" t="s">
        <v>207</v>
      </c>
      <c r="C36" s="298"/>
      <c r="D36" s="300"/>
      <c r="E36" s="298"/>
      <c r="F36" s="163"/>
      <c r="G36" s="163"/>
    </row>
    <row r="37" spans="1:7" s="175" customFormat="1" ht="18" customHeight="1" x14ac:dyDescent="0.25">
      <c r="A37" s="174"/>
      <c r="B37" s="168" t="s">
        <v>212</v>
      </c>
      <c r="C37" s="297">
        <v>655.05999999999995</v>
      </c>
      <c r="D37" s="299">
        <v>0</v>
      </c>
      <c r="E37" s="297">
        <f>C37+D37</f>
        <v>655.05999999999995</v>
      </c>
      <c r="F37" s="174"/>
      <c r="G37" s="174"/>
    </row>
    <row r="38" spans="1:7" s="175" customFormat="1" ht="18" customHeight="1" thickBot="1" x14ac:dyDescent="0.3">
      <c r="A38" s="174"/>
      <c r="B38" s="169" t="s">
        <v>213</v>
      </c>
      <c r="C38" s="298"/>
      <c r="D38" s="300"/>
      <c r="E38" s="298"/>
      <c r="F38" s="174"/>
      <c r="G38" s="174"/>
    </row>
    <row r="39" spans="1:7" s="142" customFormat="1" ht="18" customHeight="1" thickBot="1" x14ac:dyDescent="0.3">
      <c r="A39" s="163"/>
      <c r="B39" s="305" t="s">
        <v>208</v>
      </c>
      <c r="C39" s="306"/>
      <c r="D39" s="307"/>
      <c r="E39" s="172">
        <f>MEDIAN(E33:E38)</f>
        <v>390</v>
      </c>
      <c r="F39" s="163"/>
      <c r="G39" s="163"/>
    </row>
    <row r="40" spans="1:7" s="142" customFormat="1" ht="18" customHeight="1" x14ac:dyDescent="0.25">
      <c r="A40" s="163"/>
      <c r="B40" s="164"/>
      <c r="C40" s="163"/>
      <c r="D40" s="163"/>
      <c r="E40" s="163"/>
      <c r="F40" s="163"/>
      <c r="G40" s="163"/>
    </row>
    <row r="41" spans="1:7" s="177" customFormat="1" ht="15.75" x14ac:dyDescent="0.25">
      <c r="B41" s="179"/>
      <c r="C41" s="179"/>
      <c r="D41" s="179"/>
      <c r="E41" s="180"/>
    </row>
    <row r="42" spans="1:7" s="142" customFormat="1" ht="15" x14ac:dyDescent="0.25">
      <c r="A42" s="308" t="str">
        <f>DADOS!B5</f>
        <v>SÃO FELIPE/BA</v>
      </c>
      <c r="B42" s="308"/>
      <c r="C42" s="181"/>
      <c r="D42" s="309">
        <f ca="1">DADOS!B17</f>
        <v>45867</v>
      </c>
      <c r="E42" s="309"/>
      <c r="F42" s="177"/>
      <c r="G42" s="182"/>
    </row>
    <row r="43" spans="1:7" s="142" customFormat="1" ht="15" x14ac:dyDescent="0.25">
      <c r="A43" s="310" t="s">
        <v>100</v>
      </c>
      <c r="B43" s="310"/>
      <c r="C43" s="181"/>
      <c r="D43" s="183" t="s">
        <v>101</v>
      </c>
      <c r="E43" s="183"/>
      <c r="F43" s="177"/>
      <c r="G43" s="184"/>
    </row>
    <row r="44" spans="1:7" s="142" customFormat="1" ht="15" x14ac:dyDescent="0.25">
      <c r="A44" s="176"/>
      <c r="B44" s="185"/>
      <c r="C44" s="181"/>
      <c r="D44" s="181"/>
      <c r="E44" s="178"/>
      <c r="F44" s="177"/>
      <c r="G44" s="178"/>
    </row>
    <row r="45" spans="1:7" s="142" customFormat="1" ht="15" x14ac:dyDescent="0.25">
      <c r="A45" s="176"/>
      <c r="B45" s="185"/>
      <c r="C45" s="181"/>
      <c r="D45" s="181"/>
      <c r="E45" s="178"/>
      <c r="F45" s="177"/>
      <c r="G45" s="178"/>
    </row>
    <row r="46" spans="1:7" s="142" customFormat="1" ht="15" x14ac:dyDescent="0.25">
      <c r="A46" s="176"/>
      <c r="B46" s="185"/>
      <c r="C46" s="181"/>
      <c r="D46" s="181"/>
      <c r="E46" s="178"/>
      <c r="F46" s="177"/>
      <c r="G46" s="178"/>
    </row>
    <row r="47" spans="1:7" s="142" customFormat="1" ht="15" x14ac:dyDescent="0.25">
      <c r="A47" s="176"/>
      <c r="B47" s="185"/>
      <c r="C47" s="181"/>
      <c r="D47" s="181"/>
      <c r="E47" s="178"/>
      <c r="F47" s="177"/>
      <c r="G47" s="178"/>
    </row>
    <row r="48" spans="1:7" s="142" customFormat="1" ht="15" x14ac:dyDescent="0.25">
      <c r="A48" s="176"/>
      <c r="B48" s="185"/>
      <c r="C48" s="181"/>
      <c r="D48" s="181"/>
      <c r="E48" s="178"/>
      <c r="F48" s="177"/>
      <c r="G48" s="178"/>
    </row>
    <row r="49" spans="1:7" s="142" customFormat="1" ht="15" x14ac:dyDescent="0.25">
      <c r="A49" s="176"/>
      <c r="B49" s="185"/>
      <c r="C49" s="181"/>
      <c r="D49" s="181"/>
      <c r="E49" s="178"/>
      <c r="F49" s="177"/>
      <c r="G49" s="178"/>
    </row>
    <row r="50" spans="1:7" s="142" customFormat="1" ht="15" x14ac:dyDescent="0.25">
      <c r="A50" s="311"/>
      <c r="B50" s="311"/>
      <c r="C50" s="181"/>
      <c r="D50" s="181"/>
      <c r="E50" s="178"/>
      <c r="F50" s="178"/>
      <c r="G50" s="178"/>
    </row>
    <row r="51" spans="1:7" s="142" customFormat="1" ht="15" x14ac:dyDescent="0.25">
      <c r="A51" s="312" t="s">
        <v>102</v>
      </c>
      <c r="B51" s="312"/>
      <c r="C51" s="181"/>
      <c r="D51" s="181"/>
      <c r="E51" s="178"/>
      <c r="F51" s="178"/>
      <c r="G51" s="178"/>
    </row>
    <row r="52" spans="1:7" s="142" customFormat="1" ht="15" x14ac:dyDescent="0.25">
      <c r="A52" s="186" t="s">
        <v>103</v>
      </c>
      <c r="B52" s="185" t="str">
        <f>DADOS!B14</f>
        <v>Cindy Oliveira de Souza</v>
      </c>
      <c r="C52" s="181"/>
      <c r="D52" s="181"/>
      <c r="E52" s="178"/>
      <c r="F52" s="178"/>
      <c r="G52" s="178"/>
    </row>
    <row r="53" spans="1:7" s="142" customFormat="1" ht="15" x14ac:dyDescent="0.25">
      <c r="A53" s="186" t="s">
        <v>104</v>
      </c>
      <c r="B53" s="185" t="str">
        <f>DADOS!B15</f>
        <v>Engenheira Civil</v>
      </c>
      <c r="C53" s="181"/>
      <c r="D53" s="181"/>
      <c r="E53" s="178"/>
      <c r="F53" s="178"/>
      <c r="G53" s="178"/>
    </row>
    <row r="54" spans="1:7" s="142" customFormat="1" ht="15" x14ac:dyDescent="0.25">
      <c r="A54" s="186" t="s">
        <v>105</v>
      </c>
      <c r="B54" s="185" t="str">
        <f>DADOS!B16</f>
        <v>CREA-BA 052237185-0</v>
      </c>
      <c r="C54" s="181"/>
      <c r="D54" s="181"/>
      <c r="E54" s="178"/>
      <c r="F54" s="178"/>
      <c r="G54" s="178"/>
    </row>
    <row r="55" spans="1:7" s="142" customFormat="1" ht="15" x14ac:dyDescent="0.25">
      <c r="A55" s="176"/>
      <c r="B55" s="185"/>
      <c r="C55" s="181"/>
      <c r="D55" s="181"/>
      <c r="E55" s="178"/>
      <c r="F55" s="178"/>
      <c r="G55" s="178"/>
    </row>
  </sheetData>
  <mergeCells count="37">
    <mergeCell ref="A43:B43"/>
    <mergeCell ref="A50:B50"/>
    <mergeCell ref="A51:B51"/>
    <mergeCell ref="A12:B14"/>
    <mergeCell ref="C37:C38"/>
    <mergeCell ref="B29:D29"/>
    <mergeCell ref="B31:E31"/>
    <mergeCell ref="C33:C34"/>
    <mergeCell ref="D33:D34"/>
    <mergeCell ref="E33:E34"/>
    <mergeCell ref="C35:C36"/>
    <mergeCell ref="D35:D36"/>
    <mergeCell ref="E35:E36"/>
    <mergeCell ref="C25:C26"/>
    <mergeCell ref="D25:D26"/>
    <mergeCell ref="E25:E26"/>
    <mergeCell ref="D37:D38"/>
    <mergeCell ref="E37:E38"/>
    <mergeCell ref="B39:D39"/>
    <mergeCell ref="A42:B42"/>
    <mergeCell ref="D42:E42"/>
    <mergeCell ref="C27:C28"/>
    <mergeCell ref="D27:D28"/>
    <mergeCell ref="E27:E28"/>
    <mergeCell ref="F15:G15"/>
    <mergeCell ref="F16:G16"/>
    <mergeCell ref="A19:F19"/>
    <mergeCell ref="B21:E21"/>
    <mergeCell ref="C23:C24"/>
    <mergeCell ref="D23:D24"/>
    <mergeCell ref="E23:E24"/>
    <mergeCell ref="F14:G14"/>
    <mergeCell ref="A1:G4"/>
    <mergeCell ref="A7:B7"/>
    <mergeCell ref="D7:G7"/>
    <mergeCell ref="F11:G11"/>
    <mergeCell ref="D13:G13"/>
  </mergeCells>
  <printOptions horizontalCentered="1"/>
  <pageMargins left="0.59055118110236227" right="0.59055118110236227" top="0.96" bottom="0.38" header="0.26" footer="0.19"/>
  <pageSetup paperSize="9" scale="49" orientation="portrait" r:id="rId1"/>
  <headerFooter>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CA13D-1D1A-4E02-B56E-DA6A1DABC4BC}">
  <sheetPr>
    <pageSetUpPr fitToPage="1"/>
  </sheetPr>
  <dimension ref="A1:M949"/>
  <sheetViews>
    <sheetView showGridLines="0" tabSelected="1" zoomScale="80" zoomScaleNormal="80" zoomScaleSheetLayoutView="85" workbookViewId="0">
      <selection activeCell="N14" sqref="N14"/>
    </sheetView>
  </sheetViews>
  <sheetFormatPr defaultColWidth="9.140625" defaultRowHeight="12.75" x14ac:dyDescent="0.2"/>
  <cols>
    <col min="1" max="1" width="12.5703125" style="87" customWidth="1"/>
    <col min="2" max="2" width="16" style="340" customWidth="1"/>
    <col min="3" max="3" width="18.42578125" style="87" customWidth="1"/>
    <col min="4" max="4" width="55.42578125" style="87" customWidth="1"/>
    <col min="5" max="6" width="13.85546875" style="87" bestFit="1" customWidth="1"/>
    <col min="7" max="10" width="13.7109375" style="87" bestFit="1" customWidth="1"/>
    <col min="11" max="11" width="13.5703125" style="87" bestFit="1" customWidth="1"/>
    <col min="12" max="13" width="13.7109375" style="87" bestFit="1" customWidth="1"/>
    <col min="14" max="14" width="19.42578125" style="87" bestFit="1" customWidth="1"/>
    <col min="15" max="15" width="15.140625" style="87" bestFit="1" customWidth="1"/>
    <col min="16" max="36" width="12.42578125" style="87" bestFit="1" customWidth="1"/>
    <col min="37" max="16384" width="9.140625" style="87"/>
  </cols>
  <sheetData>
    <row r="1" spans="1:13" s="56" customFormat="1" ht="15" x14ac:dyDescent="0.25">
      <c r="A1" s="213" t="s">
        <v>216</v>
      </c>
      <c r="B1" s="214"/>
      <c r="C1" s="214"/>
      <c r="D1" s="214"/>
      <c r="E1" s="214"/>
      <c r="F1" s="214"/>
      <c r="G1" s="214"/>
      <c r="H1" s="214"/>
      <c r="I1" s="215"/>
    </row>
    <row r="2" spans="1:13" s="56" customFormat="1" ht="15" x14ac:dyDescent="0.25">
      <c r="A2" s="216"/>
      <c r="B2" s="217"/>
      <c r="C2" s="217"/>
      <c r="D2" s="217"/>
      <c r="E2" s="217"/>
      <c r="F2" s="217"/>
      <c r="G2" s="217"/>
      <c r="H2" s="217"/>
      <c r="I2" s="218"/>
    </row>
    <row r="3" spans="1:13" s="56" customFormat="1" ht="56.25" customHeight="1" thickBot="1" x14ac:dyDescent="0.3">
      <c r="A3" s="219"/>
      <c r="B3" s="220"/>
      <c r="C3" s="220"/>
      <c r="D3" s="220"/>
      <c r="E3" s="220"/>
      <c r="F3" s="220"/>
      <c r="G3" s="220"/>
      <c r="H3" s="220"/>
      <c r="I3" s="221"/>
    </row>
    <row r="4" spans="1:13" s="56" customFormat="1" ht="15" x14ac:dyDescent="0.25">
      <c r="A4" s="3"/>
      <c r="B4" s="4"/>
      <c r="C4" s="4"/>
      <c r="D4" s="5"/>
      <c r="E4" s="5"/>
      <c r="F4" s="6"/>
      <c r="G4" s="6"/>
      <c r="H4" s="222"/>
      <c r="I4" s="276"/>
    </row>
    <row r="5" spans="1:13" s="56" customFormat="1" ht="15" x14ac:dyDescent="0.25">
      <c r="A5" s="264" t="str">
        <f>DADOS!B8</f>
        <v>CONSTRUÇÃO DE SUBESTAÇÃO EM CRECHE TIPO I, PADRÃO FNDE, NO MUNICÍPIO DE SÃO FELIPE/BA</v>
      </c>
      <c r="B5" s="265"/>
      <c r="C5" s="265"/>
      <c r="D5" s="265"/>
      <c r="E5" s="11"/>
      <c r="F5" s="12"/>
      <c r="G5" s="13" t="s">
        <v>24</v>
      </c>
      <c r="H5" s="224">
        <v>0.25</v>
      </c>
      <c r="I5" s="224"/>
    </row>
    <row r="6" spans="1:13" s="56" customFormat="1" ht="15.75" thickBot="1" x14ac:dyDescent="0.3">
      <c r="A6" s="264"/>
      <c r="B6" s="265"/>
      <c r="C6" s="265"/>
      <c r="D6" s="265"/>
      <c r="E6" s="11"/>
      <c r="F6" s="12"/>
      <c r="G6" s="13"/>
      <c r="H6" s="83"/>
      <c r="I6" s="61"/>
    </row>
    <row r="7" spans="1:13" s="56" customFormat="1" ht="15.75" thickBot="1" x14ac:dyDescent="0.3">
      <c r="A7" s="8"/>
      <c r="B7" s="9"/>
      <c r="C7" s="9"/>
      <c r="D7" s="10"/>
      <c r="E7" s="11"/>
      <c r="F7" s="225" t="s">
        <v>25</v>
      </c>
      <c r="G7" s="226"/>
      <c r="H7" s="226"/>
      <c r="I7" s="227"/>
    </row>
    <row r="8" spans="1:13" s="56" customFormat="1" ht="15" x14ac:dyDescent="0.25">
      <c r="A8" s="8"/>
      <c r="B8" s="9"/>
      <c r="C8" s="9"/>
      <c r="D8" s="10"/>
      <c r="E8" s="16"/>
      <c r="F8" s="17" t="s">
        <v>10</v>
      </c>
      <c r="G8" s="159" t="s">
        <v>27</v>
      </c>
      <c r="H8" s="228" t="s">
        <v>26</v>
      </c>
      <c r="I8" s="277"/>
    </row>
    <row r="9" spans="1:13" s="56" customFormat="1" ht="15" x14ac:dyDescent="0.25">
      <c r="A9" s="8"/>
      <c r="B9" s="338"/>
      <c r="C9" s="20"/>
      <c r="D9" s="20"/>
      <c r="E9" s="20"/>
      <c r="F9" s="21" t="s">
        <v>190</v>
      </c>
      <c r="G9" s="58" t="s">
        <v>27</v>
      </c>
      <c r="H9" s="229" t="s">
        <v>26</v>
      </c>
      <c r="I9" s="278"/>
    </row>
    <row r="10" spans="1:13" s="56" customFormat="1" ht="15.75" thickBot="1" x14ac:dyDescent="0.3">
      <c r="A10" s="8"/>
      <c r="B10" s="338"/>
      <c r="C10" s="20"/>
      <c r="D10" s="20"/>
      <c r="E10" s="20"/>
      <c r="F10" s="24" t="s">
        <v>15</v>
      </c>
      <c r="G10" s="25" t="s">
        <v>15</v>
      </c>
      <c r="H10" s="279" t="s">
        <v>26</v>
      </c>
      <c r="I10" s="280"/>
    </row>
    <row r="11" spans="1:13" s="56" customFormat="1" ht="15.75" thickBot="1" x14ac:dyDescent="0.3">
      <c r="A11" s="27"/>
      <c r="B11" s="28"/>
      <c r="C11" s="28"/>
      <c r="D11" s="29"/>
      <c r="E11" s="30"/>
      <c r="F11" s="31"/>
      <c r="G11" s="32"/>
      <c r="H11" s="281"/>
      <c r="I11" s="282"/>
    </row>
    <row r="12" spans="1:13" s="56" customFormat="1" ht="15.75" thickBot="1" x14ac:dyDescent="0.3">
      <c r="A12" s="261" t="s">
        <v>81</v>
      </c>
      <c r="B12" s="262"/>
      <c r="C12" s="262"/>
      <c r="D12" s="262"/>
      <c r="E12" s="262"/>
      <c r="F12" s="262"/>
      <c r="G12" s="262"/>
      <c r="H12" s="262"/>
      <c r="I12" s="263"/>
    </row>
    <row r="13" spans="1:13" s="56" customFormat="1" ht="15" x14ac:dyDescent="0.25">
      <c r="A13" s="84"/>
      <c r="B13" s="283" t="s">
        <v>0</v>
      </c>
      <c r="C13" s="283"/>
      <c r="D13" s="283"/>
      <c r="E13" s="283"/>
      <c r="F13" s="283"/>
      <c r="G13" s="283"/>
      <c r="H13" s="84"/>
    </row>
    <row r="14" spans="1:13" s="56" customFormat="1" ht="15" x14ac:dyDescent="0.25">
      <c r="A14" s="84"/>
      <c r="B14" s="339"/>
      <c r="C14" s="139"/>
      <c r="D14" s="139"/>
      <c r="E14" s="139"/>
      <c r="F14" s="139"/>
      <c r="G14" s="139"/>
      <c r="H14" s="84"/>
    </row>
    <row r="15" spans="1:13" s="56" customFormat="1" ht="15" x14ac:dyDescent="0.25">
      <c r="A15" s="84"/>
      <c r="B15" s="339"/>
      <c r="C15" s="139"/>
      <c r="D15" s="139"/>
      <c r="E15" s="139"/>
      <c r="F15" s="139"/>
      <c r="G15" s="139"/>
      <c r="H15" s="84"/>
    </row>
    <row r="16" spans="1:13" s="86" customFormat="1" ht="15" x14ac:dyDescent="0.25">
      <c r="A16" s="284" t="s">
        <v>674</v>
      </c>
      <c r="B16" s="284"/>
      <c r="C16" s="284"/>
      <c r="D16" s="284"/>
      <c r="E16" s="284"/>
      <c r="F16" s="284"/>
      <c r="G16" s="284"/>
      <c r="H16" s="284"/>
      <c r="I16" s="284"/>
      <c r="J16" s="284"/>
      <c r="K16" s="344"/>
      <c r="L16" s="344"/>
      <c r="M16" s="344"/>
    </row>
    <row r="17" spans="1:13" s="86" customFormat="1" ht="15" x14ac:dyDescent="0.25">
      <c r="A17" s="87"/>
      <c r="B17" s="340"/>
      <c r="C17" s="87"/>
      <c r="D17" s="87"/>
      <c r="E17" s="87"/>
      <c r="F17" s="87"/>
      <c r="G17" s="87"/>
      <c r="H17" s="87"/>
      <c r="I17" s="87"/>
      <c r="J17" s="87"/>
      <c r="K17" s="87"/>
      <c r="L17" s="87"/>
      <c r="M17" s="87"/>
    </row>
    <row r="18" spans="1:13" s="86" customFormat="1" ht="15" x14ac:dyDescent="0.25">
      <c r="A18" s="313" t="s">
        <v>218</v>
      </c>
      <c r="B18" s="316" t="s">
        <v>219</v>
      </c>
      <c r="C18" s="313" t="s">
        <v>220</v>
      </c>
      <c r="D18" s="313" t="s">
        <v>84</v>
      </c>
      <c r="E18" s="315" t="s">
        <v>221</v>
      </c>
      <c r="F18" s="315"/>
      <c r="G18" s="316" t="s">
        <v>222</v>
      </c>
      <c r="H18" s="314" t="s">
        <v>223</v>
      </c>
      <c r="I18" s="314" t="s">
        <v>224</v>
      </c>
      <c r="J18" s="314" t="s">
        <v>225</v>
      </c>
      <c r="K18" s="87"/>
      <c r="L18" s="87"/>
      <c r="M18" s="87"/>
    </row>
    <row r="19" spans="1:13" s="86" customFormat="1" ht="38.25" x14ac:dyDescent="0.25">
      <c r="A19" s="317" t="s">
        <v>226</v>
      </c>
      <c r="B19" s="319" t="s">
        <v>227</v>
      </c>
      <c r="C19" s="317" t="s">
        <v>10</v>
      </c>
      <c r="D19" s="317" t="s">
        <v>228</v>
      </c>
      <c r="E19" s="318" t="s">
        <v>229</v>
      </c>
      <c r="F19" s="318"/>
      <c r="G19" s="319" t="s">
        <v>17</v>
      </c>
      <c r="H19" s="320">
        <v>1</v>
      </c>
      <c r="I19" s="321">
        <v>21.05</v>
      </c>
      <c r="J19" s="321">
        <v>21.05</v>
      </c>
      <c r="K19" s="87"/>
      <c r="L19" s="87"/>
      <c r="M19" s="87"/>
    </row>
    <row r="20" spans="1:13" s="86" customFormat="1" ht="25.5" x14ac:dyDescent="0.25">
      <c r="A20" s="322" t="s">
        <v>230</v>
      </c>
      <c r="B20" s="324" t="s">
        <v>231</v>
      </c>
      <c r="C20" s="322" t="s">
        <v>10</v>
      </c>
      <c r="D20" s="322" t="s">
        <v>232</v>
      </c>
      <c r="E20" s="323" t="s">
        <v>233</v>
      </c>
      <c r="F20" s="323"/>
      <c r="G20" s="324" t="s">
        <v>234</v>
      </c>
      <c r="H20" s="325">
        <v>0.122</v>
      </c>
      <c r="I20" s="326">
        <v>25.23</v>
      </c>
      <c r="J20" s="326">
        <v>3.0780599999999998</v>
      </c>
      <c r="K20" s="87"/>
      <c r="L20" s="87"/>
      <c r="M20" s="87"/>
    </row>
    <row r="21" spans="1:13" s="86" customFormat="1" ht="25.5" x14ac:dyDescent="0.25">
      <c r="A21" s="322" t="s">
        <v>230</v>
      </c>
      <c r="B21" s="324" t="s">
        <v>235</v>
      </c>
      <c r="C21" s="322" t="s">
        <v>10</v>
      </c>
      <c r="D21" s="322" t="s">
        <v>236</v>
      </c>
      <c r="E21" s="323" t="s">
        <v>233</v>
      </c>
      <c r="F21" s="323"/>
      <c r="G21" s="324" t="s">
        <v>234</v>
      </c>
      <c r="H21" s="325">
        <v>0.122</v>
      </c>
      <c r="I21" s="326">
        <v>32.65</v>
      </c>
      <c r="J21" s="326">
        <v>3.9832999999999998</v>
      </c>
      <c r="K21" s="87"/>
      <c r="L21" s="87"/>
      <c r="M21" s="87"/>
    </row>
    <row r="22" spans="1:13" s="86" customFormat="1" ht="63.75" x14ac:dyDescent="0.25">
      <c r="A22" s="322" t="s">
        <v>230</v>
      </c>
      <c r="B22" s="324" t="s">
        <v>237</v>
      </c>
      <c r="C22" s="322" t="s">
        <v>10</v>
      </c>
      <c r="D22" s="322" t="s">
        <v>238</v>
      </c>
      <c r="E22" s="323" t="s">
        <v>239</v>
      </c>
      <c r="F22" s="323"/>
      <c r="G22" s="324" t="s">
        <v>17</v>
      </c>
      <c r="H22" s="325">
        <v>1</v>
      </c>
      <c r="I22" s="326">
        <v>11.22</v>
      </c>
      <c r="J22" s="326">
        <v>11.22</v>
      </c>
      <c r="K22" s="87"/>
      <c r="L22" s="87"/>
      <c r="M22" s="87"/>
    </row>
    <row r="23" spans="1:13" s="86" customFormat="1" ht="25.5" x14ac:dyDescent="0.25">
      <c r="A23" s="327" t="s">
        <v>240</v>
      </c>
      <c r="B23" s="329" t="s">
        <v>241</v>
      </c>
      <c r="C23" s="327" t="s">
        <v>10</v>
      </c>
      <c r="D23" s="327" t="s">
        <v>242</v>
      </c>
      <c r="E23" s="328" t="s">
        <v>243</v>
      </c>
      <c r="F23" s="328"/>
      <c r="G23" s="329" t="s">
        <v>17</v>
      </c>
      <c r="H23" s="330">
        <v>1.0538000000000001</v>
      </c>
      <c r="I23" s="331">
        <v>2.63</v>
      </c>
      <c r="J23" s="331">
        <v>2.7714940000000001</v>
      </c>
    </row>
    <row r="24" spans="1:13" ht="25.5" x14ac:dyDescent="0.2">
      <c r="A24" s="332"/>
      <c r="B24" s="341"/>
      <c r="C24" s="332"/>
      <c r="D24" s="332"/>
      <c r="E24" s="332" t="s">
        <v>244</v>
      </c>
      <c r="F24" s="333">
        <v>10.54</v>
      </c>
      <c r="G24" s="332" t="s">
        <v>245</v>
      </c>
      <c r="H24" s="333">
        <v>0</v>
      </c>
      <c r="I24" s="332" t="s">
        <v>246</v>
      </c>
      <c r="J24" s="333">
        <v>10.54</v>
      </c>
    </row>
    <row r="25" spans="1:13" ht="26.25" thickBot="1" x14ac:dyDescent="0.25">
      <c r="A25" s="332"/>
      <c r="B25" s="341"/>
      <c r="C25" s="332"/>
      <c r="D25" s="332"/>
      <c r="E25" s="332" t="s">
        <v>247</v>
      </c>
      <c r="F25" s="333">
        <v>5.2625000000000002</v>
      </c>
      <c r="G25" s="332"/>
      <c r="H25" s="334" t="s">
        <v>248</v>
      </c>
      <c r="I25" s="334"/>
      <c r="J25" s="333">
        <v>26.31</v>
      </c>
    </row>
    <row r="26" spans="1:13" ht="13.5" thickTop="1" x14ac:dyDescent="0.2">
      <c r="A26" s="335"/>
      <c r="B26" s="342"/>
      <c r="C26" s="335"/>
      <c r="D26" s="335"/>
      <c r="E26" s="335"/>
      <c r="F26" s="335"/>
      <c r="G26" s="335"/>
      <c r="H26" s="335"/>
      <c r="I26" s="335"/>
      <c r="J26" s="335"/>
    </row>
    <row r="27" spans="1:13" ht="15" x14ac:dyDescent="0.2">
      <c r="A27" s="313" t="s">
        <v>249</v>
      </c>
      <c r="B27" s="316" t="s">
        <v>219</v>
      </c>
      <c r="C27" s="313" t="s">
        <v>220</v>
      </c>
      <c r="D27" s="313" t="s">
        <v>84</v>
      </c>
      <c r="E27" s="315" t="s">
        <v>221</v>
      </c>
      <c r="F27" s="315"/>
      <c r="G27" s="316" t="s">
        <v>222</v>
      </c>
      <c r="H27" s="314" t="s">
        <v>223</v>
      </c>
      <c r="I27" s="314" t="s">
        <v>224</v>
      </c>
      <c r="J27" s="314" t="s">
        <v>225</v>
      </c>
    </row>
    <row r="28" spans="1:13" ht="38.25" x14ac:dyDescent="0.2">
      <c r="A28" s="317" t="s">
        <v>226</v>
      </c>
      <c r="B28" s="319" t="s">
        <v>250</v>
      </c>
      <c r="C28" s="317" t="s">
        <v>10</v>
      </c>
      <c r="D28" s="317" t="s">
        <v>251</v>
      </c>
      <c r="E28" s="318" t="s">
        <v>229</v>
      </c>
      <c r="F28" s="318"/>
      <c r="G28" s="319" t="s">
        <v>17</v>
      </c>
      <c r="H28" s="320">
        <v>1</v>
      </c>
      <c r="I28" s="321">
        <v>27.25</v>
      </c>
      <c r="J28" s="321">
        <v>27.25</v>
      </c>
    </row>
    <row r="29" spans="1:13" ht="25.5" x14ac:dyDescent="0.2">
      <c r="A29" s="322" t="s">
        <v>230</v>
      </c>
      <c r="B29" s="324" t="s">
        <v>231</v>
      </c>
      <c r="C29" s="322" t="s">
        <v>10</v>
      </c>
      <c r="D29" s="322" t="s">
        <v>232</v>
      </c>
      <c r="E29" s="323" t="s">
        <v>233</v>
      </c>
      <c r="F29" s="323"/>
      <c r="G29" s="324" t="s">
        <v>234</v>
      </c>
      <c r="H29" s="325">
        <v>0.20300000000000001</v>
      </c>
      <c r="I29" s="326">
        <v>25.23</v>
      </c>
      <c r="J29" s="326">
        <v>5.1216900000000001</v>
      </c>
    </row>
    <row r="30" spans="1:13" ht="25.5" x14ac:dyDescent="0.2">
      <c r="A30" s="322" t="s">
        <v>230</v>
      </c>
      <c r="B30" s="324" t="s">
        <v>235</v>
      </c>
      <c r="C30" s="322" t="s">
        <v>10</v>
      </c>
      <c r="D30" s="322" t="s">
        <v>236</v>
      </c>
      <c r="E30" s="323" t="s">
        <v>233</v>
      </c>
      <c r="F30" s="323"/>
      <c r="G30" s="324" t="s">
        <v>234</v>
      </c>
      <c r="H30" s="325">
        <v>0.20300000000000001</v>
      </c>
      <c r="I30" s="326">
        <v>32.65</v>
      </c>
      <c r="J30" s="326">
        <v>6.6279500000000002</v>
      </c>
    </row>
    <row r="31" spans="1:13" ht="63.75" x14ac:dyDescent="0.2">
      <c r="A31" s="322" t="s">
        <v>230</v>
      </c>
      <c r="B31" s="324" t="s">
        <v>237</v>
      </c>
      <c r="C31" s="322" t="s">
        <v>10</v>
      </c>
      <c r="D31" s="322" t="s">
        <v>238</v>
      </c>
      <c r="E31" s="323" t="s">
        <v>239</v>
      </c>
      <c r="F31" s="323"/>
      <c r="G31" s="324" t="s">
        <v>17</v>
      </c>
      <c r="H31" s="325">
        <v>1</v>
      </c>
      <c r="I31" s="326">
        <v>11.22</v>
      </c>
      <c r="J31" s="326">
        <v>11.22</v>
      </c>
    </row>
    <row r="32" spans="1:13" ht="25.5" x14ac:dyDescent="0.2">
      <c r="A32" s="327" t="s">
        <v>240</v>
      </c>
      <c r="B32" s="329" t="s">
        <v>252</v>
      </c>
      <c r="C32" s="327" t="s">
        <v>10</v>
      </c>
      <c r="D32" s="327" t="s">
        <v>253</v>
      </c>
      <c r="E32" s="328" t="s">
        <v>243</v>
      </c>
      <c r="F32" s="328"/>
      <c r="G32" s="329" t="s">
        <v>17</v>
      </c>
      <c r="H32" s="330">
        <v>1.0538000000000001</v>
      </c>
      <c r="I32" s="331">
        <v>4.0599999999999996</v>
      </c>
      <c r="J32" s="331">
        <v>4.2784279999999999</v>
      </c>
    </row>
    <row r="33" spans="1:10" ht="25.5" x14ac:dyDescent="0.2">
      <c r="A33" s="332"/>
      <c r="B33" s="341"/>
      <c r="C33" s="332"/>
      <c r="D33" s="332"/>
      <c r="E33" s="332" t="s">
        <v>244</v>
      </c>
      <c r="F33" s="333">
        <v>13.76</v>
      </c>
      <c r="G33" s="332" t="s">
        <v>245</v>
      </c>
      <c r="H33" s="333">
        <v>0</v>
      </c>
      <c r="I33" s="332" t="s">
        <v>246</v>
      </c>
      <c r="J33" s="333">
        <v>13.76</v>
      </c>
    </row>
    <row r="34" spans="1:10" ht="26.25" thickBot="1" x14ac:dyDescent="0.25">
      <c r="A34" s="332"/>
      <c r="B34" s="341"/>
      <c r="C34" s="332"/>
      <c r="D34" s="332"/>
      <c r="E34" s="332" t="s">
        <v>247</v>
      </c>
      <c r="F34" s="333">
        <v>6.8125</v>
      </c>
      <c r="G34" s="332"/>
      <c r="H34" s="334" t="s">
        <v>248</v>
      </c>
      <c r="I34" s="334"/>
      <c r="J34" s="333">
        <v>34.06</v>
      </c>
    </row>
    <row r="35" spans="1:10" ht="13.5" thickTop="1" x14ac:dyDescent="0.2">
      <c r="A35" s="335"/>
      <c r="B35" s="342"/>
      <c r="C35" s="335"/>
      <c r="D35" s="335"/>
      <c r="E35" s="335"/>
      <c r="F35" s="335"/>
      <c r="G35" s="335"/>
      <c r="H35" s="335"/>
      <c r="I35" s="335"/>
      <c r="J35" s="335"/>
    </row>
    <row r="36" spans="1:10" ht="15" x14ac:dyDescent="0.2">
      <c r="A36" s="313" t="s">
        <v>254</v>
      </c>
      <c r="B36" s="316" t="s">
        <v>219</v>
      </c>
      <c r="C36" s="313" t="s">
        <v>220</v>
      </c>
      <c r="D36" s="313" t="s">
        <v>84</v>
      </c>
      <c r="E36" s="315" t="s">
        <v>221</v>
      </c>
      <c r="F36" s="315"/>
      <c r="G36" s="316" t="s">
        <v>222</v>
      </c>
      <c r="H36" s="314" t="s">
        <v>223</v>
      </c>
      <c r="I36" s="314" t="s">
        <v>224</v>
      </c>
      <c r="J36" s="314" t="s">
        <v>225</v>
      </c>
    </row>
    <row r="37" spans="1:10" ht="25.5" x14ac:dyDescent="0.2">
      <c r="A37" s="317" t="s">
        <v>226</v>
      </c>
      <c r="B37" s="319" t="s">
        <v>255</v>
      </c>
      <c r="C37" s="317" t="s">
        <v>256</v>
      </c>
      <c r="D37" s="317" t="s">
        <v>168</v>
      </c>
      <c r="E37" s="318" t="s">
        <v>257</v>
      </c>
      <c r="F37" s="318"/>
      <c r="G37" s="319" t="s">
        <v>17</v>
      </c>
      <c r="H37" s="320">
        <v>1</v>
      </c>
      <c r="I37" s="321">
        <v>155.16</v>
      </c>
      <c r="J37" s="321">
        <v>155.16</v>
      </c>
    </row>
    <row r="38" spans="1:10" ht="25.5" x14ac:dyDescent="0.2">
      <c r="A38" s="322" t="s">
        <v>230</v>
      </c>
      <c r="B38" s="324" t="s">
        <v>235</v>
      </c>
      <c r="C38" s="322" t="s">
        <v>10</v>
      </c>
      <c r="D38" s="322" t="s">
        <v>236</v>
      </c>
      <c r="E38" s="323" t="s">
        <v>233</v>
      </c>
      <c r="F38" s="323"/>
      <c r="G38" s="324" t="s">
        <v>234</v>
      </c>
      <c r="H38" s="325">
        <v>0.25</v>
      </c>
      <c r="I38" s="326">
        <v>32.65</v>
      </c>
      <c r="J38" s="326">
        <v>8.1624999999999996</v>
      </c>
    </row>
    <row r="39" spans="1:10" ht="25.5" x14ac:dyDescent="0.2">
      <c r="A39" s="322" t="s">
        <v>230</v>
      </c>
      <c r="B39" s="324" t="s">
        <v>258</v>
      </c>
      <c r="C39" s="322" t="s">
        <v>10</v>
      </c>
      <c r="D39" s="322" t="s">
        <v>259</v>
      </c>
      <c r="E39" s="323" t="s">
        <v>233</v>
      </c>
      <c r="F39" s="323"/>
      <c r="G39" s="324" t="s">
        <v>234</v>
      </c>
      <c r="H39" s="325">
        <v>0.25</v>
      </c>
      <c r="I39" s="326">
        <v>24.07</v>
      </c>
      <c r="J39" s="326">
        <v>6.0175000000000001</v>
      </c>
    </row>
    <row r="40" spans="1:10" x14ac:dyDescent="0.2">
      <c r="A40" s="327" t="s">
        <v>240</v>
      </c>
      <c r="B40" s="329" t="s">
        <v>260</v>
      </c>
      <c r="C40" s="327" t="s">
        <v>256</v>
      </c>
      <c r="D40" s="327" t="s">
        <v>261</v>
      </c>
      <c r="E40" s="328" t="s">
        <v>243</v>
      </c>
      <c r="F40" s="328"/>
      <c r="G40" s="329" t="s">
        <v>17</v>
      </c>
      <c r="H40" s="330">
        <v>1.05</v>
      </c>
      <c r="I40" s="331">
        <v>134.27000000000001</v>
      </c>
      <c r="J40" s="331">
        <v>140.98349999999999</v>
      </c>
    </row>
    <row r="41" spans="1:10" ht="25.5" x14ac:dyDescent="0.2">
      <c r="A41" s="332"/>
      <c r="B41" s="341"/>
      <c r="C41" s="332"/>
      <c r="D41" s="332"/>
      <c r="E41" s="332" t="s">
        <v>244</v>
      </c>
      <c r="F41" s="333">
        <v>9.7100000000000009</v>
      </c>
      <c r="G41" s="332" t="s">
        <v>245</v>
      </c>
      <c r="H41" s="333">
        <v>0</v>
      </c>
      <c r="I41" s="332" t="s">
        <v>246</v>
      </c>
      <c r="J41" s="333">
        <v>9.7100000000000009</v>
      </c>
    </row>
    <row r="42" spans="1:10" ht="26.25" thickBot="1" x14ac:dyDescent="0.25">
      <c r="A42" s="332"/>
      <c r="B42" s="341"/>
      <c r="C42" s="332"/>
      <c r="D42" s="332"/>
      <c r="E42" s="332" t="s">
        <v>247</v>
      </c>
      <c r="F42" s="333">
        <v>38.79</v>
      </c>
      <c r="G42" s="332"/>
      <c r="H42" s="334" t="s">
        <v>248</v>
      </c>
      <c r="I42" s="334"/>
      <c r="J42" s="333">
        <v>193.95</v>
      </c>
    </row>
    <row r="43" spans="1:10" ht="13.5" thickTop="1" x14ac:dyDescent="0.2">
      <c r="A43" s="335"/>
      <c r="B43" s="342"/>
      <c r="C43" s="335"/>
      <c r="D43" s="335"/>
      <c r="E43" s="335"/>
      <c r="F43" s="335"/>
      <c r="G43" s="335"/>
      <c r="H43" s="335"/>
      <c r="I43" s="335"/>
      <c r="J43" s="335"/>
    </row>
    <row r="44" spans="1:10" ht="15" x14ac:dyDescent="0.2">
      <c r="A44" s="313" t="s">
        <v>262</v>
      </c>
      <c r="B44" s="316" t="s">
        <v>219</v>
      </c>
      <c r="C44" s="313" t="s">
        <v>220</v>
      </c>
      <c r="D44" s="313" t="s">
        <v>84</v>
      </c>
      <c r="E44" s="315" t="s">
        <v>221</v>
      </c>
      <c r="F44" s="315"/>
      <c r="G44" s="316" t="s">
        <v>222</v>
      </c>
      <c r="H44" s="314" t="s">
        <v>223</v>
      </c>
      <c r="I44" s="314" t="s">
        <v>224</v>
      </c>
      <c r="J44" s="314" t="s">
        <v>225</v>
      </c>
    </row>
    <row r="45" spans="1:10" ht="25.5" x14ac:dyDescent="0.2">
      <c r="A45" s="317" t="s">
        <v>226</v>
      </c>
      <c r="B45" s="319" t="s">
        <v>263</v>
      </c>
      <c r="C45" s="317" t="s">
        <v>256</v>
      </c>
      <c r="D45" s="317" t="s">
        <v>169</v>
      </c>
      <c r="E45" s="318">
        <v>86</v>
      </c>
      <c r="F45" s="318"/>
      <c r="G45" s="319" t="s">
        <v>264</v>
      </c>
      <c r="H45" s="320">
        <v>1</v>
      </c>
      <c r="I45" s="321">
        <v>47.72</v>
      </c>
      <c r="J45" s="321">
        <v>47.72</v>
      </c>
    </row>
    <row r="46" spans="1:10" ht="25.5" x14ac:dyDescent="0.2">
      <c r="A46" s="322" t="s">
        <v>230</v>
      </c>
      <c r="B46" s="324" t="s">
        <v>235</v>
      </c>
      <c r="C46" s="322" t="s">
        <v>10</v>
      </c>
      <c r="D46" s="322" t="s">
        <v>236</v>
      </c>
      <c r="E46" s="323" t="s">
        <v>233</v>
      </c>
      <c r="F46" s="323"/>
      <c r="G46" s="324" t="s">
        <v>234</v>
      </c>
      <c r="H46" s="325">
        <v>0.27</v>
      </c>
      <c r="I46" s="326">
        <v>32.65</v>
      </c>
      <c r="J46" s="326">
        <v>8.8155000000000001</v>
      </c>
    </row>
    <row r="47" spans="1:10" x14ac:dyDescent="0.2">
      <c r="A47" s="327" t="s">
        <v>240</v>
      </c>
      <c r="B47" s="329" t="s">
        <v>265</v>
      </c>
      <c r="C47" s="327" t="s">
        <v>190</v>
      </c>
      <c r="D47" s="327" t="s">
        <v>266</v>
      </c>
      <c r="E47" s="328" t="s">
        <v>243</v>
      </c>
      <c r="F47" s="328"/>
      <c r="G47" s="329" t="s">
        <v>264</v>
      </c>
      <c r="H47" s="330">
        <v>1</v>
      </c>
      <c r="I47" s="331">
        <v>38.9</v>
      </c>
      <c r="J47" s="331">
        <v>38.9</v>
      </c>
    </row>
    <row r="48" spans="1:10" ht="25.5" x14ac:dyDescent="0.2">
      <c r="A48" s="332"/>
      <c r="B48" s="341"/>
      <c r="C48" s="332"/>
      <c r="D48" s="332"/>
      <c r="E48" s="332" t="s">
        <v>244</v>
      </c>
      <c r="F48" s="333">
        <v>6.39</v>
      </c>
      <c r="G48" s="332" t="s">
        <v>245</v>
      </c>
      <c r="H48" s="333">
        <v>0</v>
      </c>
      <c r="I48" s="332" t="s">
        <v>246</v>
      </c>
      <c r="J48" s="333">
        <v>6.39</v>
      </c>
    </row>
    <row r="49" spans="1:10" ht="26.25" thickBot="1" x14ac:dyDescent="0.25">
      <c r="A49" s="332"/>
      <c r="B49" s="341"/>
      <c r="C49" s="332"/>
      <c r="D49" s="332"/>
      <c r="E49" s="332" t="s">
        <v>247</v>
      </c>
      <c r="F49" s="333">
        <v>11.93</v>
      </c>
      <c r="G49" s="332"/>
      <c r="H49" s="334" t="s">
        <v>248</v>
      </c>
      <c r="I49" s="334"/>
      <c r="J49" s="333">
        <v>59.65</v>
      </c>
    </row>
    <row r="50" spans="1:10" ht="13.5" thickTop="1" x14ac:dyDescent="0.2">
      <c r="A50" s="335"/>
      <c r="B50" s="342"/>
      <c r="C50" s="335"/>
      <c r="D50" s="335"/>
      <c r="E50" s="335"/>
      <c r="F50" s="335"/>
      <c r="G50" s="335"/>
      <c r="H50" s="335"/>
      <c r="I50" s="335"/>
      <c r="J50" s="335"/>
    </row>
    <row r="51" spans="1:10" ht="15" x14ac:dyDescent="0.2">
      <c r="A51" s="313" t="s">
        <v>267</v>
      </c>
      <c r="B51" s="316" t="s">
        <v>219</v>
      </c>
      <c r="C51" s="313" t="s">
        <v>220</v>
      </c>
      <c r="D51" s="313" t="s">
        <v>84</v>
      </c>
      <c r="E51" s="315" t="s">
        <v>221</v>
      </c>
      <c r="F51" s="315"/>
      <c r="G51" s="316" t="s">
        <v>222</v>
      </c>
      <c r="H51" s="314" t="s">
        <v>223</v>
      </c>
      <c r="I51" s="314" t="s">
        <v>224</v>
      </c>
      <c r="J51" s="314" t="s">
        <v>225</v>
      </c>
    </row>
    <row r="52" spans="1:10" ht="63.75" x14ac:dyDescent="0.2">
      <c r="A52" s="317" t="s">
        <v>226</v>
      </c>
      <c r="B52" s="319" t="s">
        <v>268</v>
      </c>
      <c r="C52" s="317" t="s">
        <v>256</v>
      </c>
      <c r="D52" s="317" t="s">
        <v>170</v>
      </c>
      <c r="E52" s="318" t="s">
        <v>257</v>
      </c>
      <c r="F52" s="318"/>
      <c r="G52" s="319" t="s">
        <v>13</v>
      </c>
      <c r="H52" s="320">
        <v>1</v>
      </c>
      <c r="I52" s="321">
        <v>2819.89</v>
      </c>
      <c r="J52" s="321">
        <v>2819.89</v>
      </c>
    </row>
    <row r="53" spans="1:10" ht="63.75" x14ac:dyDescent="0.2">
      <c r="A53" s="322" t="s">
        <v>230</v>
      </c>
      <c r="B53" s="324" t="s">
        <v>269</v>
      </c>
      <c r="C53" s="322" t="s">
        <v>10</v>
      </c>
      <c r="D53" s="322" t="s">
        <v>270</v>
      </c>
      <c r="E53" s="323" t="s">
        <v>271</v>
      </c>
      <c r="F53" s="323"/>
      <c r="G53" s="324" t="s">
        <v>272</v>
      </c>
      <c r="H53" s="325">
        <v>7.9000000000000001E-2</v>
      </c>
      <c r="I53" s="326">
        <v>289.5</v>
      </c>
      <c r="J53" s="326">
        <v>22.8705</v>
      </c>
    </row>
    <row r="54" spans="1:10" ht="25.5" x14ac:dyDescent="0.2">
      <c r="A54" s="322" t="s">
        <v>230</v>
      </c>
      <c r="B54" s="324" t="s">
        <v>231</v>
      </c>
      <c r="C54" s="322" t="s">
        <v>10</v>
      </c>
      <c r="D54" s="322" t="s">
        <v>232</v>
      </c>
      <c r="E54" s="323" t="s">
        <v>233</v>
      </c>
      <c r="F54" s="323"/>
      <c r="G54" s="324" t="s">
        <v>234</v>
      </c>
      <c r="H54" s="325">
        <v>2.8149999999999999</v>
      </c>
      <c r="I54" s="326">
        <v>25.23</v>
      </c>
      <c r="J54" s="326">
        <v>71.022450000000006</v>
      </c>
    </row>
    <row r="55" spans="1:10" ht="25.5" x14ac:dyDescent="0.2">
      <c r="A55" s="322" t="s">
        <v>230</v>
      </c>
      <c r="B55" s="324" t="s">
        <v>235</v>
      </c>
      <c r="C55" s="322" t="s">
        <v>10</v>
      </c>
      <c r="D55" s="322" t="s">
        <v>236</v>
      </c>
      <c r="E55" s="323" t="s">
        <v>233</v>
      </c>
      <c r="F55" s="323"/>
      <c r="G55" s="324" t="s">
        <v>234</v>
      </c>
      <c r="H55" s="325">
        <v>9.1479999999999997</v>
      </c>
      <c r="I55" s="326">
        <v>32.65</v>
      </c>
      <c r="J55" s="326">
        <v>298.68220000000002</v>
      </c>
    </row>
    <row r="56" spans="1:10" ht="38.25" x14ac:dyDescent="0.2">
      <c r="A56" s="322" t="s">
        <v>230</v>
      </c>
      <c r="B56" s="324" t="s">
        <v>273</v>
      </c>
      <c r="C56" s="322" t="s">
        <v>10</v>
      </c>
      <c r="D56" s="322" t="s">
        <v>274</v>
      </c>
      <c r="E56" s="323" t="s">
        <v>275</v>
      </c>
      <c r="F56" s="323"/>
      <c r="G56" s="324" t="s">
        <v>276</v>
      </c>
      <c r="H56" s="325">
        <v>0.80300000000000005</v>
      </c>
      <c r="I56" s="326">
        <v>451.98</v>
      </c>
      <c r="J56" s="326">
        <v>362.93993999999998</v>
      </c>
    </row>
    <row r="57" spans="1:10" ht="25.5" x14ac:dyDescent="0.2">
      <c r="A57" s="327" t="s">
        <v>240</v>
      </c>
      <c r="B57" s="329" t="s">
        <v>277</v>
      </c>
      <c r="C57" s="327" t="s">
        <v>10</v>
      </c>
      <c r="D57" s="327" t="s">
        <v>278</v>
      </c>
      <c r="E57" s="328" t="s">
        <v>243</v>
      </c>
      <c r="F57" s="328"/>
      <c r="G57" s="329" t="s">
        <v>13</v>
      </c>
      <c r="H57" s="330">
        <v>1</v>
      </c>
      <c r="I57" s="331">
        <v>2064.37</v>
      </c>
      <c r="J57" s="331">
        <v>2064.37</v>
      </c>
    </row>
    <row r="58" spans="1:10" ht="25.5" x14ac:dyDescent="0.2">
      <c r="A58" s="332"/>
      <c r="B58" s="341"/>
      <c r="C58" s="332"/>
      <c r="D58" s="332"/>
      <c r="E58" s="332" t="s">
        <v>244</v>
      </c>
      <c r="F58" s="333">
        <v>330.05</v>
      </c>
      <c r="G58" s="332" t="s">
        <v>245</v>
      </c>
      <c r="H58" s="333">
        <v>0</v>
      </c>
      <c r="I58" s="332" t="s">
        <v>246</v>
      </c>
      <c r="J58" s="333">
        <v>330.05</v>
      </c>
    </row>
    <row r="59" spans="1:10" ht="26.25" thickBot="1" x14ac:dyDescent="0.25">
      <c r="A59" s="332"/>
      <c r="B59" s="341"/>
      <c r="C59" s="332"/>
      <c r="D59" s="332"/>
      <c r="E59" s="332" t="s">
        <v>247</v>
      </c>
      <c r="F59" s="333">
        <v>704.97249999999997</v>
      </c>
      <c r="G59" s="332"/>
      <c r="H59" s="334" t="s">
        <v>248</v>
      </c>
      <c r="I59" s="334"/>
      <c r="J59" s="333">
        <v>3524.86</v>
      </c>
    </row>
    <row r="60" spans="1:10" ht="13.5" thickTop="1" x14ac:dyDescent="0.2">
      <c r="A60" s="335"/>
      <c r="B60" s="342"/>
      <c r="C60" s="335"/>
      <c r="D60" s="335"/>
      <c r="E60" s="335"/>
      <c r="F60" s="335"/>
      <c r="G60" s="335"/>
      <c r="H60" s="335"/>
      <c r="I60" s="335"/>
      <c r="J60" s="335"/>
    </row>
    <row r="61" spans="1:10" ht="15" x14ac:dyDescent="0.2">
      <c r="A61" s="313" t="s">
        <v>279</v>
      </c>
      <c r="B61" s="316" t="s">
        <v>219</v>
      </c>
      <c r="C61" s="313" t="s">
        <v>220</v>
      </c>
      <c r="D61" s="313" t="s">
        <v>84</v>
      </c>
      <c r="E61" s="315" t="s">
        <v>221</v>
      </c>
      <c r="F61" s="315"/>
      <c r="G61" s="316" t="s">
        <v>222</v>
      </c>
      <c r="H61" s="314" t="s">
        <v>223</v>
      </c>
      <c r="I61" s="314" t="s">
        <v>224</v>
      </c>
      <c r="J61" s="314" t="s">
        <v>225</v>
      </c>
    </row>
    <row r="62" spans="1:10" ht="25.5" x14ac:dyDescent="0.2">
      <c r="A62" s="317" t="s">
        <v>226</v>
      </c>
      <c r="B62" s="319" t="s">
        <v>280</v>
      </c>
      <c r="C62" s="317" t="s">
        <v>256</v>
      </c>
      <c r="D62" s="317" t="s">
        <v>171</v>
      </c>
      <c r="E62" s="318">
        <v>76</v>
      </c>
      <c r="F62" s="318"/>
      <c r="G62" s="319" t="s">
        <v>281</v>
      </c>
      <c r="H62" s="320">
        <v>1</v>
      </c>
      <c r="I62" s="321">
        <v>346.73</v>
      </c>
      <c r="J62" s="321">
        <v>346.73</v>
      </c>
    </row>
    <row r="63" spans="1:10" ht="25.5" x14ac:dyDescent="0.2">
      <c r="A63" s="322" t="s">
        <v>230</v>
      </c>
      <c r="B63" s="324" t="s">
        <v>235</v>
      </c>
      <c r="C63" s="322" t="s">
        <v>10</v>
      </c>
      <c r="D63" s="322" t="s">
        <v>236</v>
      </c>
      <c r="E63" s="323" t="s">
        <v>233</v>
      </c>
      <c r="F63" s="323"/>
      <c r="G63" s="324" t="s">
        <v>234</v>
      </c>
      <c r="H63" s="325">
        <v>1.1870000000000001</v>
      </c>
      <c r="I63" s="326">
        <v>32.65</v>
      </c>
      <c r="J63" s="326">
        <v>38.755549999999999</v>
      </c>
    </row>
    <row r="64" spans="1:10" ht="25.5" x14ac:dyDescent="0.2">
      <c r="A64" s="322" t="s">
        <v>230</v>
      </c>
      <c r="B64" s="324" t="s">
        <v>258</v>
      </c>
      <c r="C64" s="322" t="s">
        <v>10</v>
      </c>
      <c r="D64" s="322" t="s">
        <v>259</v>
      </c>
      <c r="E64" s="323" t="s">
        <v>233</v>
      </c>
      <c r="F64" s="323"/>
      <c r="G64" s="324" t="s">
        <v>234</v>
      </c>
      <c r="H64" s="325">
        <v>0.91300000000000003</v>
      </c>
      <c r="I64" s="326">
        <v>24.07</v>
      </c>
      <c r="J64" s="326">
        <v>21.975909999999999</v>
      </c>
    </row>
    <row r="65" spans="1:10" x14ac:dyDescent="0.2">
      <c r="A65" s="327" t="s">
        <v>240</v>
      </c>
      <c r="B65" s="329" t="s">
        <v>282</v>
      </c>
      <c r="C65" s="327" t="s">
        <v>190</v>
      </c>
      <c r="D65" s="327" t="s">
        <v>283</v>
      </c>
      <c r="E65" s="328" t="s">
        <v>243</v>
      </c>
      <c r="F65" s="328"/>
      <c r="G65" s="329" t="s">
        <v>264</v>
      </c>
      <c r="H65" s="330">
        <v>1</v>
      </c>
      <c r="I65" s="331">
        <v>286</v>
      </c>
      <c r="J65" s="331">
        <v>286</v>
      </c>
    </row>
    <row r="66" spans="1:10" ht="25.5" x14ac:dyDescent="0.2">
      <c r="A66" s="332"/>
      <c r="B66" s="341"/>
      <c r="C66" s="332"/>
      <c r="D66" s="332"/>
      <c r="E66" s="332" t="s">
        <v>244</v>
      </c>
      <c r="F66" s="333">
        <v>41.94</v>
      </c>
      <c r="G66" s="332" t="s">
        <v>245</v>
      </c>
      <c r="H66" s="333">
        <v>0</v>
      </c>
      <c r="I66" s="332" t="s">
        <v>246</v>
      </c>
      <c r="J66" s="333">
        <v>41.94</v>
      </c>
    </row>
    <row r="67" spans="1:10" ht="26.25" thickBot="1" x14ac:dyDescent="0.25">
      <c r="A67" s="332"/>
      <c r="B67" s="341"/>
      <c r="C67" s="332"/>
      <c r="D67" s="332"/>
      <c r="E67" s="332" t="s">
        <v>247</v>
      </c>
      <c r="F67" s="333">
        <v>86.682500000000005</v>
      </c>
      <c r="G67" s="332"/>
      <c r="H67" s="334" t="s">
        <v>248</v>
      </c>
      <c r="I67" s="334"/>
      <c r="J67" s="333">
        <v>433.41</v>
      </c>
    </row>
    <row r="68" spans="1:10" ht="13.5" thickTop="1" x14ac:dyDescent="0.2">
      <c r="A68" s="335"/>
      <c r="B68" s="342"/>
      <c r="C68" s="335"/>
      <c r="D68" s="335"/>
      <c r="E68" s="335"/>
      <c r="F68" s="335"/>
      <c r="G68" s="335"/>
      <c r="H68" s="335"/>
      <c r="I68" s="335"/>
      <c r="J68" s="335"/>
    </row>
    <row r="69" spans="1:10" ht="15" x14ac:dyDescent="0.2">
      <c r="A69" s="313" t="s">
        <v>284</v>
      </c>
      <c r="B69" s="316" t="s">
        <v>219</v>
      </c>
      <c r="C69" s="313" t="s">
        <v>220</v>
      </c>
      <c r="D69" s="313" t="s">
        <v>84</v>
      </c>
      <c r="E69" s="315" t="s">
        <v>221</v>
      </c>
      <c r="F69" s="315"/>
      <c r="G69" s="316" t="s">
        <v>222</v>
      </c>
      <c r="H69" s="314" t="s">
        <v>223</v>
      </c>
      <c r="I69" s="314" t="s">
        <v>224</v>
      </c>
      <c r="J69" s="314" t="s">
        <v>225</v>
      </c>
    </row>
    <row r="70" spans="1:10" ht="25.5" x14ac:dyDescent="0.2">
      <c r="A70" s="317" t="s">
        <v>226</v>
      </c>
      <c r="B70" s="319" t="s">
        <v>285</v>
      </c>
      <c r="C70" s="317" t="s">
        <v>256</v>
      </c>
      <c r="D70" s="317" t="s">
        <v>172</v>
      </c>
      <c r="E70" s="318">
        <v>303</v>
      </c>
      <c r="F70" s="318"/>
      <c r="G70" s="319" t="s">
        <v>281</v>
      </c>
      <c r="H70" s="320">
        <v>1</v>
      </c>
      <c r="I70" s="321">
        <v>31.72</v>
      </c>
      <c r="J70" s="321">
        <v>31.72</v>
      </c>
    </row>
    <row r="71" spans="1:10" ht="25.5" x14ac:dyDescent="0.2">
      <c r="A71" s="322" t="s">
        <v>230</v>
      </c>
      <c r="B71" s="324" t="s">
        <v>235</v>
      </c>
      <c r="C71" s="322" t="s">
        <v>10</v>
      </c>
      <c r="D71" s="322" t="s">
        <v>236</v>
      </c>
      <c r="E71" s="323" t="s">
        <v>233</v>
      </c>
      <c r="F71" s="323"/>
      <c r="G71" s="324" t="s">
        <v>234</v>
      </c>
      <c r="H71" s="325">
        <v>0.4</v>
      </c>
      <c r="I71" s="326">
        <v>32.65</v>
      </c>
      <c r="J71" s="326">
        <v>13.06</v>
      </c>
    </row>
    <row r="72" spans="1:10" ht="25.5" x14ac:dyDescent="0.2">
      <c r="A72" s="322" t="s">
        <v>230</v>
      </c>
      <c r="B72" s="324" t="s">
        <v>258</v>
      </c>
      <c r="C72" s="322" t="s">
        <v>10</v>
      </c>
      <c r="D72" s="322" t="s">
        <v>259</v>
      </c>
      <c r="E72" s="323" t="s">
        <v>233</v>
      </c>
      <c r="F72" s="323"/>
      <c r="G72" s="324" t="s">
        <v>234</v>
      </c>
      <c r="H72" s="325">
        <v>0.4</v>
      </c>
      <c r="I72" s="326">
        <v>24.07</v>
      </c>
      <c r="J72" s="326">
        <v>9.6280000000000001</v>
      </c>
    </row>
    <row r="73" spans="1:10" x14ac:dyDescent="0.2">
      <c r="A73" s="327" t="s">
        <v>240</v>
      </c>
      <c r="B73" s="329" t="s">
        <v>286</v>
      </c>
      <c r="C73" s="327" t="s">
        <v>190</v>
      </c>
      <c r="D73" s="327" t="s">
        <v>287</v>
      </c>
      <c r="E73" s="328" t="s">
        <v>243</v>
      </c>
      <c r="F73" s="328"/>
      <c r="G73" s="329" t="s">
        <v>281</v>
      </c>
      <c r="H73" s="330">
        <v>1</v>
      </c>
      <c r="I73" s="331">
        <v>9.0299999999999994</v>
      </c>
      <c r="J73" s="331">
        <v>9.0299999999999994</v>
      </c>
    </row>
    <row r="74" spans="1:10" ht="25.5" x14ac:dyDescent="0.2">
      <c r="A74" s="332"/>
      <c r="B74" s="341"/>
      <c r="C74" s="332"/>
      <c r="D74" s="332"/>
      <c r="E74" s="332" t="s">
        <v>244</v>
      </c>
      <c r="F74" s="333">
        <v>15.54</v>
      </c>
      <c r="G74" s="332" t="s">
        <v>245</v>
      </c>
      <c r="H74" s="333">
        <v>0</v>
      </c>
      <c r="I74" s="332" t="s">
        <v>246</v>
      </c>
      <c r="J74" s="333">
        <v>15.54</v>
      </c>
    </row>
    <row r="75" spans="1:10" ht="26.25" thickBot="1" x14ac:dyDescent="0.25">
      <c r="A75" s="332"/>
      <c r="B75" s="341"/>
      <c r="C75" s="332"/>
      <c r="D75" s="332"/>
      <c r="E75" s="332" t="s">
        <v>247</v>
      </c>
      <c r="F75" s="333">
        <v>7.93</v>
      </c>
      <c r="G75" s="332"/>
      <c r="H75" s="334" t="s">
        <v>248</v>
      </c>
      <c r="I75" s="334"/>
      <c r="J75" s="333">
        <v>39.65</v>
      </c>
    </row>
    <row r="76" spans="1:10" ht="13.5" thickTop="1" x14ac:dyDescent="0.2">
      <c r="A76" s="335"/>
      <c r="B76" s="342"/>
      <c r="C76" s="335"/>
      <c r="D76" s="335"/>
      <c r="E76" s="335"/>
      <c r="F76" s="335"/>
      <c r="G76" s="335"/>
      <c r="H76" s="335"/>
      <c r="I76" s="335"/>
      <c r="J76" s="335"/>
    </row>
    <row r="77" spans="1:10" ht="15" x14ac:dyDescent="0.2">
      <c r="A77" s="313" t="s">
        <v>288</v>
      </c>
      <c r="B77" s="316" t="s">
        <v>219</v>
      </c>
      <c r="C77" s="313" t="s">
        <v>220</v>
      </c>
      <c r="D77" s="313" t="s">
        <v>84</v>
      </c>
      <c r="E77" s="315" t="s">
        <v>221</v>
      </c>
      <c r="F77" s="315"/>
      <c r="G77" s="316" t="s">
        <v>222</v>
      </c>
      <c r="H77" s="314" t="s">
        <v>223</v>
      </c>
      <c r="I77" s="314" t="s">
        <v>224</v>
      </c>
      <c r="J77" s="314" t="s">
        <v>225</v>
      </c>
    </row>
    <row r="78" spans="1:10" ht="63.75" x14ac:dyDescent="0.2">
      <c r="A78" s="317" t="s">
        <v>226</v>
      </c>
      <c r="B78" s="319" t="s">
        <v>289</v>
      </c>
      <c r="C78" s="317" t="s">
        <v>256</v>
      </c>
      <c r="D78" s="317" t="s">
        <v>173</v>
      </c>
      <c r="E78" s="318" t="s">
        <v>290</v>
      </c>
      <c r="F78" s="318"/>
      <c r="G78" s="319" t="s">
        <v>13</v>
      </c>
      <c r="H78" s="320">
        <v>1</v>
      </c>
      <c r="I78" s="321">
        <v>518.61</v>
      </c>
      <c r="J78" s="321">
        <v>518.61</v>
      </c>
    </row>
    <row r="79" spans="1:10" ht="25.5" x14ac:dyDescent="0.2">
      <c r="A79" s="322" t="s">
        <v>230</v>
      </c>
      <c r="B79" s="324" t="s">
        <v>235</v>
      </c>
      <c r="C79" s="322" t="s">
        <v>10</v>
      </c>
      <c r="D79" s="322" t="s">
        <v>236</v>
      </c>
      <c r="E79" s="323" t="s">
        <v>233</v>
      </c>
      <c r="F79" s="323"/>
      <c r="G79" s="324" t="s">
        <v>234</v>
      </c>
      <c r="H79" s="325">
        <v>1.0234752</v>
      </c>
      <c r="I79" s="326">
        <v>32.65</v>
      </c>
      <c r="J79" s="326">
        <v>33.416465299999999</v>
      </c>
    </row>
    <row r="80" spans="1:10" ht="25.5" x14ac:dyDescent="0.2">
      <c r="A80" s="322" t="s">
        <v>230</v>
      </c>
      <c r="B80" s="324" t="s">
        <v>231</v>
      </c>
      <c r="C80" s="322" t="s">
        <v>10</v>
      </c>
      <c r="D80" s="322" t="s">
        <v>232</v>
      </c>
      <c r="E80" s="323" t="s">
        <v>233</v>
      </c>
      <c r="F80" s="323"/>
      <c r="G80" s="324" t="s">
        <v>234</v>
      </c>
      <c r="H80" s="325">
        <v>0.2274389</v>
      </c>
      <c r="I80" s="326">
        <v>25.23</v>
      </c>
      <c r="J80" s="326">
        <v>5.7382834000000003</v>
      </c>
    </row>
    <row r="81" spans="1:10" ht="25.5" x14ac:dyDescent="0.2">
      <c r="A81" s="327" t="s">
        <v>240</v>
      </c>
      <c r="B81" s="329" t="s">
        <v>291</v>
      </c>
      <c r="C81" s="327" t="s">
        <v>10</v>
      </c>
      <c r="D81" s="327" t="s">
        <v>292</v>
      </c>
      <c r="E81" s="328" t="s">
        <v>243</v>
      </c>
      <c r="F81" s="328"/>
      <c r="G81" s="329" t="s">
        <v>13</v>
      </c>
      <c r="H81" s="330">
        <v>3</v>
      </c>
      <c r="I81" s="331">
        <v>6.74</v>
      </c>
      <c r="J81" s="331">
        <v>20.22</v>
      </c>
    </row>
    <row r="82" spans="1:10" ht="38.25" x14ac:dyDescent="0.2">
      <c r="A82" s="327" t="s">
        <v>240</v>
      </c>
      <c r="B82" s="329" t="s">
        <v>293</v>
      </c>
      <c r="C82" s="327" t="s">
        <v>10</v>
      </c>
      <c r="D82" s="327" t="s">
        <v>294</v>
      </c>
      <c r="E82" s="328" t="s">
        <v>243</v>
      </c>
      <c r="F82" s="328"/>
      <c r="G82" s="329" t="s">
        <v>13</v>
      </c>
      <c r="H82" s="330">
        <v>1</v>
      </c>
      <c r="I82" s="331">
        <v>6.94</v>
      </c>
      <c r="J82" s="331">
        <v>6.94</v>
      </c>
    </row>
    <row r="83" spans="1:10" ht="25.5" x14ac:dyDescent="0.2">
      <c r="A83" s="327" t="s">
        <v>240</v>
      </c>
      <c r="B83" s="329" t="s">
        <v>295</v>
      </c>
      <c r="C83" s="327" t="s">
        <v>10</v>
      </c>
      <c r="D83" s="327" t="s">
        <v>296</v>
      </c>
      <c r="E83" s="328" t="s">
        <v>243</v>
      </c>
      <c r="F83" s="328"/>
      <c r="G83" s="329" t="s">
        <v>13</v>
      </c>
      <c r="H83" s="330">
        <v>3</v>
      </c>
      <c r="I83" s="331">
        <v>20.43</v>
      </c>
      <c r="J83" s="331">
        <v>61.29</v>
      </c>
    </row>
    <row r="84" spans="1:10" x14ac:dyDescent="0.2">
      <c r="A84" s="327" t="s">
        <v>240</v>
      </c>
      <c r="B84" s="329" t="s">
        <v>297</v>
      </c>
      <c r="C84" s="327" t="s">
        <v>190</v>
      </c>
      <c r="D84" s="327" t="s">
        <v>298</v>
      </c>
      <c r="E84" s="328" t="s">
        <v>243</v>
      </c>
      <c r="F84" s="328"/>
      <c r="G84" s="329" t="s">
        <v>281</v>
      </c>
      <c r="H84" s="330">
        <v>2</v>
      </c>
      <c r="I84" s="331">
        <v>9</v>
      </c>
      <c r="J84" s="331">
        <v>18</v>
      </c>
    </row>
    <row r="85" spans="1:10" x14ac:dyDescent="0.2">
      <c r="A85" s="327" t="s">
        <v>240</v>
      </c>
      <c r="B85" s="329" t="s">
        <v>299</v>
      </c>
      <c r="C85" s="327" t="s">
        <v>190</v>
      </c>
      <c r="D85" s="327" t="s">
        <v>300</v>
      </c>
      <c r="E85" s="328" t="s">
        <v>243</v>
      </c>
      <c r="F85" s="328"/>
      <c r="G85" s="329" t="s">
        <v>264</v>
      </c>
      <c r="H85" s="330">
        <v>1</v>
      </c>
      <c r="I85" s="331">
        <v>10.44</v>
      </c>
      <c r="J85" s="331">
        <v>10.44</v>
      </c>
    </row>
    <row r="86" spans="1:10" x14ac:dyDescent="0.2">
      <c r="A86" s="327" t="s">
        <v>240</v>
      </c>
      <c r="B86" s="329" t="s">
        <v>301</v>
      </c>
      <c r="C86" s="327" t="s">
        <v>190</v>
      </c>
      <c r="D86" s="327" t="s">
        <v>302</v>
      </c>
      <c r="E86" s="328" t="s">
        <v>243</v>
      </c>
      <c r="F86" s="328"/>
      <c r="G86" s="329" t="s">
        <v>281</v>
      </c>
      <c r="H86" s="330">
        <v>3</v>
      </c>
      <c r="I86" s="331">
        <v>79</v>
      </c>
      <c r="J86" s="331">
        <v>237</v>
      </c>
    </row>
    <row r="87" spans="1:10" ht="38.25" x14ac:dyDescent="0.2">
      <c r="A87" s="327" t="s">
        <v>240</v>
      </c>
      <c r="B87" s="329" t="s">
        <v>303</v>
      </c>
      <c r="C87" s="327" t="s">
        <v>10</v>
      </c>
      <c r="D87" s="327" t="s">
        <v>304</v>
      </c>
      <c r="E87" s="328" t="s">
        <v>243</v>
      </c>
      <c r="F87" s="328"/>
      <c r="G87" s="329" t="s">
        <v>13</v>
      </c>
      <c r="H87" s="330">
        <v>1</v>
      </c>
      <c r="I87" s="331">
        <v>63.49</v>
      </c>
      <c r="J87" s="331">
        <v>63.49</v>
      </c>
    </row>
    <row r="88" spans="1:10" x14ac:dyDescent="0.2">
      <c r="A88" s="327" t="s">
        <v>240</v>
      </c>
      <c r="B88" s="329" t="s">
        <v>305</v>
      </c>
      <c r="C88" s="327" t="s">
        <v>190</v>
      </c>
      <c r="D88" s="327" t="s">
        <v>306</v>
      </c>
      <c r="E88" s="328" t="s">
        <v>243</v>
      </c>
      <c r="F88" s="328"/>
      <c r="G88" s="329" t="s">
        <v>281</v>
      </c>
      <c r="H88" s="330">
        <v>2</v>
      </c>
      <c r="I88" s="331">
        <v>10.039999999999999</v>
      </c>
      <c r="J88" s="331">
        <v>20.079999999999998</v>
      </c>
    </row>
    <row r="89" spans="1:10" x14ac:dyDescent="0.2">
      <c r="A89" s="327" t="s">
        <v>240</v>
      </c>
      <c r="B89" s="329" t="s">
        <v>307</v>
      </c>
      <c r="C89" s="327" t="s">
        <v>190</v>
      </c>
      <c r="D89" s="327" t="s">
        <v>308</v>
      </c>
      <c r="E89" s="328" t="s">
        <v>243</v>
      </c>
      <c r="F89" s="328"/>
      <c r="G89" s="329" t="s">
        <v>281</v>
      </c>
      <c r="H89" s="330">
        <v>3</v>
      </c>
      <c r="I89" s="331">
        <v>14</v>
      </c>
      <c r="J89" s="331">
        <v>42</v>
      </c>
    </row>
    <row r="90" spans="1:10" ht="25.5" x14ac:dyDescent="0.2">
      <c r="A90" s="332"/>
      <c r="B90" s="341"/>
      <c r="C90" s="332"/>
      <c r="D90" s="332"/>
      <c r="E90" s="332" t="s">
        <v>244</v>
      </c>
      <c r="F90" s="333">
        <v>27.9</v>
      </c>
      <c r="G90" s="332" t="s">
        <v>245</v>
      </c>
      <c r="H90" s="333">
        <v>0</v>
      </c>
      <c r="I90" s="332" t="s">
        <v>246</v>
      </c>
      <c r="J90" s="333">
        <v>27.9</v>
      </c>
    </row>
    <row r="91" spans="1:10" ht="26.25" thickBot="1" x14ac:dyDescent="0.25">
      <c r="A91" s="332"/>
      <c r="B91" s="341"/>
      <c r="C91" s="332"/>
      <c r="D91" s="332"/>
      <c r="E91" s="332" t="s">
        <v>247</v>
      </c>
      <c r="F91" s="333">
        <v>129.6525</v>
      </c>
      <c r="G91" s="332"/>
      <c r="H91" s="334" t="s">
        <v>248</v>
      </c>
      <c r="I91" s="334"/>
      <c r="J91" s="333">
        <v>648.26</v>
      </c>
    </row>
    <row r="92" spans="1:10" ht="13.5" thickTop="1" x14ac:dyDescent="0.2">
      <c r="A92" s="335"/>
      <c r="B92" s="342"/>
      <c r="C92" s="335"/>
      <c r="D92" s="335"/>
      <c r="E92" s="335"/>
      <c r="F92" s="335"/>
      <c r="G92" s="335"/>
      <c r="H92" s="335"/>
      <c r="I92" s="335"/>
      <c r="J92" s="335"/>
    </row>
    <row r="93" spans="1:10" ht="15" x14ac:dyDescent="0.2">
      <c r="A93" s="313" t="s">
        <v>309</v>
      </c>
      <c r="B93" s="316" t="s">
        <v>219</v>
      </c>
      <c r="C93" s="313" t="s">
        <v>220</v>
      </c>
      <c r="D93" s="313" t="s">
        <v>84</v>
      </c>
      <c r="E93" s="315" t="s">
        <v>221</v>
      </c>
      <c r="F93" s="315"/>
      <c r="G93" s="316" t="s">
        <v>222</v>
      </c>
      <c r="H93" s="314" t="s">
        <v>223</v>
      </c>
      <c r="I93" s="314" t="s">
        <v>224</v>
      </c>
      <c r="J93" s="314" t="s">
        <v>225</v>
      </c>
    </row>
    <row r="94" spans="1:10" ht="38.25" x14ac:dyDescent="0.2">
      <c r="A94" s="317" t="s">
        <v>226</v>
      </c>
      <c r="B94" s="319" t="s">
        <v>310</v>
      </c>
      <c r="C94" s="317" t="s">
        <v>10</v>
      </c>
      <c r="D94" s="317" t="s">
        <v>174</v>
      </c>
      <c r="E94" s="318" t="s">
        <v>311</v>
      </c>
      <c r="F94" s="318"/>
      <c r="G94" s="319" t="s">
        <v>17</v>
      </c>
      <c r="H94" s="320">
        <v>1</v>
      </c>
      <c r="I94" s="321">
        <v>71.47</v>
      </c>
      <c r="J94" s="321">
        <v>71.47</v>
      </c>
    </row>
    <row r="95" spans="1:10" ht="25.5" x14ac:dyDescent="0.2">
      <c r="A95" s="322" t="s">
        <v>230</v>
      </c>
      <c r="B95" s="324" t="s">
        <v>231</v>
      </c>
      <c r="C95" s="322" t="s">
        <v>10</v>
      </c>
      <c r="D95" s="322" t="s">
        <v>232</v>
      </c>
      <c r="E95" s="323" t="s">
        <v>233</v>
      </c>
      <c r="F95" s="323"/>
      <c r="G95" s="324" t="s">
        <v>234</v>
      </c>
      <c r="H95" s="325">
        <v>0.24840000000000001</v>
      </c>
      <c r="I95" s="326">
        <v>25.23</v>
      </c>
      <c r="J95" s="326">
        <v>6.2671320000000001</v>
      </c>
    </row>
    <row r="96" spans="1:10" ht="25.5" x14ac:dyDescent="0.2">
      <c r="A96" s="322" t="s">
        <v>230</v>
      </c>
      <c r="B96" s="324" t="s">
        <v>235</v>
      </c>
      <c r="C96" s="322" t="s">
        <v>10</v>
      </c>
      <c r="D96" s="322" t="s">
        <v>236</v>
      </c>
      <c r="E96" s="323" t="s">
        <v>233</v>
      </c>
      <c r="F96" s="323"/>
      <c r="G96" s="324" t="s">
        <v>234</v>
      </c>
      <c r="H96" s="325">
        <v>0.24840000000000001</v>
      </c>
      <c r="I96" s="326">
        <v>32.65</v>
      </c>
      <c r="J96" s="326">
        <v>8.1102600000000002</v>
      </c>
    </row>
    <row r="97" spans="1:10" ht="38.25" x14ac:dyDescent="0.2">
      <c r="A97" s="322" t="s">
        <v>230</v>
      </c>
      <c r="B97" s="324" t="s">
        <v>312</v>
      </c>
      <c r="C97" s="322" t="s">
        <v>10</v>
      </c>
      <c r="D97" s="322" t="s">
        <v>313</v>
      </c>
      <c r="E97" s="323" t="s">
        <v>311</v>
      </c>
      <c r="F97" s="323"/>
      <c r="G97" s="324" t="s">
        <v>13</v>
      </c>
      <c r="H97" s="325">
        <v>0.66669999999999996</v>
      </c>
      <c r="I97" s="326">
        <v>27.51</v>
      </c>
      <c r="J97" s="326">
        <v>18.340917000000001</v>
      </c>
    </row>
    <row r="98" spans="1:10" x14ac:dyDescent="0.2">
      <c r="A98" s="327" t="s">
        <v>240</v>
      </c>
      <c r="B98" s="329" t="s">
        <v>314</v>
      </c>
      <c r="C98" s="327" t="s">
        <v>10</v>
      </c>
      <c r="D98" s="327" t="s">
        <v>315</v>
      </c>
      <c r="E98" s="328" t="s">
        <v>243</v>
      </c>
      <c r="F98" s="328"/>
      <c r="G98" s="329" t="s">
        <v>17</v>
      </c>
      <c r="H98" s="330">
        <v>1.05</v>
      </c>
      <c r="I98" s="331">
        <v>36.909999999999997</v>
      </c>
      <c r="J98" s="331">
        <v>38.755499999999998</v>
      </c>
    </row>
    <row r="99" spans="1:10" ht="25.5" x14ac:dyDescent="0.2">
      <c r="A99" s="332"/>
      <c r="B99" s="341"/>
      <c r="C99" s="332"/>
      <c r="D99" s="332"/>
      <c r="E99" s="332" t="s">
        <v>244</v>
      </c>
      <c r="F99" s="333">
        <v>18.16</v>
      </c>
      <c r="G99" s="332" t="s">
        <v>245</v>
      </c>
      <c r="H99" s="333">
        <v>0</v>
      </c>
      <c r="I99" s="332" t="s">
        <v>246</v>
      </c>
      <c r="J99" s="333">
        <v>18.16</v>
      </c>
    </row>
    <row r="100" spans="1:10" ht="26.25" thickBot="1" x14ac:dyDescent="0.25">
      <c r="A100" s="332"/>
      <c r="B100" s="341"/>
      <c r="C100" s="332"/>
      <c r="D100" s="332"/>
      <c r="E100" s="332" t="s">
        <v>247</v>
      </c>
      <c r="F100" s="333">
        <v>17.8675</v>
      </c>
      <c r="G100" s="332"/>
      <c r="H100" s="334" t="s">
        <v>248</v>
      </c>
      <c r="I100" s="334"/>
      <c r="J100" s="333">
        <v>89.34</v>
      </c>
    </row>
    <row r="101" spans="1:10" ht="13.5" thickTop="1" x14ac:dyDescent="0.2">
      <c r="A101" s="335"/>
      <c r="B101" s="342"/>
      <c r="C101" s="335"/>
      <c r="D101" s="335"/>
      <c r="E101" s="335"/>
      <c r="F101" s="335"/>
      <c r="G101" s="335"/>
      <c r="H101" s="335"/>
      <c r="I101" s="335"/>
      <c r="J101" s="335"/>
    </row>
    <row r="102" spans="1:10" ht="15" x14ac:dyDescent="0.2">
      <c r="A102" s="313" t="s">
        <v>316</v>
      </c>
      <c r="B102" s="316" t="s">
        <v>219</v>
      </c>
      <c r="C102" s="313" t="s">
        <v>220</v>
      </c>
      <c r="D102" s="313" t="s">
        <v>84</v>
      </c>
      <c r="E102" s="315" t="s">
        <v>221</v>
      </c>
      <c r="F102" s="315"/>
      <c r="G102" s="316" t="s">
        <v>222</v>
      </c>
      <c r="H102" s="314" t="s">
        <v>223</v>
      </c>
      <c r="I102" s="314" t="s">
        <v>224</v>
      </c>
      <c r="J102" s="314" t="s">
        <v>225</v>
      </c>
    </row>
    <row r="103" spans="1:10" ht="25.5" x14ac:dyDescent="0.2">
      <c r="A103" s="317" t="s">
        <v>226</v>
      </c>
      <c r="B103" s="319" t="s">
        <v>317</v>
      </c>
      <c r="C103" s="317" t="s">
        <v>10</v>
      </c>
      <c r="D103" s="317" t="s">
        <v>22</v>
      </c>
      <c r="E103" s="318" t="s">
        <v>311</v>
      </c>
      <c r="F103" s="318"/>
      <c r="G103" s="319" t="s">
        <v>17</v>
      </c>
      <c r="H103" s="320">
        <v>1</v>
      </c>
      <c r="I103" s="321">
        <v>57.12</v>
      </c>
      <c r="J103" s="321">
        <v>57.12</v>
      </c>
    </row>
    <row r="104" spans="1:10" ht="25.5" x14ac:dyDescent="0.2">
      <c r="A104" s="322" t="s">
        <v>230</v>
      </c>
      <c r="B104" s="324" t="s">
        <v>231</v>
      </c>
      <c r="C104" s="322" t="s">
        <v>10</v>
      </c>
      <c r="D104" s="322" t="s">
        <v>232</v>
      </c>
      <c r="E104" s="323" t="s">
        <v>233</v>
      </c>
      <c r="F104" s="323"/>
      <c r="G104" s="324" t="s">
        <v>234</v>
      </c>
      <c r="H104" s="325">
        <v>3.3099999999999997E-2</v>
      </c>
      <c r="I104" s="326">
        <v>25.23</v>
      </c>
      <c r="J104" s="326">
        <v>0.83511299999999999</v>
      </c>
    </row>
    <row r="105" spans="1:10" ht="25.5" x14ac:dyDescent="0.2">
      <c r="A105" s="322" t="s">
        <v>230</v>
      </c>
      <c r="B105" s="324" t="s">
        <v>235</v>
      </c>
      <c r="C105" s="322" t="s">
        <v>10</v>
      </c>
      <c r="D105" s="322" t="s">
        <v>236</v>
      </c>
      <c r="E105" s="323" t="s">
        <v>233</v>
      </c>
      <c r="F105" s="323"/>
      <c r="G105" s="324" t="s">
        <v>234</v>
      </c>
      <c r="H105" s="325">
        <v>3.3099999999999997E-2</v>
      </c>
      <c r="I105" s="326">
        <v>32.65</v>
      </c>
      <c r="J105" s="326">
        <v>1.0807150000000001</v>
      </c>
    </row>
    <row r="106" spans="1:10" x14ac:dyDescent="0.2">
      <c r="A106" s="327" t="s">
        <v>240</v>
      </c>
      <c r="B106" s="329" t="s">
        <v>318</v>
      </c>
      <c r="C106" s="327" t="s">
        <v>10</v>
      </c>
      <c r="D106" s="327" t="s">
        <v>319</v>
      </c>
      <c r="E106" s="328" t="s">
        <v>243</v>
      </c>
      <c r="F106" s="328"/>
      <c r="G106" s="329" t="s">
        <v>17</v>
      </c>
      <c r="H106" s="330">
        <v>1.05</v>
      </c>
      <c r="I106" s="331">
        <v>52.58</v>
      </c>
      <c r="J106" s="331">
        <v>55.209000000000003</v>
      </c>
    </row>
    <row r="107" spans="1:10" ht="25.5" x14ac:dyDescent="0.2">
      <c r="A107" s="332"/>
      <c r="B107" s="341"/>
      <c r="C107" s="332"/>
      <c r="D107" s="332"/>
      <c r="E107" s="332" t="s">
        <v>244</v>
      </c>
      <c r="F107" s="333">
        <v>1.32</v>
      </c>
      <c r="G107" s="332" t="s">
        <v>245</v>
      </c>
      <c r="H107" s="333">
        <v>0</v>
      </c>
      <c r="I107" s="332" t="s">
        <v>246</v>
      </c>
      <c r="J107" s="333">
        <v>1.32</v>
      </c>
    </row>
    <row r="108" spans="1:10" ht="26.25" thickBot="1" x14ac:dyDescent="0.25">
      <c r="A108" s="332"/>
      <c r="B108" s="341"/>
      <c r="C108" s="332"/>
      <c r="D108" s="332"/>
      <c r="E108" s="332" t="s">
        <v>247</v>
      </c>
      <c r="F108" s="333">
        <v>14.28</v>
      </c>
      <c r="G108" s="332"/>
      <c r="H108" s="334" t="s">
        <v>248</v>
      </c>
      <c r="I108" s="334"/>
      <c r="J108" s="333">
        <v>71.400000000000006</v>
      </c>
    </row>
    <row r="109" spans="1:10" ht="13.5" thickTop="1" x14ac:dyDescent="0.2">
      <c r="A109" s="335"/>
      <c r="B109" s="342"/>
      <c r="C109" s="335"/>
      <c r="D109" s="335"/>
      <c r="E109" s="335"/>
      <c r="F109" s="335"/>
      <c r="G109" s="335"/>
      <c r="H109" s="335"/>
      <c r="I109" s="335"/>
      <c r="J109" s="335"/>
    </row>
    <row r="110" spans="1:10" ht="15" x14ac:dyDescent="0.2">
      <c r="A110" s="313" t="s">
        <v>320</v>
      </c>
      <c r="B110" s="316" t="s">
        <v>219</v>
      </c>
      <c r="C110" s="313" t="s">
        <v>220</v>
      </c>
      <c r="D110" s="313" t="s">
        <v>84</v>
      </c>
      <c r="E110" s="315" t="s">
        <v>221</v>
      </c>
      <c r="F110" s="315"/>
      <c r="G110" s="316" t="s">
        <v>222</v>
      </c>
      <c r="H110" s="314" t="s">
        <v>223</v>
      </c>
      <c r="I110" s="314" t="s">
        <v>224</v>
      </c>
      <c r="J110" s="314" t="s">
        <v>225</v>
      </c>
    </row>
    <row r="111" spans="1:10" ht="38.25" x14ac:dyDescent="0.2">
      <c r="A111" s="317" t="s">
        <v>226</v>
      </c>
      <c r="B111" s="319" t="s">
        <v>321</v>
      </c>
      <c r="C111" s="317" t="s">
        <v>256</v>
      </c>
      <c r="D111" s="317" t="s">
        <v>175</v>
      </c>
      <c r="E111" s="318" t="s">
        <v>257</v>
      </c>
      <c r="F111" s="318"/>
      <c r="G111" s="319" t="s">
        <v>17</v>
      </c>
      <c r="H111" s="320">
        <v>1</v>
      </c>
      <c r="I111" s="321">
        <v>7.63</v>
      </c>
      <c r="J111" s="321">
        <v>7.63</v>
      </c>
    </row>
    <row r="112" spans="1:10" ht="25.5" x14ac:dyDescent="0.2">
      <c r="A112" s="322" t="s">
        <v>230</v>
      </c>
      <c r="B112" s="324" t="s">
        <v>258</v>
      </c>
      <c r="C112" s="322" t="s">
        <v>10</v>
      </c>
      <c r="D112" s="322" t="s">
        <v>259</v>
      </c>
      <c r="E112" s="323" t="s">
        <v>233</v>
      </c>
      <c r="F112" s="323"/>
      <c r="G112" s="324" t="s">
        <v>234</v>
      </c>
      <c r="H112" s="325">
        <v>0.317</v>
      </c>
      <c r="I112" s="326">
        <v>24.07</v>
      </c>
      <c r="J112" s="326">
        <v>7.6301899999999998</v>
      </c>
    </row>
    <row r="113" spans="1:10" ht="25.5" x14ac:dyDescent="0.2">
      <c r="A113" s="332"/>
      <c r="B113" s="341"/>
      <c r="C113" s="332"/>
      <c r="D113" s="332"/>
      <c r="E113" s="332" t="s">
        <v>244</v>
      </c>
      <c r="F113" s="333">
        <v>4.82</v>
      </c>
      <c r="G113" s="332" t="s">
        <v>245</v>
      </c>
      <c r="H113" s="333">
        <v>0</v>
      </c>
      <c r="I113" s="332" t="s">
        <v>246</v>
      </c>
      <c r="J113" s="333">
        <v>4.82</v>
      </c>
    </row>
    <row r="114" spans="1:10" ht="26.25" thickBot="1" x14ac:dyDescent="0.25">
      <c r="A114" s="332"/>
      <c r="B114" s="341"/>
      <c r="C114" s="332"/>
      <c r="D114" s="332"/>
      <c r="E114" s="332" t="s">
        <v>247</v>
      </c>
      <c r="F114" s="333">
        <v>1.9075</v>
      </c>
      <c r="G114" s="332"/>
      <c r="H114" s="334" t="s">
        <v>248</v>
      </c>
      <c r="I114" s="334"/>
      <c r="J114" s="333">
        <v>9.5399999999999991</v>
      </c>
    </row>
    <row r="115" spans="1:10" ht="13.5" thickTop="1" x14ac:dyDescent="0.2">
      <c r="A115" s="335"/>
      <c r="B115" s="342"/>
      <c r="C115" s="335"/>
      <c r="D115" s="335"/>
      <c r="E115" s="335"/>
      <c r="F115" s="335"/>
      <c r="G115" s="335"/>
      <c r="H115" s="335"/>
      <c r="I115" s="335"/>
      <c r="J115" s="335"/>
    </row>
    <row r="116" spans="1:10" ht="15" x14ac:dyDescent="0.2">
      <c r="A116" s="313" t="s">
        <v>322</v>
      </c>
      <c r="B116" s="316" t="s">
        <v>219</v>
      </c>
      <c r="C116" s="313" t="s">
        <v>220</v>
      </c>
      <c r="D116" s="313" t="s">
        <v>84</v>
      </c>
      <c r="E116" s="315" t="s">
        <v>221</v>
      </c>
      <c r="F116" s="315"/>
      <c r="G116" s="316" t="s">
        <v>222</v>
      </c>
      <c r="H116" s="314" t="s">
        <v>223</v>
      </c>
      <c r="I116" s="314" t="s">
        <v>224</v>
      </c>
      <c r="J116" s="314" t="s">
        <v>225</v>
      </c>
    </row>
    <row r="117" spans="1:10" ht="25.5" x14ac:dyDescent="0.2">
      <c r="A117" s="317" t="s">
        <v>226</v>
      </c>
      <c r="B117" s="319" t="s">
        <v>323</v>
      </c>
      <c r="C117" s="317" t="s">
        <v>256</v>
      </c>
      <c r="D117" s="317" t="s">
        <v>324</v>
      </c>
      <c r="E117" s="318">
        <v>331</v>
      </c>
      <c r="F117" s="318"/>
      <c r="G117" s="319" t="s">
        <v>281</v>
      </c>
      <c r="H117" s="320">
        <v>1</v>
      </c>
      <c r="I117" s="321">
        <v>46.62</v>
      </c>
      <c r="J117" s="321">
        <v>46.62</v>
      </c>
    </row>
    <row r="118" spans="1:10" ht="25.5" x14ac:dyDescent="0.2">
      <c r="A118" s="322" t="s">
        <v>230</v>
      </c>
      <c r="B118" s="324" t="s">
        <v>235</v>
      </c>
      <c r="C118" s="322" t="s">
        <v>10</v>
      </c>
      <c r="D118" s="322" t="s">
        <v>236</v>
      </c>
      <c r="E118" s="323" t="s">
        <v>233</v>
      </c>
      <c r="F118" s="323"/>
      <c r="G118" s="324" t="s">
        <v>234</v>
      </c>
      <c r="H118" s="325">
        <v>0.3</v>
      </c>
      <c r="I118" s="326">
        <v>32.65</v>
      </c>
      <c r="J118" s="326">
        <v>9.7949999999999999</v>
      </c>
    </row>
    <row r="119" spans="1:10" ht="25.5" x14ac:dyDescent="0.2">
      <c r="A119" s="322" t="s">
        <v>230</v>
      </c>
      <c r="B119" s="324" t="s">
        <v>258</v>
      </c>
      <c r="C119" s="322" t="s">
        <v>10</v>
      </c>
      <c r="D119" s="322" t="s">
        <v>259</v>
      </c>
      <c r="E119" s="323" t="s">
        <v>233</v>
      </c>
      <c r="F119" s="323"/>
      <c r="G119" s="324" t="s">
        <v>234</v>
      </c>
      <c r="H119" s="325">
        <v>0.3</v>
      </c>
      <c r="I119" s="326">
        <v>24.07</v>
      </c>
      <c r="J119" s="326">
        <v>7.2210000000000001</v>
      </c>
    </row>
    <row r="120" spans="1:10" ht="25.5" x14ac:dyDescent="0.2">
      <c r="A120" s="327" t="s">
        <v>240</v>
      </c>
      <c r="B120" s="329" t="s">
        <v>325</v>
      </c>
      <c r="C120" s="327" t="s">
        <v>190</v>
      </c>
      <c r="D120" s="327" t="s">
        <v>326</v>
      </c>
      <c r="E120" s="328" t="s">
        <v>243</v>
      </c>
      <c r="F120" s="328"/>
      <c r="G120" s="329" t="s">
        <v>281</v>
      </c>
      <c r="H120" s="330">
        <v>1</v>
      </c>
      <c r="I120" s="331">
        <v>29.6</v>
      </c>
      <c r="J120" s="331">
        <v>29.6</v>
      </c>
    </row>
    <row r="121" spans="1:10" ht="25.5" x14ac:dyDescent="0.2">
      <c r="A121" s="332"/>
      <c r="B121" s="341"/>
      <c r="C121" s="332"/>
      <c r="D121" s="332"/>
      <c r="E121" s="332" t="s">
        <v>244</v>
      </c>
      <c r="F121" s="333">
        <v>11.65</v>
      </c>
      <c r="G121" s="332" t="s">
        <v>245</v>
      </c>
      <c r="H121" s="333">
        <v>0.01</v>
      </c>
      <c r="I121" s="332" t="s">
        <v>246</v>
      </c>
      <c r="J121" s="333">
        <v>11.66</v>
      </c>
    </row>
    <row r="122" spans="1:10" ht="26.25" thickBot="1" x14ac:dyDescent="0.25">
      <c r="A122" s="332"/>
      <c r="B122" s="341"/>
      <c r="C122" s="332"/>
      <c r="D122" s="332"/>
      <c r="E122" s="332" t="s">
        <v>247</v>
      </c>
      <c r="F122" s="333">
        <v>11.654999999999999</v>
      </c>
      <c r="G122" s="332"/>
      <c r="H122" s="334" t="s">
        <v>248</v>
      </c>
      <c r="I122" s="334"/>
      <c r="J122" s="333">
        <v>58.28</v>
      </c>
    </row>
    <row r="123" spans="1:10" ht="13.5" thickTop="1" x14ac:dyDescent="0.2">
      <c r="A123" s="335"/>
      <c r="B123" s="342"/>
      <c r="C123" s="335"/>
      <c r="D123" s="335"/>
      <c r="E123" s="335"/>
      <c r="F123" s="335"/>
      <c r="G123" s="335"/>
      <c r="H123" s="335"/>
      <c r="I123" s="335"/>
      <c r="J123" s="335"/>
    </row>
    <row r="124" spans="1:10" ht="15" x14ac:dyDescent="0.2">
      <c r="A124" s="313" t="s">
        <v>327</v>
      </c>
      <c r="B124" s="316" t="s">
        <v>219</v>
      </c>
      <c r="C124" s="313" t="s">
        <v>220</v>
      </c>
      <c r="D124" s="313" t="s">
        <v>84</v>
      </c>
      <c r="E124" s="315" t="s">
        <v>221</v>
      </c>
      <c r="F124" s="315"/>
      <c r="G124" s="316" t="s">
        <v>222</v>
      </c>
      <c r="H124" s="314" t="s">
        <v>223</v>
      </c>
      <c r="I124" s="314" t="s">
        <v>224</v>
      </c>
      <c r="J124" s="314" t="s">
        <v>225</v>
      </c>
    </row>
    <row r="125" spans="1:10" ht="25.5" x14ac:dyDescent="0.2">
      <c r="A125" s="317" t="s">
        <v>226</v>
      </c>
      <c r="B125" s="319" t="s">
        <v>328</v>
      </c>
      <c r="C125" s="317" t="s">
        <v>256</v>
      </c>
      <c r="D125" s="317" t="s">
        <v>177</v>
      </c>
      <c r="E125" s="318">
        <v>98</v>
      </c>
      <c r="F125" s="318"/>
      <c r="G125" s="319" t="s">
        <v>281</v>
      </c>
      <c r="H125" s="320">
        <v>1</v>
      </c>
      <c r="I125" s="321">
        <v>487.51</v>
      </c>
      <c r="J125" s="321">
        <v>487.51</v>
      </c>
    </row>
    <row r="126" spans="1:10" ht="25.5" x14ac:dyDescent="0.2">
      <c r="A126" s="322" t="s">
        <v>230</v>
      </c>
      <c r="B126" s="324" t="s">
        <v>235</v>
      </c>
      <c r="C126" s="322" t="s">
        <v>10</v>
      </c>
      <c r="D126" s="322" t="s">
        <v>236</v>
      </c>
      <c r="E126" s="323" t="s">
        <v>233</v>
      </c>
      <c r="F126" s="323"/>
      <c r="G126" s="324" t="s">
        <v>234</v>
      </c>
      <c r="H126" s="325">
        <v>3.391</v>
      </c>
      <c r="I126" s="326">
        <v>32.65</v>
      </c>
      <c r="J126" s="326">
        <v>110.71615</v>
      </c>
    </row>
    <row r="127" spans="1:10" ht="25.5" x14ac:dyDescent="0.2">
      <c r="A127" s="322" t="s">
        <v>230</v>
      </c>
      <c r="B127" s="324" t="s">
        <v>258</v>
      </c>
      <c r="C127" s="322" t="s">
        <v>10</v>
      </c>
      <c r="D127" s="322" t="s">
        <v>259</v>
      </c>
      <c r="E127" s="323" t="s">
        <v>233</v>
      </c>
      <c r="F127" s="323"/>
      <c r="G127" s="324" t="s">
        <v>234</v>
      </c>
      <c r="H127" s="325">
        <v>4.5199999999999996</v>
      </c>
      <c r="I127" s="326">
        <v>24.07</v>
      </c>
      <c r="J127" s="326">
        <v>108.79640000000001</v>
      </c>
    </row>
    <row r="128" spans="1:10" x14ac:dyDescent="0.2">
      <c r="A128" s="327" t="s">
        <v>240</v>
      </c>
      <c r="B128" s="329" t="s">
        <v>329</v>
      </c>
      <c r="C128" s="327" t="s">
        <v>190</v>
      </c>
      <c r="D128" s="327" t="s">
        <v>330</v>
      </c>
      <c r="E128" s="328" t="s">
        <v>243</v>
      </c>
      <c r="F128" s="328"/>
      <c r="G128" s="329" t="s">
        <v>264</v>
      </c>
      <c r="H128" s="330">
        <v>1</v>
      </c>
      <c r="I128" s="331">
        <v>268</v>
      </c>
      <c r="J128" s="331">
        <v>268</v>
      </c>
    </row>
    <row r="129" spans="1:10" ht="25.5" x14ac:dyDescent="0.2">
      <c r="A129" s="332"/>
      <c r="B129" s="341"/>
      <c r="C129" s="332"/>
      <c r="D129" s="332"/>
      <c r="E129" s="332" t="s">
        <v>244</v>
      </c>
      <c r="F129" s="333">
        <v>148.86000000000001</v>
      </c>
      <c r="G129" s="332" t="s">
        <v>245</v>
      </c>
      <c r="H129" s="333">
        <v>0</v>
      </c>
      <c r="I129" s="332" t="s">
        <v>246</v>
      </c>
      <c r="J129" s="333">
        <v>148.86000000000001</v>
      </c>
    </row>
    <row r="130" spans="1:10" ht="26.25" thickBot="1" x14ac:dyDescent="0.25">
      <c r="A130" s="332"/>
      <c r="B130" s="341"/>
      <c r="C130" s="332"/>
      <c r="D130" s="332"/>
      <c r="E130" s="332" t="s">
        <v>247</v>
      </c>
      <c r="F130" s="333">
        <v>121.8775</v>
      </c>
      <c r="G130" s="332"/>
      <c r="H130" s="334" t="s">
        <v>248</v>
      </c>
      <c r="I130" s="334"/>
      <c r="J130" s="333">
        <v>609.39</v>
      </c>
    </row>
    <row r="131" spans="1:10" ht="13.5" thickTop="1" x14ac:dyDescent="0.2">
      <c r="A131" s="335"/>
      <c r="B131" s="342"/>
      <c r="C131" s="335"/>
      <c r="D131" s="335"/>
      <c r="E131" s="335"/>
      <c r="F131" s="335"/>
      <c r="G131" s="335"/>
      <c r="H131" s="335"/>
      <c r="I131" s="335"/>
      <c r="J131" s="335"/>
    </row>
    <row r="132" spans="1:10" ht="15" x14ac:dyDescent="0.2">
      <c r="A132" s="313" t="s">
        <v>331</v>
      </c>
      <c r="B132" s="316" t="s">
        <v>219</v>
      </c>
      <c r="C132" s="313" t="s">
        <v>220</v>
      </c>
      <c r="D132" s="313" t="s">
        <v>84</v>
      </c>
      <c r="E132" s="315" t="s">
        <v>221</v>
      </c>
      <c r="F132" s="315"/>
      <c r="G132" s="316" t="s">
        <v>222</v>
      </c>
      <c r="H132" s="314" t="s">
        <v>223</v>
      </c>
      <c r="I132" s="314" t="s">
        <v>224</v>
      </c>
      <c r="J132" s="314" t="s">
        <v>225</v>
      </c>
    </row>
    <row r="133" spans="1:10" ht="25.5" x14ac:dyDescent="0.2">
      <c r="A133" s="317" t="s">
        <v>226</v>
      </c>
      <c r="B133" s="319" t="s">
        <v>332</v>
      </c>
      <c r="C133" s="317" t="s">
        <v>256</v>
      </c>
      <c r="D133" s="317" t="s">
        <v>178</v>
      </c>
      <c r="E133" s="318">
        <v>303</v>
      </c>
      <c r="F133" s="318"/>
      <c r="G133" s="319" t="s">
        <v>281</v>
      </c>
      <c r="H133" s="320">
        <v>1</v>
      </c>
      <c r="I133" s="321">
        <v>470.79</v>
      </c>
      <c r="J133" s="321">
        <v>470.79</v>
      </c>
    </row>
    <row r="134" spans="1:10" ht="25.5" x14ac:dyDescent="0.2">
      <c r="A134" s="322" t="s">
        <v>230</v>
      </c>
      <c r="B134" s="324" t="s">
        <v>235</v>
      </c>
      <c r="C134" s="322" t="s">
        <v>10</v>
      </c>
      <c r="D134" s="322" t="s">
        <v>236</v>
      </c>
      <c r="E134" s="323" t="s">
        <v>233</v>
      </c>
      <c r="F134" s="323"/>
      <c r="G134" s="324" t="s">
        <v>234</v>
      </c>
      <c r="H134" s="325">
        <v>1</v>
      </c>
      <c r="I134" s="326">
        <v>32.65</v>
      </c>
      <c r="J134" s="326">
        <v>32.65</v>
      </c>
    </row>
    <row r="135" spans="1:10" ht="25.5" x14ac:dyDescent="0.2">
      <c r="A135" s="322" t="s">
        <v>230</v>
      </c>
      <c r="B135" s="324" t="s">
        <v>258</v>
      </c>
      <c r="C135" s="322" t="s">
        <v>10</v>
      </c>
      <c r="D135" s="322" t="s">
        <v>259</v>
      </c>
      <c r="E135" s="323" t="s">
        <v>233</v>
      </c>
      <c r="F135" s="323"/>
      <c r="G135" s="324" t="s">
        <v>234</v>
      </c>
      <c r="H135" s="325">
        <v>2</v>
      </c>
      <c r="I135" s="326">
        <v>24.07</v>
      </c>
      <c r="J135" s="326">
        <v>48.14</v>
      </c>
    </row>
    <row r="136" spans="1:10" x14ac:dyDescent="0.2">
      <c r="A136" s="327" t="s">
        <v>240</v>
      </c>
      <c r="B136" s="329" t="s">
        <v>333</v>
      </c>
      <c r="C136" s="327" t="s">
        <v>256</v>
      </c>
      <c r="D136" s="327" t="s">
        <v>334</v>
      </c>
      <c r="E136" s="328" t="s">
        <v>243</v>
      </c>
      <c r="F136" s="328"/>
      <c r="G136" s="329" t="s">
        <v>13</v>
      </c>
      <c r="H136" s="330">
        <v>1</v>
      </c>
      <c r="I136" s="331">
        <v>390</v>
      </c>
      <c r="J136" s="331">
        <v>390</v>
      </c>
    </row>
    <row r="137" spans="1:10" ht="25.5" x14ac:dyDescent="0.2">
      <c r="A137" s="332"/>
      <c r="B137" s="341"/>
      <c r="C137" s="332"/>
      <c r="D137" s="332"/>
      <c r="E137" s="332" t="s">
        <v>244</v>
      </c>
      <c r="F137" s="333">
        <v>54.03</v>
      </c>
      <c r="G137" s="332" t="s">
        <v>245</v>
      </c>
      <c r="H137" s="333">
        <v>0</v>
      </c>
      <c r="I137" s="332" t="s">
        <v>246</v>
      </c>
      <c r="J137" s="333">
        <v>54.03</v>
      </c>
    </row>
    <row r="138" spans="1:10" ht="26.25" thickBot="1" x14ac:dyDescent="0.25">
      <c r="A138" s="332"/>
      <c r="B138" s="341"/>
      <c r="C138" s="332"/>
      <c r="D138" s="332"/>
      <c r="E138" s="332" t="s">
        <v>247</v>
      </c>
      <c r="F138" s="333">
        <v>117.69750000000001</v>
      </c>
      <c r="G138" s="332"/>
      <c r="H138" s="334" t="s">
        <v>248</v>
      </c>
      <c r="I138" s="334"/>
      <c r="J138" s="333">
        <v>588.49</v>
      </c>
    </row>
    <row r="139" spans="1:10" ht="13.5" thickTop="1" x14ac:dyDescent="0.2">
      <c r="A139" s="335"/>
      <c r="B139" s="342"/>
      <c r="C139" s="335"/>
      <c r="D139" s="335"/>
      <c r="E139" s="335"/>
      <c r="F139" s="335"/>
      <c r="G139" s="335"/>
      <c r="H139" s="335"/>
      <c r="I139" s="335"/>
      <c r="J139" s="335"/>
    </row>
    <row r="140" spans="1:10" ht="15" x14ac:dyDescent="0.2">
      <c r="A140" s="313" t="s">
        <v>335</v>
      </c>
      <c r="B140" s="316" t="s">
        <v>219</v>
      </c>
      <c r="C140" s="313" t="s">
        <v>220</v>
      </c>
      <c r="D140" s="313" t="s">
        <v>84</v>
      </c>
      <c r="E140" s="315" t="s">
        <v>221</v>
      </c>
      <c r="F140" s="315"/>
      <c r="G140" s="316" t="s">
        <v>222</v>
      </c>
      <c r="H140" s="314" t="s">
        <v>223</v>
      </c>
      <c r="I140" s="314" t="s">
        <v>224</v>
      </c>
      <c r="J140" s="314" t="s">
        <v>225</v>
      </c>
    </row>
    <row r="141" spans="1:10" ht="51" x14ac:dyDescent="0.2">
      <c r="A141" s="317" t="s">
        <v>226</v>
      </c>
      <c r="B141" s="319" t="s">
        <v>336</v>
      </c>
      <c r="C141" s="317" t="s">
        <v>10</v>
      </c>
      <c r="D141" s="317" t="s">
        <v>179</v>
      </c>
      <c r="E141" s="318" t="s">
        <v>337</v>
      </c>
      <c r="F141" s="318"/>
      <c r="G141" s="319" t="s">
        <v>13</v>
      </c>
      <c r="H141" s="320">
        <v>1</v>
      </c>
      <c r="I141" s="321">
        <v>26141.759999999998</v>
      </c>
      <c r="J141" s="321">
        <v>26141.759999999998</v>
      </c>
    </row>
    <row r="142" spans="1:10" ht="63.75" x14ac:dyDescent="0.2">
      <c r="A142" s="322" t="s">
        <v>230</v>
      </c>
      <c r="B142" s="324" t="s">
        <v>269</v>
      </c>
      <c r="C142" s="322" t="s">
        <v>10</v>
      </c>
      <c r="D142" s="322" t="s">
        <v>270</v>
      </c>
      <c r="E142" s="323" t="s">
        <v>271</v>
      </c>
      <c r="F142" s="323"/>
      <c r="G142" s="324" t="s">
        <v>272</v>
      </c>
      <c r="H142" s="325">
        <v>0.27585999999999999</v>
      </c>
      <c r="I142" s="326">
        <v>289.5</v>
      </c>
      <c r="J142" s="326">
        <v>79.861469999999997</v>
      </c>
    </row>
    <row r="143" spans="1:10" ht="25.5" x14ac:dyDescent="0.2">
      <c r="A143" s="322" t="s">
        <v>230</v>
      </c>
      <c r="B143" s="324" t="s">
        <v>231</v>
      </c>
      <c r="C143" s="322" t="s">
        <v>10</v>
      </c>
      <c r="D143" s="322" t="s">
        <v>232</v>
      </c>
      <c r="E143" s="323" t="s">
        <v>233</v>
      </c>
      <c r="F143" s="323"/>
      <c r="G143" s="324" t="s">
        <v>234</v>
      </c>
      <c r="H143" s="325">
        <v>9.4717000000000002</v>
      </c>
      <c r="I143" s="326">
        <v>25.23</v>
      </c>
      <c r="J143" s="326">
        <v>238.970991</v>
      </c>
    </row>
    <row r="144" spans="1:10" ht="25.5" x14ac:dyDescent="0.2">
      <c r="A144" s="322" t="s">
        <v>230</v>
      </c>
      <c r="B144" s="324" t="s">
        <v>235</v>
      </c>
      <c r="C144" s="322" t="s">
        <v>10</v>
      </c>
      <c r="D144" s="322" t="s">
        <v>236</v>
      </c>
      <c r="E144" s="323" t="s">
        <v>233</v>
      </c>
      <c r="F144" s="323"/>
      <c r="G144" s="324" t="s">
        <v>234</v>
      </c>
      <c r="H144" s="325">
        <v>9.4717000000000002</v>
      </c>
      <c r="I144" s="326">
        <v>32.65</v>
      </c>
      <c r="J144" s="326">
        <v>309.25100500000002</v>
      </c>
    </row>
    <row r="145" spans="1:10" ht="51" x14ac:dyDescent="0.2">
      <c r="A145" s="327" t="s">
        <v>240</v>
      </c>
      <c r="B145" s="329" t="s">
        <v>338</v>
      </c>
      <c r="C145" s="327" t="s">
        <v>10</v>
      </c>
      <c r="D145" s="327" t="s">
        <v>339</v>
      </c>
      <c r="E145" s="328" t="s">
        <v>243</v>
      </c>
      <c r="F145" s="328"/>
      <c r="G145" s="329" t="s">
        <v>13</v>
      </c>
      <c r="H145" s="330">
        <v>1</v>
      </c>
      <c r="I145" s="331">
        <v>25513.68</v>
      </c>
      <c r="J145" s="331">
        <v>25513.68</v>
      </c>
    </row>
    <row r="146" spans="1:10" ht="25.5" x14ac:dyDescent="0.2">
      <c r="A146" s="332"/>
      <c r="B146" s="341"/>
      <c r="C146" s="332"/>
      <c r="D146" s="332"/>
      <c r="E146" s="332" t="s">
        <v>244</v>
      </c>
      <c r="F146" s="333">
        <v>385.87</v>
      </c>
      <c r="G146" s="332" t="s">
        <v>245</v>
      </c>
      <c r="H146" s="333">
        <v>0.01</v>
      </c>
      <c r="I146" s="332" t="s">
        <v>246</v>
      </c>
      <c r="J146" s="333">
        <v>385.88</v>
      </c>
    </row>
    <row r="147" spans="1:10" ht="26.25" thickBot="1" x14ac:dyDescent="0.25">
      <c r="A147" s="332"/>
      <c r="B147" s="341"/>
      <c r="C147" s="332"/>
      <c r="D147" s="332"/>
      <c r="E147" s="332" t="s">
        <v>247</v>
      </c>
      <c r="F147" s="333">
        <v>6535.44</v>
      </c>
      <c r="G147" s="332"/>
      <c r="H147" s="334" t="s">
        <v>248</v>
      </c>
      <c r="I147" s="334"/>
      <c r="J147" s="333">
        <v>32677.200000000001</v>
      </c>
    </row>
    <row r="148" spans="1:10" ht="13.5" thickTop="1" x14ac:dyDescent="0.2">
      <c r="A148" s="335"/>
      <c r="B148" s="342"/>
      <c r="C148" s="335"/>
      <c r="D148" s="335"/>
      <c r="E148" s="335"/>
      <c r="F148" s="335"/>
      <c r="G148" s="335"/>
      <c r="H148" s="335"/>
      <c r="I148" s="335"/>
      <c r="J148" s="335"/>
    </row>
    <row r="149" spans="1:10" ht="15" x14ac:dyDescent="0.2">
      <c r="A149" s="313" t="s">
        <v>340</v>
      </c>
      <c r="B149" s="316" t="s">
        <v>219</v>
      </c>
      <c r="C149" s="313" t="s">
        <v>220</v>
      </c>
      <c r="D149" s="313" t="s">
        <v>84</v>
      </c>
      <c r="E149" s="315" t="s">
        <v>221</v>
      </c>
      <c r="F149" s="315"/>
      <c r="G149" s="316" t="s">
        <v>222</v>
      </c>
      <c r="H149" s="314" t="s">
        <v>223</v>
      </c>
      <c r="I149" s="314" t="s">
        <v>224</v>
      </c>
      <c r="J149" s="314" t="s">
        <v>225</v>
      </c>
    </row>
    <row r="150" spans="1:10" ht="38.25" x14ac:dyDescent="0.2">
      <c r="A150" s="317" t="s">
        <v>226</v>
      </c>
      <c r="B150" s="319" t="s">
        <v>341</v>
      </c>
      <c r="C150" s="317" t="s">
        <v>10</v>
      </c>
      <c r="D150" s="317" t="s">
        <v>180</v>
      </c>
      <c r="E150" s="318" t="s">
        <v>337</v>
      </c>
      <c r="F150" s="318"/>
      <c r="G150" s="319" t="s">
        <v>13</v>
      </c>
      <c r="H150" s="320">
        <v>1</v>
      </c>
      <c r="I150" s="321">
        <v>302.49</v>
      </c>
      <c r="J150" s="321">
        <v>302.49</v>
      </c>
    </row>
    <row r="151" spans="1:10" ht="25.5" x14ac:dyDescent="0.2">
      <c r="A151" s="322" t="s">
        <v>230</v>
      </c>
      <c r="B151" s="324" t="s">
        <v>231</v>
      </c>
      <c r="C151" s="322" t="s">
        <v>10</v>
      </c>
      <c r="D151" s="322" t="s">
        <v>232</v>
      </c>
      <c r="E151" s="323" t="s">
        <v>233</v>
      </c>
      <c r="F151" s="323"/>
      <c r="G151" s="324" t="s">
        <v>234</v>
      </c>
      <c r="H151" s="325">
        <v>0.44359999999999999</v>
      </c>
      <c r="I151" s="326">
        <v>25.23</v>
      </c>
      <c r="J151" s="326">
        <v>11.192028000000001</v>
      </c>
    </row>
    <row r="152" spans="1:10" ht="25.5" x14ac:dyDescent="0.2">
      <c r="A152" s="322" t="s">
        <v>230</v>
      </c>
      <c r="B152" s="324" t="s">
        <v>235</v>
      </c>
      <c r="C152" s="322" t="s">
        <v>10</v>
      </c>
      <c r="D152" s="322" t="s">
        <v>236</v>
      </c>
      <c r="E152" s="323" t="s">
        <v>233</v>
      </c>
      <c r="F152" s="323"/>
      <c r="G152" s="324" t="s">
        <v>234</v>
      </c>
      <c r="H152" s="325">
        <v>0.44359999999999999</v>
      </c>
      <c r="I152" s="326">
        <v>32.65</v>
      </c>
      <c r="J152" s="326">
        <v>14.48354</v>
      </c>
    </row>
    <row r="153" spans="1:10" ht="38.25" x14ac:dyDescent="0.2">
      <c r="A153" s="327" t="s">
        <v>240</v>
      </c>
      <c r="B153" s="329" t="s">
        <v>342</v>
      </c>
      <c r="C153" s="327" t="s">
        <v>10</v>
      </c>
      <c r="D153" s="327" t="s">
        <v>343</v>
      </c>
      <c r="E153" s="328" t="s">
        <v>243</v>
      </c>
      <c r="F153" s="328"/>
      <c r="G153" s="329" t="s">
        <v>13</v>
      </c>
      <c r="H153" s="330">
        <v>1</v>
      </c>
      <c r="I153" s="331">
        <v>276.81</v>
      </c>
      <c r="J153" s="331">
        <v>276.81</v>
      </c>
    </row>
    <row r="154" spans="1:10" ht="25.5" x14ac:dyDescent="0.2">
      <c r="A154" s="332"/>
      <c r="B154" s="341"/>
      <c r="C154" s="332"/>
      <c r="D154" s="332"/>
      <c r="E154" s="332" t="s">
        <v>244</v>
      </c>
      <c r="F154" s="333">
        <v>17.690000000000001</v>
      </c>
      <c r="G154" s="332" t="s">
        <v>245</v>
      </c>
      <c r="H154" s="333">
        <v>0</v>
      </c>
      <c r="I154" s="332" t="s">
        <v>246</v>
      </c>
      <c r="J154" s="333">
        <v>17.690000000000001</v>
      </c>
    </row>
    <row r="155" spans="1:10" ht="26.25" thickBot="1" x14ac:dyDescent="0.25">
      <c r="A155" s="332"/>
      <c r="B155" s="341"/>
      <c r="C155" s="332"/>
      <c r="D155" s="332"/>
      <c r="E155" s="332" t="s">
        <v>247</v>
      </c>
      <c r="F155" s="333">
        <v>75.622500000000002</v>
      </c>
      <c r="G155" s="332"/>
      <c r="H155" s="334" t="s">
        <v>248</v>
      </c>
      <c r="I155" s="334"/>
      <c r="J155" s="333">
        <v>378.11</v>
      </c>
    </row>
    <row r="156" spans="1:10" ht="13.5" thickTop="1" x14ac:dyDescent="0.2">
      <c r="A156" s="335"/>
      <c r="B156" s="342"/>
      <c r="C156" s="335"/>
      <c r="D156" s="335"/>
      <c r="E156" s="335"/>
      <c r="F156" s="335"/>
      <c r="G156" s="335"/>
      <c r="H156" s="335"/>
      <c r="I156" s="335"/>
      <c r="J156" s="335"/>
    </row>
    <row r="157" spans="1:10" ht="15" x14ac:dyDescent="0.2">
      <c r="A157" s="313" t="s">
        <v>344</v>
      </c>
      <c r="B157" s="316" t="s">
        <v>219</v>
      </c>
      <c r="C157" s="313" t="s">
        <v>220</v>
      </c>
      <c r="D157" s="313" t="s">
        <v>84</v>
      </c>
      <c r="E157" s="315" t="s">
        <v>221</v>
      </c>
      <c r="F157" s="315"/>
      <c r="G157" s="316" t="s">
        <v>222</v>
      </c>
      <c r="H157" s="314" t="s">
        <v>223</v>
      </c>
      <c r="I157" s="314" t="s">
        <v>224</v>
      </c>
      <c r="J157" s="314" t="s">
        <v>225</v>
      </c>
    </row>
    <row r="158" spans="1:10" ht="25.5" x14ac:dyDescent="0.2">
      <c r="A158" s="317" t="s">
        <v>226</v>
      </c>
      <c r="B158" s="319" t="s">
        <v>345</v>
      </c>
      <c r="C158" s="317" t="s">
        <v>256</v>
      </c>
      <c r="D158" s="317" t="s">
        <v>181</v>
      </c>
      <c r="E158" s="318">
        <v>98</v>
      </c>
      <c r="F158" s="318"/>
      <c r="G158" s="319" t="s">
        <v>281</v>
      </c>
      <c r="H158" s="320">
        <v>1</v>
      </c>
      <c r="I158" s="321">
        <v>144.07</v>
      </c>
      <c r="J158" s="321">
        <v>144.07</v>
      </c>
    </row>
    <row r="159" spans="1:10" ht="25.5" x14ac:dyDescent="0.2">
      <c r="A159" s="322" t="s">
        <v>230</v>
      </c>
      <c r="B159" s="324" t="s">
        <v>346</v>
      </c>
      <c r="C159" s="322" t="s">
        <v>10</v>
      </c>
      <c r="D159" s="322" t="s">
        <v>347</v>
      </c>
      <c r="E159" s="323" t="s">
        <v>233</v>
      </c>
      <c r="F159" s="323"/>
      <c r="G159" s="324" t="s">
        <v>234</v>
      </c>
      <c r="H159" s="325">
        <v>0.33</v>
      </c>
      <c r="I159" s="326">
        <v>32.25</v>
      </c>
      <c r="J159" s="326">
        <v>10.6425</v>
      </c>
    </row>
    <row r="160" spans="1:10" ht="25.5" x14ac:dyDescent="0.2">
      <c r="A160" s="322" t="s">
        <v>230</v>
      </c>
      <c r="B160" s="324" t="s">
        <v>258</v>
      </c>
      <c r="C160" s="322" t="s">
        <v>10</v>
      </c>
      <c r="D160" s="322" t="s">
        <v>259</v>
      </c>
      <c r="E160" s="323" t="s">
        <v>233</v>
      </c>
      <c r="F160" s="323"/>
      <c r="G160" s="324" t="s">
        <v>234</v>
      </c>
      <c r="H160" s="325">
        <v>0.33</v>
      </c>
      <c r="I160" s="326">
        <v>24.07</v>
      </c>
      <c r="J160" s="326">
        <v>7.9431000000000003</v>
      </c>
    </row>
    <row r="161" spans="1:10" ht="25.5" x14ac:dyDescent="0.2">
      <c r="A161" s="322" t="s">
        <v>230</v>
      </c>
      <c r="B161" s="324" t="s">
        <v>348</v>
      </c>
      <c r="C161" s="322" t="s">
        <v>10</v>
      </c>
      <c r="D161" s="322" t="s">
        <v>349</v>
      </c>
      <c r="E161" s="323" t="s">
        <v>350</v>
      </c>
      <c r="F161" s="323"/>
      <c r="G161" s="324" t="s">
        <v>276</v>
      </c>
      <c r="H161" s="325">
        <v>9.11E-2</v>
      </c>
      <c r="I161" s="326">
        <v>95.22</v>
      </c>
      <c r="J161" s="326">
        <v>8.6745420000000006</v>
      </c>
    </row>
    <row r="162" spans="1:10" ht="38.25" x14ac:dyDescent="0.2">
      <c r="A162" s="327" t="s">
        <v>240</v>
      </c>
      <c r="B162" s="329" t="s">
        <v>351</v>
      </c>
      <c r="C162" s="327" t="s">
        <v>10</v>
      </c>
      <c r="D162" s="327" t="s">
        <v>352</v>
      </c>
      <c r="E162" s="328" t="s">
        <v>243</v>
      </c>
      <c r="F162" s="328"/>
      <c r="G162" s="329" t="s">
        <v>13</v>
      </c>
      <c r="H162" s="330">
        <v>1</v>
      </c>
      <c r="I162" s="331">
        <v>116.81</v>
      </c>
      <c r="J162" s="331">
        <v>116.81</v>
      </c>
    </row>
    <row r="163" spans="1:10" ht="25.5" x14ac:dyDescent="0.2">
      <c r="A163" s="332"/>
      <c r="B163" s="341"/>
      <c r="C163" s="332"/>
      <c r="D163" s="332"/>
      <c r="E163" s="332" t="s">
        <v>244</v>
      </c>
      <c r="F163" s="333">
        <v>18.16</v>
      </c>
      <c r="G163" s="332" t="s">
        <v>245</v>
      </c>
      <c r="H163" s="333">
        <v>0</v>
      </c>
      <c r="I163" s="332" t="s">
        <v>246</v>
      </c>
      <c r="J163" s="333">
        <v>18.16</v>
      </c>
    </row>
    <row r="164" spans="1:10" ht="26.25" thickBot="1" x14ac:dyDescent="0.25">
      <c r="A164" s="332"/>
      <c r="B164" s="341"/>
      <c r="C164" s="332"/>
      <c r="D164" s="332"/>
      <c r="E164" s="332" t="s">
        <v>247</v>
      </c>
      <c r="F164" s="333">
        <v>36.017499999999998</v>
      </c>
      <c r="G164" s="332"/>
      <c r="H164" s="334" t="s">
        <v>248</v>
      </c>
      <c r="I164" s="334"/>
      <c r="J164" s="333">
        <v>180.09</v>
      </c>
    </row>
    <row r="165" spans="1:10" ht="13.5" thickTop="1" x14ac:dyDescent="0.2">
      <c r="A165" s="335"/>
      <c r="B165" s="342"/>
      <c r="C165" s="335"/>
      <c r="D165" s="335"/>
      <c r="E165" s="335"/>
      <c r="F165" s="335"/>
      <c r="G165" s="335"/>
      <c r="H165" s="335"/>
      <c r="I165" s="335"/>
      <c r="J165" s="335"/>
    </row>
    <row r="166" spans="1:10" ht="15" x14ac:dyDescent="0.2">
      <c r="A166" s="313" t="s">
        <v>353</v>
      </c>
      <c r="B166" s="316" t="s">
        <v>219</v>
      </c>
      <c r="C166" s="313" t="s">
        <v>220</v>
      </c>
      <c r="D166" s="313" t="s">
        <v>84</v>
      </c>
      <c r="E166" s="315" t="s">
        <v>221</v>
      </c>
      <c r="F166" s="315"/>
      <c r="G166" s="316" t="s">
        <v>222</v>
      </c>
      <c r="H166" s="314" t="s">
        <v>223</v>
      </c>
      <c r="I166" s="314" t="s">
        <v>224</v>
      </c>
      <c r="J166" s="314" t="s">
        <v>225</v>
      </c>
    </row>
    <row r="167" spans="1:10" ht="25.5" x14ac:dyDescent="0.2">
      <c r="A167" s="317" t="s">
        <v>226</v>
      </c>
      <c r="B167" s="319" t="s">
        <v>354</v>
      </c>
      <c r="C167" s="317" t="s">
        <v>256</v>
      </c>
      <c r="D167" s="317" t="s">
        <v>182</v>
      </c>
      <c r="E167" s="318">
        <v>78</v>
      </c>
      <c r="F167" s="318"/>
      <c r="G167" s="319" t="s">
        <v>355</v>
      </c>
      <c r="H167" s="320">
        <v>1</v>
      </c>
      <c r="I167" s="321">
        <v>163.28</v>
      </c>
      <c r="J167" s="321">
        <v>163.28</v>
      </c>
    </row>
    <row r="168" spans="1:10" ht="25.5" x14ac:dyDescent="0.2">
      <c r="A168" s="322" t="s">
        <v>230</v>
      </c>
      <c r="B168" s="324" t="s">
        <v>235</v>
      </c>
      <c r="C168" s="322" t="s">
        <v>10</v>
      </c>
      <c r="D168" s="322" t="s">
        <v>236</v>
      </c>
      <c r="E168" s="323" t="s">
        <v>233</v>
      </c>
      <c r="F168" s="323"/>
      <c r="G168" s="324" t="s">
        <v>234</v>
      </c>
      <c r="H168" s="325">
        <v>0.46</v>
      </c>
      <c r="I168" s="326">
        <v>32.65</v>
      </c>
      <c r="J168" s="326">
        <v>15.019</v>
      </c>
    </row>
    <row r="169" spans="1:10" ht="25.5" x14ac:dyDescent="0.2">
      <c r="A169" s="322" t="s">
        <v>230</v>
      </c>
      <c r="B169" s="324" t="s">
        <v>258</v>
      </c>
      <c r="C169" s="322" t="s">
        <v>10</v>
      </c>
      <c r="D169" s="322" t="s">
        <v>259</v>
      </c>
      <c r="E169" s="323" t="s">
        <v>233</v>
      </c>
      <c r="F169" s="323"/>
      <c r="G169" s="324" t="s">
        <v>234</v>
      </c>
      <c r="H169" s="325">
        <v>0.46</v>
      </c>
      <c r="I169" s="326">
        <v>24.07</v>
      </c>
      <c r="J169" s="326">
        <v>11.0722</v>
      </c>
    </row>
    <row r="170" spans="1:10" ht="25.5" x14ac:dyDescent="0.2">
      <c r="A170" s="327" t="s">
        <v>240</v>
      </c>
      <c r="B170" s="329" t="s">
        <v>356</v>
      </c>
      <c r="C170" s="327" t="s">
        <v>190</v>
      </c>
      <c r="D170" s="327" t="s">
        <v>357</v>
      </c>
      <c r="E170" s="328" t="s">
        <v>243</v>
      </c>
      <c r="F170" s="328"/>
      <c r="G170" s="329" t="s">
        <v>355</v>
      </c>
      <c r="H170" s="330">
        <v>1.02</v>
      </c>
      <c r="I170" s="331">
        <v>134.5</v>
      </c>
      <c r="J170" s="331">
        <v>137.19</v>
      </c>
    </row>
    <row r="171" spans="1:10" ht="25.5" x14ac:dyDescent="0.2">
      <c r="A171" s="332"/>
      <c r="B171" s="341"/>
      <c r="C171" s="332"/>
      <c r="D171" s="332"/>
      <c r="E171" s="332" t="s">
        <v>244</v>
      </c>
      <c r="F171" s="333">
        <v>17.87</v>
      </c>
      <c r="G171" s="332" t="s">
        <v>245</v>
      </c>
      <c r="H171" s="333">
        <v>0</v>
      </c>
      <c r="I171" s="332" t="s">
        <v>246</v>
      </c>
      <c r="J171" s="333">
        <v>17.87</v>
      </c>
    </row>
    <row r="172" spans="1:10" ht="26.25" thickBot="1" x14ac:dyDescent="0.25">
      <c r="A172" s="332"/>
      <c r="B172" s="341"/>
      <c r="C172" s="332"/>
      <c r="D172" s="332"/>
      <c r="E172" s="332" t="s">
        <v>247</v>
      </c>
      <c r="F172" s="333">
        <v>40.82</v>
      </c>
      <c r="G172" s="332"/>
      <c r="H172" s="334" t="s">
        <v>248</v>
      </c>
      <c r="I172" s="334"/>
      <c r="J172" s="333">
        <v>204.1</v>
      </c>
    </row>
    <row r="173" spans="1:10" ht="13.5" thickTop="1" x14ac:dyDescent="0.2">
      <c r="A173" s="335"/>
      <c r="B173" s="342"/>
      <c r="C173" s="335"/>
      <c r="D173" s="335"/>
      <c r="E173" s="335"/>
      <c r="F173" s="335"/>
      <c r="G173" s="335"/>
      <c r="H173" s="335"/>
      <c r="I173" s="335"/>
      <c r="J173" s="335"/>
    </row>
    <row r="174" spans="1:10" ht="15" x14ac:dyDescent="0.2">
      <c r="A174" s="313" t="s">
        <v>358</v>
      </c>
      <c r="B174" s="316" t="s">
        <v>219</v>
      </c>
      <c r="C174" s="313" t="s">
        <v>220</v>
      </c>
      <c r="D174" s="313" t="s">
        <v>84</v>
      </c>
      <c r="E174" s="315" t="s">
        <v>221</v>
      </c>
      <c r="F174" s="315"/>
      <c r="G174" s="316" t="s">
        <v>222</v>
      </c>
      <c r="H174" s="314" t="s">
        <v>223</v>
      </c>
      <c r="I174" s="314" t="s">
        <v>224</v>
      </c>
      <c r="J174" s="314" t="s">
        <v>225</v>
      </c>
    </row>
    <row r="175" spans="1:10" ht="25.5" x14ac:dyDescent="0.2">
      <c r="A175" s="317" t="s">
        <v>226</v>
      </c>
      <c r="B175" s="319" t="s">
        <v>359</v>
      </c>
      <c r="C175" s="317" t="s">
        <v>256</v>
      </c>
      <c r="D175" s="317" t="s">
        <v>183</v>
      </c>
      <c r="E175" s="318">
        <v>78</v>
      </c>
      <c r="F175" s="318"/>
      <c r="G175" s="319" t="s">
        <v>355</v>
      </c>
      <c r="H175" s="320">
        <v>1</v>
      </c>
      <c r="I175" s="321">
        <v>299.83999999999997</v>
      </c>
      <c r="J175" s="321">
        <v>299.83999999999997</v>
      </c>
    </row>
    <row r="176" spans="1:10" ht="25.5" x14ac:dyDescent="0.2">
      <c r="A176" s="322" t="s">
        <v>230</v>
      </c>
      <c r="B176" s="324" t="s">
        <v>235</v>
      </c>
      <c r="C176" s="322" t="s">
        <v>10</v>
      </c>
      <c r="D176" s="322" t="s">
        <v>236</v>
      </c>
      <c r="E176" s="323" t="s">
        <v>233</v>
      </c>
      <c r="F176" s="323"/>
      <c r="G176" s="324" t="s">
        <v>234</v>
      </c>
      <c r="H176" s="325">
        <v>0.92</v>
      </c>
      <c r="I176" s="326">
        <v>32.65</v>
      </c>
      <c r="J176" s="326">
        <v>30.038</v>
      </c>
    </row>
    <row r="177" spans="1:10" ht="25.5" x14ac:dyDescent="0.2">
      <c r="A177" s="322" t="s">
        <v>230</v>
      </c>
      <c r="B177" s="324" t="s">
        <v>258</v>
      </c>
      <c r="C177" s="322" t="s">
        <v>10</v>
      </c>
      <c r="D177" s="322" t="s">
        <v>259</v>
      </c>
      <c r="E177" s="323" t="s">
        <v>233</v>
      </c>
      <c r="F177" s="323"/>
      <c r="G177" s="324" t="s">
        <v>234</v>
      </c>
      <c r="H177" s="325">
        <v>0.92</v>
      </c>
      <c r="I177" s="326">
        <v>24.07</v>
      </c>
      <c r="J177" s="326">
        <v>22.144400000000001</v>
      </c>
    </row>
    <row r="178" spans="1:10" ht="25.5" x14ac:dyDescent="0.2">
      <c r="A178" s="327" t="s">
        <v>240</v>
      </c>
      <c r="B178" s="329" t="s">
        <v>360</v>
      </c>
      <c r="C178" s="327" t="s">
        <v>190</v>
      </c>
      <c r="D178" s="327" t="s">
        <v>361</v>
      </c>
      <c r="E178" s="328" t="s">
        <v>243</v>
      </c>
      <c r="F178" s="328"/>
      <c r="G178" s="329" t="s">
        <v>355</v>
      </c>
      <c r="H178" s="330">
        <v>1.02</v>
      </c>
      <c r="I178" s="331">
        <v>242.8</v>
      </c>
      <c r="J178" s="331">
        <v>247.65600000000001</v>
      </c>
    </row>
    <row r="179" spans="1:10" ht="25.5" x14ac:dyDescent="0.2">
      <c r="A179" s="332"/>
      <c r="B179" s="341"/>
      <c r="C179" s="332"/>
      <c r="D179" s="332"/>
      <c r="E179" s="332" t="s">
        <v>244</v>
      </c>
      <c r="F179" s="333">
        <v>35.729999999999997</v>
      </c>
      <c r="G179" s="332" t="s">
        <v>245</v>
      </c>
      <c r="H179" s="333">
        <v>0</v>
      </c>
      <c r="I179" s="332" t="s">
        <v>246</v>
      </c>
      <c r="J179" s="333">
        <v>35.729999999999997</v>
      </c>
    </row>
    <row r="180" spans="1:10" ht="26.25" thickBot="1" x14ac:dyDescent="0.25">
      <c r="A180" s="332"/>
      <c r="B180" s="341"/>
      <c r="C180" s="332"/>
      <c r="D180" s="332"/>
      <c r="E180" s="332" t="s">
        <v>247</v>
      </c>
      <c r="F180" s="333">
        <v>74.959999999999994</v>
      </c>
      <c r="G180" s="332"/>
      <c r="H180" s="334" t="s">
        <v>248</v>
      </c>
      <c r="I180" s="334"/>
      <c r="J180" s="333">
        <v>374.8</v>
      </c>
    </row>
    <row r="181" spans="1:10" ht="13.5" thickTop="1" x14ac:dyDescent="0.2">
      <c r="A181" s="335"/>
      <c r="B181" s="342"/>
      <c r="C181" s="335"/>
      <c r="D181" s="335"/>
      <c r="E181" s="335"/>
      <c r="F181" s="335"/>
      <c r="G181" s="335"/>
      <c r="H181" s="335"/>
      <c r="I181" s="335"/>
      <c r="J181" s="335"/>
    </row>
    <row r="182" spans="1:10" ht="15" x14ac:dyDescent="0.2">
      <c r="A182" s="313" t="s">
        <v>362</v>
      </c>
      <c r="B182" s="316" t="s">
        <v>219</v>
      </c>
      <c r="C182" s="313" t="s">
        <v>220</v>
      </c>
      <c r="D182" s="313" t="s">
        <v>84</v>
      </c>
      <c r="E182" s="315" t="s">
        <v>221</v>
      </c>
      <c r="F182" s="315"/>
      <c r="G182" s="316" t="s">
        <v>222</v>
      </c>
      <c r="H182" s="314" t="s">
        <v>223</v>
      </c>
      <c r="I182" s="314" t="s">
        <v>224</v>
      </c>
      <c r="J182" s="314" t="s">
        <v>225</v>
      </c>
    </row>
    <row r="183" spans="1:10" ht="38.25" x14ac:dyDescent="0.2">
      <c r="A183" s="317" t="s">
        <v>226</v>
      </c>
      <c r="B183" s="319" t="s">
        <v>363</v>
      </c>
      <c r="C183" s="317" t="s">
        <v>10</v>
      </c>
      <c r="D183" s="317" t="s">
        <v>184</v>
      </c>
      <c r="E183" s="318" t="s">
        <v>364</v>
      </c>
      <c r="F183" s="318"/>
      <c r="G183" s="319" t="s">
        <v>13</v>
      </c>
      <c r="H183" s="320">
        <v>1</v>
      </c>
      <c r="I183" s="321">
        <v>883.53</v>
      </c>
      <c r="J183" s="321">
        <v>883.53</v>
      </c>
    </row>
    <row r="184" spans="1:10" ht="38.25" x14ac:dyDescent="0.2">
      <c r="A184" s="322" t="s">
        <v>230</v>
      </c>
      <c r="B184" s="324" t="s">
        <v>365</v>
      </c>
      <c r="C184" s="322" t="s">
        <v>10</v>
      </c>
      <c r="D184" s="322" t="s">
        <v>366</v>
      </c>
      <c r="E184" s="323" t="s">
        <v>367</v>
      </c>
      <c r="F184" s="323"/>
      <c r="G184" s="324" t="s">
        <v>276</v>
      </c>
      <c r="H184" s="325">
        <v>0.121</v>
      </c>
      <c r="I184" s="326">
        <v>319.3</v>
      </c>
      <c r="J184" s="326">
        <v>38.635300000000001</v>
      </c>
    </row>
    <row r="185" spans="1:10" ht="76.5" x14ac:dyDescent="0.2">
      <c r="A185" s="322" t="s">
        <v>230</v>
      </c>
      <c r="B185" s="324" t="s">
        <v>368</v>
      </c>
      <c r="C185" s="322" t="s">
        <v>10</v>
      </c>
      <c r="D185" s="322" t="s">
        <v>369</v>
      </c>
      <c r="E185" s="323" t="s">
        <v>271</v>
      </c>
      <c r="F185" s="323"/>
      <c r="G185" s="324" t="s">
        <v>272</v>
      </c>
      <c r="H185" s="325">
        <v>4.7100000000000003E-2</v>
      </c>
      <c r="I185" s="326">
        <v>161.32</v>
      </c>
      <c r="J185" s="326">
        <v>7.5981719999999999</v>
      </c>
    </row>
    <row r="186" spans="1:10" ht="76.5" x14ac:dyDescent="0.2">
      <c r="A186" s="322" t="s">
        <v>230</v>
      </c>
      <c r="B186" s="324" t="s">
        <v>370</v>
      </c>
      <c r="C186" s="322" t="s">
        <v>10</v>
      </c>
      <c r="D186" s="322" t="s">
        <v>371</v>
      </c>
      <c r="E186" s="323" t="s">
        <v>271</v>
      </c>
      <c r="F186" s="323"/>
      <c r="G186" s="324" t="s">
        <v>372</v>
      </c>
      <c r="H186" s="325">
        <v>9.6000000000000002E-2</v>
      </c>
      <c r="I186" s="326">
        <v>75.16</v>
      </c>
      <c r="J186" s="326">
        <v>7.2153600000000004</v>
      </c>
    </row>
    <row r="187" spans="1:10" ht="25.5" x14ac:dyDescent="0.2">
      <c r="A187" s="322" t="s">
        <v>230</v>
      </c>
      <c r="B187" s="324" t="s">
        <v>346</v>
      </c>
      <c r="C187" s="322" t="s">
        <v>10</v>
      </c>
      <c r="D187" s="322" t="s">
        <v>347</v>
      </c>
      <c r="E187" s="323" t="s">
        <v>233</v>
      </c>
      <c r="F187" s="323"/>
      <c r="G187" s="324" t="s">
        <v>234</v>
      </c>
      <c r="H187" s="325">
        <v>9.2799999999999994E-2</v>
      </c>
      <c r="I187" s="326">
        <v>32.25</v>
      </c>
      <c r="J187" s="326">
        <v>2.9927999999999999</v>
      </c>
    </row>
    <row r="188" spans="1:10" ht="25.5" x14ac:dyDescent="0.2">
      <c r="A188" s="322" t="s">
        <v>230</v>
      </c>
      <c r="B188" s="324" t="s">
        <v>258</v>
      </c>
      <c r="C188" s="322" t="s">
        <v>10</v>
      </c>
      <c r="D188" s="322" t="s">
        <v>259</v>
      </c>
      <c r="E188" s="323" t="s">
        <v>233</v>
      </c>
      <c r="F188" s="323"/>
      <c r="G188" s="324" t="s">
        <v>234</v>
      </c>
      <c r="H188" s="325">
        <v>7.2900000000000006E-2</v>
      </c>
      <c r="I188" s="326">
        <v>24.07</v>
      </c>
      <c r="J188" s="326">
        <v>1.7547029999999999</v>
      </c>
    </row>
    <row r="189" spans="1:10" ht="38.25" x14ac:dyDescent="0.2">
      <c r="A189" s="322" t="s">
        <v>230</v>
      </c>
      <c r="B189" s="324" t="s">
        <v>373</v>
      </c>
      <c r="C189" s="322" t="s">
        <v>10</v>
      </c>
      <c r="D189" s="322" t="s">
        <v>374</v>
      </c>
      <c r="E189" s="323" t="s">
        <v>375</v>
      </c>
      <c r="F189" s="323"/>
      <c r="G189" s="324" t="s">
        <v>276</v>
      </c>
      <c r="H189" s="325">
        <v>5.67E-2</v>
      </c>
      <c r="I189" s="326">
        <v>2675.91</v>
      </c>
      <c r="J189" s="326">
        <v>151.724097</v>
      </c>
    </row>
    <row r="190" spans="1:10" ht="25.5" x14ac:dyDescent="0.2">
      <c r="A190" s="327" t="s">
        <v>240</v>
      </c>
      <c r="B190" s="329" t="s">
        <v>376</v>
      </c>
      <c r="C190" s="327" t="s">
        <v>10</v>
      </c>
      <c r="D190" s="327" t="s">
        <v>377</v>
      </c>
      <c r="E190" s="328" t="s">
        <v>243</v>
      </c>
      <c r="F190" s="328"/>
      <c r="G190" s="329" t="s">
        <v>13</v>
      </c>
      <c r="H190" s="330">
        <v>1</v>
      </c>
      <c r="I190" s="331">
        <v>673.61</v>
      </c>
      <c r="J190" s="331">
        <v>673.61</v>
      </c>
    </row>
    <row r="191" spans="1:10" ht="25.5" x14ac:dyDescent="0.2">
      <c r="A191" s="332"/>
      <c r="B191" s="341"/>
      <c r="C191" s="332"/>
      <c r="D191" s="332"/>
      <c r="E191" s="332" t="s">
        <v>244</v>
      </c>
      <c r="F191" s="333">
        <v>91.18</v>
      </c>
      <c r="G191" s="332" t="s">
        <v>245</v>
      </c>
      <c r="H191" s="333">
        <v>0</v>
      </c>
      <c r="I191" s="332" t="s">
        <v>246</v>
      </c>
      <c r="J191" s="333">
        <v>91.18</v>
      </c>
    </row>
    <row r="192" spans="1:10" ht="26.25" thickBot="1" x14ac:dyDescent="0.25">
      <c r="A192" s="332"/>
      <c r="B192" s="341"/>
      <c r="C192" s="332"/>
      <c r="D192" s="332"/>
      <c r="E192" s="332" t="s">
        <v>247</v>
      </c>
      <c r="F192" s="333">
        <v>220.88249999999999</v>
      </c>
      <c r="G192" s="332"/>
      <c r="H192" s="334" t="s">
        <v>248</v>
      </c>
      <c r="I192" s="334"/>
      <c r="J192" s="333">
        <v>1104.4100000000001</v>
      </c>
    </row>
    <row r="193" spans="1:10" ht="13.5" thickTop="1" x14ac:dyDescent="0.2">
      <c r="A193" s="335"/>
      <c r="B193" s="342"/>
      <c r="C193" s="335"/>
      <c r="D193" s="335"/>
      <c r="E193" s="335"/>
      <c r="F193" s="335"/>
      <c r="G193" s="335"/>
      <c r="H193" s="335"/>
      <c r="I193" s="335"/>
      <c r="J193" s="335"/>
    </row>
    <row r="194" spans="1:10" ht="15" x14ac:dyDescent="0.2">
      <c r="A194" s="313" t="s">
        <v>378</v>
      </c>
      <c r="B194" s="316" t="s">
        <v>219</v>
      </c>
      <c r="C194" s="313" t="s">
        <v>220</v>
      </c>
      <c r="D194" s="313" t="s">
        <v>84</v>
      </c>
      <c r="E194" s="315" t="s">
        <v>221</v>
      </c>
      <c r="F194" s="315"/>
      <c r="G194" s="316" t="s">
        <v>222</v>
      </c>
      <c r="H194" s="314" t="s">
        <v>223</v>
      </c>
      <c r="I194" s="314" t="s">
        <v>224</v>
      </c>
      <c r="J194" s="314" t="s">
        <v>225</v>
      </c>
    </row>
    <row r="195" spans="1:10" ht="25.5" x14ac:dyDescent="0.2">
      <c r="A195" s="317" t="s">
        <v>226</v>
      </c>
      <c r="B195" s="319" t="s">
        <v>379</v>
      </c>
      <c r="C195" s="317" t="s">
        <v>256</v>
      </c>
      <c r="D195" s="317" t="s">
        <v>185</v>
      </c>
      <c r="E195" s="318">
        <v>331</v>
      </c>
      <c r="F195" s="318"/>
      <c r="G195" s="319" t="s">
        <v>281</v>
      </c>
      <c r="H195" s="320">
        <v>1</v>
      </c>
      <c r="I195" s="321">
        <v>99.18</v>
      </c>
      <c r="J195" s="321">
        <v>99.18</v>
      </c>
    </row>
    <row r="196" spans="1:10" ht="38.25" x14ac:dyDescent="0.2">
      <c r="A196" s="322" t="s">
        <v>230</v>
      </c>
      <c r="B196" s="324" t="s">
        <v>380</v>
      </c>
      <c r="C196" s="322" t="s">
        <v>256</v>
      </c>
      <c r="D196" s="322" t="s">
        <v>381</v>
      </c>
      <c r="E196" s="323">
        <v>331</v>
      </c>
      <c r="F196" s="323"/>
      <c r="G196" s="324" t="s">
        <v>276</v>
      </c>
      <c r="H196" s="325">
        <v>4.48E-2</v>
      </c>
      <c r="I196" s="326">
        <v>2213.92</v>
      </c>
      <c r="J196" s="326">
        <v>99.183616000000001</v>
      </c>
    </row>
    <row r="197" spans="1:10" ht="25.5" x14ac:dyDescent="0.2">
      <c r="A197" s="332"/>
      <c r="B197" s="341"/>
      <c r="C197" s="332"/>
      <c r="D197" s="332"/>
      <c r="E197" s="332" t="s">
        <v>244</v>
      </c>
      <c r="F197" s="333">
        <v>13.47</v>
      </c>
      <c r="G197" s="332" t="s">
        <v>245</v>
      </c>
      <c r="H197" s="333">
        <v>0</v>
      </c>
      <c r="I197" s="332" t="s">
        <v>246</v>
      </c>
      <c r="J197" s="333">
        <v>13.47</v>
      </c>
    </row>
    <row r="198" spans="1:10" ht="26.25" thickBot="1" x14ac:dyDescent="0.25">
      <c r="A198" s="332"/>
      <c r="B198" s="341"/>
      <c r="C198" s="332"/>
      <c r="D198" s="332"/>
      <c r="E198" s="332" t="s">
        <v>247</v>
      </c>
      <c r="F198" s="333">
        <v>24.795000000000002</v>
      </c>
      <c r="G198" s="332"/>
      <c r="H198" s="334" t="s">
        <v>248</v>
      </c>
      <c r="I198" s="334"/>
      <c r="J198" s="333">
        <v>123.98</v>
      </c>
    </row>
    <row r="199" spans="1:10" ht="13.5" thickTop="1" x14ac:dyDescent="0.2">
      <c r="A199" s="335"/>
      <c r="B199" s="342"/>
      <c r="C199" s="335"/>
      <c r="D199" s="335"/>
      <c r="E199" s="335"/>
      <c r="F199" s="335"/>
      <c r="G199" s="335"/>
      <c r="H199" s="335"/>
      <c r="I199" s="335"/>
      <c r="J199" s="335"/>
    </row>
    <row r="200" spans="1:10" ht="15" x14ac:dyDescent="0.2">
      <c r="A200" s="313" t="s">
        <v>382</v>
      </c>
      <c r="B200" s="316" t="s">
        <v>219</v>
      </c>
      <c r="C200" s="313" t="s">
        <v>220</v>
      </c>
      <c r="D200" s="313" t="s">
        <v>84</v>
      </c>
      <c r="E200" s="315" t="s">
        <v>221</v>
      </c>
      <c r="F200" s="315"/>
      <c r="G200" s="316" t="s">
        <v>222</v>
      </c>
      <c r="H200" s="314" t="s">
        <v>223</v>
      </c>
      <c r="I200" s="314" t="s">
        <v>224</v>
      </c>
      <c r="J200" s="314" t="s">
        <v>225</v>
      </c>
    </row>
    <row r="201" spans="1:10" ht="25.5" x14ac:dyDescent="0.2">
      <c r="A201" s="317" t="s">
        <v>226</v>
      </c>
      <c r="B201" s="319" t="s">
        <v>383</v>
      </c>
      <c r="C201" s="317" t="s">
        <v>256</v>
      </c>
      <c r="D201" s="317" t="s">
        <v>186</v>
      </c>
      <c r="E201" s="318" t="s">
        <v>257</v>
      </c>
      <c r="F201" s="318"/>
      <c r="G201" s="319" t="s">
        <v>13</v>
      </c>
      <c r="H201" s="320">
        <v>1</v>
      </c>
      <c r="I201" s="321">
        <v>1079.49</v>
      </c>
      <c r="J201" s="321">
        <v>1079.49</v>
      </c>
    </row>
    <row r="202" spans="1:10" ht="25.5" x14ac:dyDescent="0.2">
      <c r="A202" s="322" t="s">
        <v>230</v>
      </c>
      <c r="B202" s="324" t="s">
        <v>235</v>
      </c>
      <c r="C202" s="322" t="s">
        <v>10</v>
      </c>
      <c r="D202" s="322" t="s">
        <v>236</v>
      </c>
      <c r="E202" s="323" t="s">
        <v>233</v>
      </c>
      <c r="F202" s="323"/>
      <c r="G202" s="324" t="s">
        <v>234</v>
      </c>
      <c r="H202" s="325">
        <v>0.5</v>
      </c>
      <c r="I202" s="326">
        <v>32.65</v>
      </c>
      <c r="J202" s="326">
        <v>16.324999999999999</v>
      </c>
    </row>
    <row r="203" spans="1:10" ht="25.5" x14ac:dyDescent="0.2">
      <c r="A203" s="322" t="s">
        <v>230</v>
      </c>
      <c r="B203" s="324" t="s">
        <v>258</v>
      </c>
      <c r="C203" s="322" t="s">
        <v>10</v>
      </c>
      <c r="D203" s="322" t="s">
        <v>259</v>
      </c>
      <c r="E203" s="323" t="s">
        <v>233</v>
      </c>
      <c r="F203" s="323"/>
      <c r="G203" s="324" t="s">
        <v>234</v>
      </c>
      <c r="H203" s="325">
        <v>0.5</v>
      </c>
      <c r="I203" s="326">
        <v>24.07</v>
      </c>
      <c r="J203" s="326">
        <v>12.035</v>
      </c>
    </row>
    <row r="204" spans="1:10" ht="38.25" x14ac:dyDescent="0.2">
      <c r="A204" s="327" t="s">
        <v>240</v>
      </c>
      <c r="B204" s="329" t="s">
        <v>384</v>
      </c>
      <c r="C204" s="327" t="s">
        <v>10</v>
      </c>
      <c r="D204" s="327" t="s">
        <v>385</v>
      </c>
      <c r="E204" s="328" t="s">
        <v>243</v>
      </c>
      <c r="F204" s="328"/>
      <c r="G204" s="329" t="s">
        <v>13</v>
      </c>
      <c r="H204" s="330">
        <v>1</v>
      </c>
      <c r="I204" s="331">
        <v>786.13</v>
      </c>
      <c r="J204" s="331">
        <v>786.13</v>
      </c>
    </row>
    <row r="205" spans="1:10" x14ac:dyDescent="0.2">
      <c r="A205" s="327" t="s">
        <v>240</v>
      </c>
      <c r="B205" s="329" t="s">
        <v>386</v>
      </c>
      <c r="C205" s="327" t="s">
        <v>190</v>
      </c>
      <c r="D205" s="327" t="s">
        <v>387</v>
      </c>
      <c r="E205" s="328" t="s">
        <v>243</v>
      </c>
      <c r="F205" s="328"/>
      <c r="G205" s="329" t="s">
        <v>281</v>
      </c>
      <c r="H205" s="330">
        <v>1</v>
      </c>
      <c r="I205" s="331">
        <v>265</v>
      </c>
      <c r="J205" s="331">
        <v>265</v>
      </c>
    </row>
    <row r="206" spans="1:10" ht="25.5" x14ac:dyDescent="0.2">
      <c r="A206" s="332"/>
      <c r="B206" s="341"/>
      <c r="C206" s="332"/>
      <c r="D206" s="332"/>
      <c r="E206" s="332" t="s">
        <v>244</v>
      </c>
      <c r="F206" s="333">
        <v>19.420000000000002</v>
      </c>
      <c r="G206" s="332" t="s">
        <v>245</v>
      </c>
      <c r="H206" s="333">
        <v>0.01</v>
      </c>
      <c r="I206" s="332" t="s">
        <v>246</v>
      </c>
      <c r="J206" s="333">
        <v>19.43</v>
      </c>
    </row>
    <row r="207" spans="1:10" ht="26.25" thickBot="1" x14ac:dyDescent="0.25">
      <c r="A207" s="332"/>
      <c r="B207" s="341"/>
      <c r="C207" s="332"/>
      <c r="D207" s="332"/>
      <c r="E207" s="332" t="s">
        <v>247</v>
      </c>
      <c r="F207" s="333">
        <v>269.8725</v>
      </c>
      <c r="G207" s="332"/>
      <c r="H207" s="334" t="s">
        <v>248</v>
      </c>
      <c r="I207" s="334"/>
      <c r="J207" s="333">
        <v>1349.36</v>
      </c>
    </row>
    <row r="208" spans="1:10" ht="13.5" thickTop="1" x14ac:dyDescent="0.2">
      <c r="A208" s="335"/>
      <c r="B208" s="342"/>
      <c r="C208" s="335"/>
      <c r="D208" s="335"/>
      <c r="E208" s="335"/>
      <c r="F208" s="335"/>
      <c r="G208" s="335"/>
      <c r="H208" s="335"/>
      <c r="I208" s="335"/>
      <c r="J208" s="335"/>
    </row>
    <row r="209" spans="1:10" ht="15" x14ac:dyDescent="0.2">
      <c r="A209" s="313" t="s">
        <v>388</v>
      </c>
      <c r="B209" s="316" t="s">
        <v>219</v>
      </c>
      <c r="C209" s="313" t="s">
        <v>220</v>
      </c>
      <c r="D209" s="313" t="s">
        <v>84</v>
      </c>
      <c r="E209" s="315" t="s">
        <v>221</v>
      </c>
      <c r="F209" s="315"/>
      <c r="G209" s="316" t="s">
        <v>222</v>
      </c>
      <c r="H209" s="314" t="s">
        <v>223</v>
      </c>
      <c r="I209" s="314" t="s">
        <v>224</v>
      </c>
      <c r="J209" s="314" t="s">
        <v>225</v>
      </c>
    </row>
    <row r="210" spans="1:10" ht="38.25" x14ac:dyDescent="0.2">
      <c r="A210" s="317" t="s">
        <v>226</v>
      </c>
      <c r="B210" s="319" t="s">
        <v>389</v>
      </c>
      <c r="C210" s="317" t="s">
        <v>10</v>
      </c>
      <c r="D210" s="317" t="s">
        <v>390</v>
      </c>
      <c r="E210" s="318" t="s">
        <v>391</v>
      </c>
      <c r="F210" s="318"/>
      <c r="G210" s="319" t="s">
        <v>13</v>
      </c>
      <c r="H210" s="320">
        <v>1</v>
      </c>
      <c r="I210" s="321">
        <v>1301.46</v>
      </c>
      <c r="J210" s="321">
        <v>1301.46</v>
      </c>
    </row>
    <row r="211" spans="1:10" ht="25.5" x14ac:dyDescent="0.2">
      <c r="A211" s="322" t="s">
        <v>230</v>
      </c>
      <c r="B211" s="324" t="s">
        <v>231</v>
      </c>
      <c r="C211" s="322" t="s">
        <v>10</v>
      </c>
      <c r="D211" s="322" t="s">
        <v>232</v>
      </c>
      <c r="E211" s="323" t="s">
        <v>233</v>
      </c>
      <c r="F211" s="323"/>
      <c r="G211" s="324" t="s">
        <v>234</v>
      </c>
      <c r="H211" s="325">
        <v>1.3231999999999999</v>
      </c>
      <c r="I211" s="326">
        <v>25.23</v>
      </c>
      <c r="J211" s="326">
        <v>33.384335999999998</v>
      </c>
    </row>
    <row r="212" spans="1:10" ht="25.5" x14ac:dyDescent="0.2">
      <c r="A212" s="322" t="s">
        <v>230</v>
      </c>
      <c r="B212" s="324" t="s">
        <v>235</v>
      </c>
      <c r="C212" s="322" t="s">
        <v>10</v>
      </c>
      <c r="D212" s="322" t="s">
        <v>236</v>
      </c>
      <c r="E212" s="323" t="s">
        <v>233</v>
      </c>
      <c r="F212" s="323"/>
      <c r="G212" s="324" t="s">
        <v>234</v>
      </c>
      <c r="H212" s="325">
        <v>1.3231999999999999</v>
      </c>
      <c r="I212" s="326">
        <v>32.65</v>
      </c>
      <c r="J212" s="326">
        <v>43.202480000000001</v>
      </c>
    </row>
    <row r="213" spans="1:10" ht="38.25" x14ac:dyDescent="0.2">
      <c r="A213" s="327" t="s">
        <v>240</v>
      </c>
      <c r="B213" s="329" t="s">
        <v>392</v>
      </c>
      <c r="C213" s="327" t="s">
        <v>10</v>
      </c>
      <c r="D213" s="327" t="s">
        <v>393</v>
      </c>
      <c r="E213" s="328" t="s">
        <v>243</v>
      </c>
      <c r="F213" s="328"/>
      <c r="G213" s="329" t="s">
        <v>13</v>
      </c>
      <c r="H213" s="330">
        <v>3</v>
      </c>
      <c r="I213" s="331">
        <v>11.1</v>
      </c>
      <c r="J213" s="331">
        <v>33.299999999999997</v>
      </c>
    </row>
    <row r="214" spans="1:10" ht="25.5" x14ac:dyDescent="0.2">
      <c r="A214" s="327" t="s">
        <v>240</v>
      </c>
      <c r="B214" s="329" t="s">
        <v>394</v>
      </c>
      <c r="C214" s="327" t="s">
        <v>10</v>
      </c>
      <c r="D214" s="327" t="s">
        <v>395</v>
      </c>
      <c r="E214" s="328" t="s">
        <v>243</v>
      </c>
      <c r="F214" s="328"/>
      <c r="G214" s="329" t="s">
        <v>13</v>
      </c>
      <c r="H214" s="330">
        <v>1</v>
      </c>
      <c r="I214" s="331">
        <v>1191.57</v>
      </c>
      <c r="J214" s="331">
        <v>1191.57</v>
      </c>
    </row>
    <row r="215" spans="1:10" ht="25.5" x14ac:dyDescent="0.2">
      <c r="A215" s="332"/>
      <c r="B215" s="341"/>
      <c r="C215" s="332"/>
      <c r="D215" s="332"/>
      <c r="E215" s="332" t="s">
        <v>244</v>
      </c>
      <c r="F215" s="333">
        <v>52.77</v>
      </c>
      <c r="G215" s="332" t="s">
        <v>245</v>
      </c>
      <c r="H215" s="333">
        <v>0</v>
      </c>
      <c r="I215" s="332" t="s">
        <v>246</v>
      </c>
      <c r="J215" s="333">
        <v>52.77</v>
      </c>
    </row>
    <row r="216" spans="1:10" ht="26.25" thickBot="1" x14ac:dyDescent="0.25">
      <c r="A216" s="332"/>
      <c r="B216" s="341"/>
      <c r="C216" s="332"/>
      <c r="D216" s="332"/>
      <c r="E216" s="332" t="s">
        <v>247</v>
      </c>
      <c r="F216" s="333">
        <v>325.36500000000001</v>
      </c>
      <c r="G216" s="332"/>
      <c r="H216" s="334" t="s">
        <v>248</v>
      </c>
      <c r="I216" s="334"/>
      <c r="J216" s="333">
        <v>1626.83</v>
      </c>
    </row>
    <row r="217" spans="1:10" ht="13.5" thickTop="1" x14ac:dyDescent="0.2">
      <c r="A217" s="335"/>
      <c r="B217" s="342"/>
      <c r="C217" s="335"/>
      <c r="D217" s="335"/>
      <c r="E217" s="335"/>
      <c r="F217" s="335"/>
      <c r="G217" s="335"/>
      <c r="H217" s="335"/>
      <c r="I217" s="335"/>
      <c r="J217" s="335"/>
    </row>
    <row r="218" spans="1:10" ht="15" x14ac:dyDescent="0.25">
      <c r="A218" s="336" t="s">
        <v>396</v>
      </c>
      <c r="B218" s="337"/>
      <c r="C218" s="337"/>
      <c r="D218" s="337"/>
      <c r="E218" s="337"/>
      <c r="F218" s="337"/>
      <c r="G218" s="337"/>
      <c r="H218" s="337"/>
      <c r="I218" s="337"/>
      <c r="J218" s="337"/>
    </row>
    <row r="219" spans="1:10" ht="15" x14ac:dyDescent="0.2">
      <c r="A219" s="313"/>
      <c r="B219" s="316" t="s">
        <v>219</v>
      </c>
      <c r="C219" s="313" t="s">
        <v>220</v>
      </c>
      <c r="D219" s="313" t="s">
        <v>84</v>
      </c>
      <c r="E219" s="315" t="s">
        <v>221</v>
      </c>
      <c r="F219" s="315"/>
      <c r="G219" s="316" t="s">
        <v>222</v>
      </c>
      <c r="H219" s="314" t="s">
        <v>223</v>
      </c>
      <c r="I219" s="314" t="s">
        <v>224</v>
      </c>
      <c r="J219" s="314" t="s">
        <v>225</v>
      </c>
    </row>
    <row r="220" spans="1:10" ht="25.5" x14ac:dyDescent="0.2">
      <c r="A220" s="317" t="s">
        <v>226</v>
      </c>
      <c r="B220" s="319" t="s">
        <v>397</v>
      </c>
      <c r="C220" s="317" t="s">
        <v>10</v>
      </c>
      <c r="D220" s="317" t="s">
        <v>398</v>
      </c>
      <c r="E220" s="318" t="s">
        <v>233</v>
      </c>
      <c r="F220" s="318"/>
      <c r="G220" s="319" t="s">
        <v>234</v>
      </c>
      <c r="H220" s="320">
        <v>1</v>
      </c>
      <c r="I220" s="321">
        <v>24.8</v>
      </c>
      <c r="J220" s="321">
        <v>24.8</v>
      </c>
    </row>
    <row r="221" spans="1:10" ht="25.5" x14ac:dyDescent="0.2">
      <c r="A221" s="322" t="s">
        <v>230</v>
      </c>
      <c r="B221" s="324" t="s">
        <v>399</v>
      </c>
      <c r="C221" s="322" t="s">
        <v>10</v>
      </c>
      <c r="D221" s="322" t="s">
        <v>400</v>
      </c>
      <c r="E221" s="323" t="s">
        <v>233</v>
      </c>
      <c r="F221" s="323"/>
      <c r="G221" s="324" t="s">
        <v>234</v>
      </c>
      <c r="H221" s="325">
        <v>1</v>
      </c>
      <c r="I221" s="326">
        <v>0.18</v>
      </c>
      <c r="J221" s="326">
        <v>0.18</v>
      </c>
    </row>
    <row r="222" spans="1:10" x14ac:dyDescent="0.2">
      <c r="A222" s="327" t="s">
        <v>240</v>
      </c>
      <c r="B222" s="329" t="s">
        <v>401</v>
      </c>
      <c r="C222" s="327" t="s">
        <v>10</v>
      </c>
      <c r="D222" s="327" t="s">
        <v>402</v>
      </c>
      <c r="E222" s="328" t="s">
        <v>403</v>
      </c>
      <c r="F222" s="328"/>
      <c r="G222" s="329" t="s">
        <v>234</v>
      </c>
      <c r="H222" s="330">
        <v>1</v>
      </c>
      <c r="I222" s="331">
        <v>15.65</v>
      </c>
      <c r="J222" s="331">
        <v>15.65</v>
      </c>
    </row>
    <row r="223" spans="1:10" ht="25.5" x14ac:dyDescent="0.2">
      <c r="A223" s="327" t="s">
        <v>240</v>
      </c>
      <c r="B223" s="329" t="s">
        <v>404</v>
      </c>
      <c r="C223" s="327" t="s">
        <v>10</v>
      </c>
      <c r="D223" s="327" t="s">
        <v>405</v>
      </c>
      <c r="E223" s="328" t="s">
        <v>243</v>
      </c>
      <c r="F223" s="328"/>
      <c r="G223" s="329" t="s">
        <v>234</v>
      </c>
      <c r="H223" s="330">
        <v>1</v>
      </c>
      <c r="I223" s="331">
        <v>4.5199999999999996</v>
      </c>
      <c r="J223" s="331">
        <v>4.5199999999999996</v>
      </c>
    </row>
    <row r="224" spans="1:10" ht="25.5" x14ac:dyDescent="0.2">
      <c r="A224" s="327" t="s">
        <v>240</v>
      </c>
      <c r="B224" s="329" t="s">
        <v>406</v>
      </c>
      <c r="C224" s="327" t="s">
        <v>10</v>
      </c>
      <c r="D224" s="327" t="s">
        <v>407</v>
      </c>
      <c r="E224" s="328" t="s">
        <v>243</v>
      </c>
      <c r="F224" s="328"/>
      <c r="G224" s="329" t="s">
        <v>234</v>
      </c>
      <c r="H224" s="330">
        <v>1</v>
      </c>
      <c r="I224" s="331">
        <v>0.85</v>
      </c>
      <c r="J224" s="331">
        <v>0.85</v>
      </c>
    </row>
    <row r="225" spans="1:10" ht="25.5" x14ac:dyDescent="0.2">
      <c r="A225" s="327" t="s">
        <v>240</v>
      </c>
      <c r="B225" s="329" t="s">
        <v>408</v>
      </c>
      <c r="C225" s="327" t="s">
        <v>10</v>
      </c>
      <c r="D225" s="327" t="s">
        <v>409</v>
      </c>
      <c r="E225" s="328" t="s">
        <v>243</v>
      </c>
      <c r="F225" s="328"/>
      <c r="G225" s="329" t="s">
        <v>234</v>
      </c>
      <c r="H225" s="330">
        <v>1</v>
      </c>
      <c r="I225" s="331">
        <v>1.43</v>
      </c>
      <c r="J225" s="331">
        <v>1.43</v>
      </c>
    </row>
    <row r="226" spans="1:10" ht="25.5" x14ac:dyDescent="0.2">
      <c r="A226" s="327" t="s">
        <v>240</v>
      </c>
      <c r="B226" s="329" t="s">
        <v>410</v>
      </c>
      <c r="C226" s="327" t="s">
        <v>10</v>
      </c>
      <c r="D226" s="327" t="s">
        <v>411</v>
      </c>
      <c r="E226" s="328" t="s">
        <v>243</v>
      </c>
      <c r="F226" s="328"/>
      <c r="G226" s="329" t="s">
        <v>234</v>
      </c>
      <c r="H226" s="330">
        <v>1</v>
      </c>
      <c r="I226" s="331">
        <v>0.08</v>
      </c>
      <c r="J226" s="331">
        <v>0.08</v>
      </c>
    </row>
    <row r="227" spans="1:10" ht="25.5" x14ac:dyDescent="0.2">
      <c r="A227" s="327" t="s">
        <v>240</v>
      </c>
      <c r="B227" s="329" t="s">
        <v>412</v>
      </c>
      <c r="C227" s="327" t="s">
        <v>10</v>
      </c>
      <c r="D227" s="327" t="s">
        <v>413</v>
      </c>
      <c r="E227" s="328" t="s">
        <v>243</v>
      </c>
      <c r="F227" s="328"/>
      <c r="G227" s="329" t="s">
        <v>234</v>
      </c>
      <c r="H227" s="330">
        <v>1</v>
      </c>
      <c r="I227" s="331">
        <v>0.78</v>
      </c>
      <c r="J227" s="331">
        <v>0.78</v>
      </c>
    </row>
    <row r="228" spans="1:10" ht="25.5" x14ac:dyDescent="0.2">
      <c r="A228" s="327" t="s">
        <v>240</v>
      </c>
      <c r="B228" s="329" t="s">
        <v>414</v>
      </c>
      <c r="C228" s="327" t="s">
        <v>10</v>
      </c>
      <c r="D228" s="327" t="s">
        <v>415</v>
      </c>
      <c r="E228" s="328" t="s">
        <v>243</v>
      </c>
      <c r="F228" s="328"/>
      <c r="G228" s="329" t="s">
        <v>234</v>
      </c>
      <c r="H228" s="330">
        <v>1</v>
      </c>
      <c r="I228" s="331">
        <v>1.31</v>
      </c>
      <c r="J228" s="331">
        <v>1.31</v>
      </c>
    </row>
    <row r="229" spans="1:10" ht="25.5" x14ac:dyDescent="0.2">
      <c r="A229" s="332"/>
      <c r="B229" s="341"/>
      <c r="C229" s="332"/>
      <c r="D229" s="332"/>
      <c r="E229" s="332" t="s">
        <v>244</v>
      </c>
      <c r="F229" s="333">
        <v>15.83</v>
      </c>
      <c r="G229" s="332" t="s">
        <v>245</v>
      </c>
      <c r="H229" s="333">
        <v>0</v>
      </c>
      <c r="I229" s="332" t="s">
        <v>246</v>
      </c>
      <c r="J229" s="333">
        <v>15.83</v>
      </c>
    </row>
    <row r="230" spans="1:10" ht="26.25" thickBot="1" x14ac:dyDescent="0.25">
      <c r="A230" s="332"/>
      <c r="B230" s="341"/>
      <c r="C230" s="332"/>
      <c r="D230" s="332"/>
      <c r="E230" s="332" t="s">
        <v>247</v>
      </c>
      <c r="F230" s="333">
        <v>6.2</v>
      </c>
      <c r="G230" s="332"/>
      <c r="H230" s="334" t="s">
        <v>248</v>
      </c>
      <c r="I230" s="334"/>
      <c r="J230" s="333">
        <v>31</v>
      </c>
    </row>
    <row r="231" spans="1:10" ht="13.5" thickTop="1" x14ac:dyDescent="0.2">
      <c r="A231" s="335"/>
      <c r="B231" s="342"/>
      <c r="C231" s="335"/>
      <c r="D231" s="335"/>
      <c r="E231" s="335"/>
      <c r="F231" s="335"/>
      <c r="G231" s="335"/>
      <c r="H231" s="335"/>
      <c r="I231" s="335"/>
      <c r="J231" s="335"/>
    </row>
    <row r="232" spans="1:10" ht="15" x14ac:dyDescent="0.2">
      <c r="A232" s="313"/>
      <c r="B232" s="316" t="s">
        <v>219</v>
      </c>
      <c r="C232" s="313" t="s">
        <v>220</v>
      </c>
      <c r="D232" s="313" t="s">
        <v>84</v>
      </c>
      <c r="E232" s="315" t="s">
        <v>221</v>
      </c>
      <c r="F232" s="315"/>
      <c r="G232" s="316" t="s">
        <v>222</v>
      </c>
      <c r="H232" s="314" t="s">
        <v>223</v>
      </c>
      <c r="I232" s="314" t="s">
        <v>224</v>
      </c>
      <c r="J232" s="314" t="s">
        <v>225</v>
      </c>
    </row>
    <row r="233" spans="1:10" ht="25.5" x14ac:dyDescent="0.2">
      <c r="A233" s="317" t="s">
        <v>226</v>
      </c>
      <c r="B233" s="319" t="s">
        <v>416</v>
      </c>
      <c r="C233" s="317" t="s">
        <v>10</v>
      </c>
      <c r="D233" s="317" t="s">
        <v>417</v>
      </c>
      <c r="E233" s="318" t="s">
        <v>233</v>
      </c>
      <c r="F233" s="318"/>
      <c r="G233" s="319" t="s">
        <v>234</v>
      </c>
      <c r="H233" s="320">
        <v>1</v>
      </c>
      <c r="I233" s="321">
        <v>24.63</v>
      </c>
      <c r="J233" s="321">
        <v>24.63</v>
      </c>
    </row>
    <row r="234" spans="1:10" ht="38.25" x14ac:dyDescent="0.2">
      <c r="A234" s="322" t="s">
        <v>230</v>
      </c>
      <c r="B234" s="324" t="s">
        <v>418</v>
      </c>
      <c r="C234" s="322" t="s">
        <v>10</v>
      </c>
      <c r="D234" s="322" t="s">
        <v>419</v>
      </c>
      <c r="E234" s="323" t="s">
        <v>233</v>
      </c>
      <c r="F234" s="323"/>
      <c r="G234" s="324" t="s">
        <v>234</v>
      </c>
      <c r="H234" s="325">
        <v>1</v>
      </c>
      <c r="I234" s="326">
        <v>0.23</v>
      </c>
      <c r="J234" s="326">
        <v>0.23</v>
      </c>
    </row>
    <row r="235" spans="1:10" x14ac:dyDescent="0.2">
      <c r="A235" s="327" t="s">
        <v>240</v>
      </c>
      <c r="B235" s="329" t="s">
        <v>420</v>
      </c>
      <c r="C235" s="327" t="s">
        <v>10</v>
      </c>
      <c r="D235" s="327" t="s">
        <v>421</v>
      </c>
      <c r="E235" s="328" t="s">
        <v>403</v>
      </c>
      <c r="F235" s="328"/>
      <c r="G235" s="329" t="s">
        <v>234</v>
      </c>
      <c r="H235" s="330">
        <v>1</v>
      </c>
      <c r="I235" s="331">
        <v>15.65</v>
      </c>
      <c r="J235" s="331">
        <v>15.65</v>
      </c>
    </row>
    <row r="236" spans="1:10" ht="25.5" x14ac:dyDescent="0.2">
      <c r="A236" s="327" t="s">
        <v>240</v>
      </c>
      <c r="B236" s="329" t="s">
        <v>404</v>
      </c>
      <c r="C236" s="327" t="s">
        <v>10</v>
      </c>
      <c r="D236" s="327" t="s">
        <v>405</v>
      </c>
      <c r="E236" s="328" t="s">
        <v>243</v>
      </c>
      <c r="F236" s="328"/>
      <c r="G236" s="329" t="s">
        <v>234</v>
      </c>
      <c r="H236" s="330">
        <v>1</v>
      </c>
      <c r="I236" s="331">
        <v>4.5199999999999996</v>
      </c>
      <c r="J236" s="331">
        <v>4.5199999999999996</v>
      </c>
    </row>
    <row r="237" spans="1:10" ht="25.5" x14ac:dyDescent="0.2">
      <c r="A237" s="327" t="s">
        <v>240</v>
      </c>
      <c r="B237" s="329" t="s">
        <v>406</v>
      </c>
      <c r="C237" s="327" t="s">
        <v>10</v>
      </c>
      <c r="D237" s="327" t="s">
        <v>407</v>
      </c>
      <c r="E237" s="328" t="s">
        <v>243</v>
      </c>
      <c r="F237" s="328"/>
      <c r="G237" s="329" t="s">
        <v>234</v>
      </c>
      <c r="H237" s="330">
        <v>1</v>
      </c>
      <c r="I237" s="331">
        <v>0.85</v>
      </c>
      <c r="J237" s="331">
        <v>0.85</v>
      </c>
    </row>
    <row r="238" spans="1:10" ht="25.5" x14ac:dyDescent="0.2">
      <c r="A238" s="327" t="s">
        <v>240</v>
      </c>
      <c r="B238" s="329" t="s">
        <v>408</v>
      </c>
      <c r="C238" s="327" t="s">
        <v>10</v>
      </c>
      <c r="D238" s="327" t="s">
        <v>409</v>
      </c>
      <c r="E238" s="328" t="s">
        <v>243</v>
      </c>
      <c r="F238" s="328"/>
      <c r="G238" s="329" t="s">
        <v>234</v>
      </c>
      <c r="H238" s="330">
        <v>1</v>
      </c>
      <c r="I238" s="331">
        <v>1.43</v>
      </c>
      <c r="J238" s="331">
        <v>1.43</v>
      </c>
    </row>
    <row r="239" spans="1:10" ht="25.5" x14ac:dyDescent="0.2">
      <c r="A239" s="327" t="s">
        <v>240</v>
      </c>
      <c r="B239" s="329" t="s">
        <v>410</v>
      </c>
      <c r="C239" s="327" t="s">
        <v>10</v>
      </c>
      <c r="D239" s="327" t="s">
        <v>411</v>
      </c>
      <c r="E239" s="328" t="s">
        <v>243</v>
      </c>
      <c r="F239" s="328"/>
      <c r="G239" s="329" t="s">
        <v>234</v>
      </c>
      <c r="H239" s="330">
        <v>1</v>
      </c>
      <c r="I239" s="331">
        <v>0.08</v>
      </c>
      <c r="J239" s="331">
        <v>0.08</v>
      </c>
    </row>
    <row r="240" spans="1:10" ht="38.25" x14ac:dyDescent="0.2">
      <c r="A240" s="327" t="s">
        <v>240</v>
      </c>
      <c r="B240" s="329" t="s">
        <v>422</v>
      </c>
      <c r="C240" s="327" t="s">
        <v>10</v>
      </c>
      <c r="D240" s="327" t="s">
        <v>423</v>
      </c>
      <c r="E240" s="328" t="s">
        <v>243</v>
      </c>
      <c r="F240" s="328"/>
      <c r="G240" s="329" t="s">
        <v>234</v>
      </c>
      <c r="H240" s="330">
        <v>1</v>
      </c>
      <c r="I240" s="331">
        <v>0.44</v>
      </c>
      <c r="J240" s="331">
        <v>0.44</v>
      </c>
    </row>
    <row r="241" spans="1:10" ht="25.5" x14ac:dyDescent="0.2">
      <c r="A241" s="327" t="s">
        <v>240</v>
      </c>
      <c r="B241" s="329" t="s">
        <v>424</v>
      </c>
      <c r="C241" s="327" t="s">
        <v>10</v>
      </c>
      <c r="D241" s="327" t="s">
        <v>425</v>
      </c>
      <c r="E241" s="328" t="s">
        <v>243</v>
      </c>
      <c r="F241" s="328"/>
      <c r="G241" s="329" t="s">
        <v>234</v>
      </c>
      <c r="H241" s="330">
        <v>1</v>
      </c>
      <c r="I241" s="331">
        <v>1.43</v>
      </c>
      <c r="J241" s="331">
        <v>1.43</v>
      </c>
    </row>
    <row r="242" spans="1:10" ht="25.5" x14ac:dyDescent="0.2">
      <c r="A242" s="332"/>
      <c r="B242" s="341"/>
      <c r="C242" s="332"/>
      <c r="D242" s="332"/>
      <c r="E242" s="332" t="s">
        <v>244</v>
      </c>
      <c r="F242" s="333">
        <v>15.88</v>
      </c>
      <c r="G242" s="332" t="s">
        <v>245</v>
      </c>
      <c r="H242" s="333">
        <v>0</v>
      </c>
      <c r="I242" s="332" t="s">
        <v>246</v>
      </c>
      <c r="J242" s="333">
        <v>15.88</v>
      </c>
    </row>
    <row r="243" spans="1:10" ht="26.25" thickBot="1" x14ac:dyDescent="0.25">
      <c r="A243" s="332"/>
      <c r="B243" s="341"/>
      <c r="C243" s="332"/>
      <c r="D243" s="332"/>
      <c r="E243" s="332" t="s">
        <v>247</v>
      </c>
      <c r="F243" s="333">
        <v>6.1574999999999998</v>
      </c>
      <c r="G243" s="332"/>
      <c r="H243" s="334" t="s">
        <v>248</v>
      </c>
      <c r="I243" s="334"/>
      <c r="J243" s="333">
        <v>30.79</v>
      </c>
    </row>
    <row r="244" spans="1:10" ht="13.5" thickTop="1" x14ac:dyDescent="0.2">
      <c r="A244" s="335"/>
      <c r="B244" s="342"/>
      <c r="C244" s="335"/>
      <c r="D244" s="335"/>
      <c r="E244" s="335"/>
      <c r="F244" s="335"/>
      <c r="G244" s="335"/>
      <c r="H244" s="335"/>
      <c r="I244" s="335"/>
      <c r="J244" s="335"/>
    </row>
    <row r="245" spans="1:10" ht="15" x14ac:dyDescent="0.2">
      <c r="A245" s="313"/>
      <c r="B245" s="316" t="s">
        <v>219</v>
      </c>
      <c r="C245" s="313" t="s">
        <v>220</v>
      </c>
      <c r="D245" s="313" t="s">
        <v>84</v>
      </c>
      <c r="E245" s="315" t="s">
        <v>221</v>
      </c>
      <c r="F245" s="315"/>
      <c r="G245" s="316" t="s">
        <v>222</v>
      </c>
      <c r="H245" s="314" t="s">
        <v>223</v>
      </c>
      <c r="I245" s="314" t="s">
        <v>224</v>
      </c>
      <c r="J245" s="314" t="s">
        <v>225</v>
      </c>
    </row>
    <row r="246" spans="1:10" x14ac:dyDescent="0.2">
      <c r="A246" s="317" t="s">
        <v>226</v>
      </c>
      <c r="B246" s="319" t="s">
        <v>426</v>
      </c>
      <c r="C246" s="317" t="s">
        <v>10</v>
      </c>
      <c r="D246" s="317" t="s">
        <v>427</v>
      </c>
      <c r="E246" s="318" t="s">
        <v>233</v>
      </c>
      <c r="F246" s="318"/>
      <c r="G246" s="319" t="s">
        <v>234</v>
      </c>
      <c r="H246" s="320">
        <v>1</v>
      </c>
      <c r="I246" s="321">
        <v>32.03</v>
      </c>
      <c r="J246" s="321">
        <v>32.03</v>
      </c>
    </row>
    <row r="247" spans="1:10" ht="25.5" x14ac:dyDescent="0.2">
      <c r="A247" s="322" t="s">
        <v>230</v>
      </c>
      <c r="B247" s="324" t="s">
        <v>428</v>
      </c>
      <c r="C247" s="322" t="s">
        <v>10</v>
      </c>
      <c r="D247" s="322" t="s">
        <v>429</v>
      </c>
      <c r="E247" s="323" t="s">
        <v>233</v>
      </c>
      <c r="F247" s="323"/>
      <c r="G247" s="324" t="s">
        <v>234</v>
      </c>
      <c r="H247" s="325">
        <v>1</v>
      </c>
      <c r="I247" s="326">
        <v>0.26</v>
      </c>
      <c r="J247" s="326">
        <v>0.26</v>
      </c>
    </row>
    <row r="248" spans="1:10" x14ac:dyDescent="0.2">
      <c r="A248" s="327" t="s">
        <v>240</v>
      </c>
      <c r="B248" s="329" t="s">
        <v>430</v>
      </c>
      <c r="C248" s="327" t="s">
        <v>10</v>
      </c>
      <c r="D248" s="327" t="s">
        <v>431</v>
      </c>
      <c r="E248" s="328" t="s">
        <v>403</v>
      </c>
      <c r="F248" s="328"/>
      <c r="G248" s="329" t="s">
        <v>234</v>
      </c>
      <c r="H248" s="330">
        <v>1</v>
      </c>
      <c r="I248" s="331">
        <v>22.8</v>
      </c>
      <c r="J248" s="331">
        <v>22.8</v>
      </c>
    </row>
    <row r="249" spans="1:10" ht="25.5" x14ac:dyDescent="0.2">
      <c r="A249" s="327" t="s">
        <v>240</v>
      </c>
      <c r="B249" s="329" t="s">
        <v>404</v>
      </c>
      <c r="C249" s="327" t="s">
        <v>10</v>
      </c>
      <c r="D249" s="327" t="s">
        <v>405</v>
      </c>
      <c r="E249" s="328" t="s">
        <v>243</v>
      </c>
      <c r="F249" s="328"/>
      <c r="G249" s="329" t="s">
        <v>234</v>
      </c>
      <c r="H249" s="330">
        <v>1</v>
      </c>
      <c r="I249" s="331">
        <v>4.5199999999999996</v>
      </c>
      <c r="J249" s="331">
        <v>4.5199999999999996</v>
      </c>
    </row>
    <row r="250" spans="1:10" ht="25.5" x14ac:dyDescent="0.2">
      <c r="A250" s="327" t="s">
        <v>240</v>
      </c>
      <c r="B250" s="329" t="s">
        <v>406</v>
      </c>
      <c r="C250" s="327" t="s">
        <v>10</v>
      </c>
      <c r="D250" s="327" t="s">
        <v>407</v>
      </c>
      <c r="E250" s="328" t="s">
        <v>243</v>
      </c>
      <c r="F250" s="328"/>
      <c r="G250" s="329" t="s">
        <v>234</v>
      </c>
      <c r="H250" s="330">
        <v>1</v>
      </c>
      <c r="I250" s="331">
        <v>0.85</v>
      </c>
      <c r="J250" s="331">
        <v>0.85</v>
      </c>
    </row>
    <row r="251" spans="1:10" ht="25.5" x14ac:dyDescent="0.2">
      <c r="A251" s="327" t="s">
        <v>240</v>
      </c>
      <c r="B251" s="329" t="s">
        <v>408</v>
      </c>
      <c r="C251" s="327" t="s">
        <v>10</v>
      </c>
      <c r="D251" s="327" t="s">
        <v>409</v>
      </c>
      <c r="E251" s="328" t="s">
        <v>243</v>
      </c>
      <c r="F251" s="328"/>
      <c r="G251" s="329" t="s">
        <v>234</v>
      </c>
      <c r="H251" s="330">
        <v>1</v>
      </c>
      <c r="I251" s="331">
        <v>1.43</v>
      </c>
      <c r="J251" s="331">
        <v>1.43</v>
      </c>
    </row>
    <row r="252" spans="1:10" ht="25.5" x14ac:dyDescent="0.2">
      <c r="A252" s="327" t="s">
        <v>240</v>
      </c>
      <c r="B252" s="329" t="s">
        <v>410</v>
      </c>
      <c r="C252" s="327" t="s">
        <v>10</v>
      </c>
      <c r="D252" s="327" t="s">
        <v>411</v>
      </c>
      <c r="E252" s="328" t="s">
        <v>243</v>
      </c>
      <c r="F252" s="328"/>
      <c r="G252" s="329" t="s">
        <v>234</v>
      </c>
      <c r="H252" s="330">
        <v>1</v>
      </c>
      <c r="I252" s="331">
        <v>0.08</v>
      </c>
      <c r="J252" s="331">
        <v>0.08</v>
      </c>
    </row>
    <row r="253" spans="1:10" ht="25.5" x14ac:dyDescent="0.2">
      <c r="A253" s="327" t="s">
        <v>240</v>
      </c>
      <c r="B253" s="329" t="s">
        <v>412</v>
      </c>
      <c r="C253" s="327" t="s">
        <v>10</v>
      </c>
      <c r="D253" s="327" t="s">
        <v>413</v>
      </c>
      <c r="E253" s="328" t="s">
        <v>243</v>
      </c>
      <c r="F253" s="328"/>
      <c r="G253" s="329" t="s">
        <v>234</v>
      </c>
      <c r="H253" s="330">
        <v>1</v>
      </c>
      <c r="I253" s="331">
        <v>0.78</v>
      </c>
      <c r="J253" s="331">
        <v>0.78</v>
      </c>
    </row>
    <row r="254" spans="1:10" ht="25.5" x14ac:dyDescent="0.2">
      <c r="A254" s="327" t="s">
        <v>240</v>
      </c>
      <c r="B254" s="329" t="s">
        <v>414</v>
      </c>
      <c r="C254" s="327" t="s">
        <v>10</v>
      </c>
      <c r="D254" s="327" t="s">
        <v>415</v>
      </c>
      <c r="E254" s="328" t="s">
        <v>243</v>
      </c>
      <c r="F254" s="328"/>
      <c r="G254" s="329" t="s">
        <v>234</v>
      </c>
      <c r="H254" s="330">
        <v>1</v>
      </c>
      <c r="I254" s="331">
        <v>1.31</v>
      </c>
      <c r="J254" s="331">
        <v>1.31</v>
      </c>
    </row>
    <row r="255" spans="1:10" ht="25.5" x14ac:dyDescent="0.2">
      <c r="A255" s="332"/>
      <c r="B255" s="341"/>
      <c r="C255" s="332"/>
      <c r="D255" s="332"/>
      <c r="E255" s="332" t="s">
        <v>244</v>
      </c>
      <c r="F255" s="333">
        <v>23.06</v>
      </c>
      <c r="G255" s="332" t="s">
        <v>245</v>
      </c>
      <c r="H255" s="333">
        <v>0</v>
      </c>
      <c r="I255" s="332" t="s">
        <v>246</v>
      </c>
      <c r="J255" s="333">
        <v>23.06</v>
      </c>
    </row>
    <row r="256" spans="1:10" ht="26.25" thickBot="1" x14ac:dyDescent="0.25">
      <c r="A256" s="332"/>
      <c r="B256" s="341"/>
      <c r="C256" s="332"/>
      <c r="D256" s="332"/>
      <c r="E256" s="332" t="s">
        <v>247</v>
      </c>
      <c r="F256" s="333">
        <v>8.0075000000000003</v>
      </c>
      <c r="G256" s="332"/>
      <c r="H256" s="334" t="s">
        <v>248</v>
      </c>
      <c r="I256" s="334"/>
      <c r="J256" s="333">
        <v>40.04</v>
      </c>
    </row>
    <row r="257" spans="1:10" ht="13.5" thickTop="1" x14ac:dyDescent="0.2">
      <c r="A257" s="335"/>
      <c r="B257" s="342"/>
      <c r="C257" s="335"/>
      <c r="D257" s="335"/>
      <c r="E257" s="335"/>
      <c r="F257" s="335"/>
      <c r="G257" s="335"/>
      <c r="H257" s="335"/>
      <c r="I257" s="335"/>
      <c r="J257" s="335"/>
    </row>
    <row r="258" spans="1:10" ht="15" x14ac:dyDescent="0.2">
      <c r="A258" s="313"/>
      <c r="B258" s="316" t="s">
        <v>219</v>
      </c>
      <c r="C258" s="313" t="s">
        <v>220</v>
      </c>
      <c r="D258" s="313" t="s">
        <v>84</v>
      </c>
      <c r="E258" s="315" t="s">
        <v>221</v>
      </c>
      <c r="F258" s="315"/>
      <c r="G258" s="316" t="s">
        <v>222</v>
      </c>
      <c r="H258" s="314" t="s">
        <v>223</v>
      </c>
      <c r="I258" s="314" t="s">
        <v>224</v>
      </c>
      <c r="J258" s="314" t="s">
        <v>225</v>
      </c>
    </row>
    <row r="259" spans="1:10" ht="38.25" x14ac:dyDescent="0.2">
      <c r="A259" s="317" t="s">
        <v>226</v>
      </c>
      <c r="B259" s="319" t="s">
        <v>432</v>
      </c>
      <c r="C259" s="317" t="s">
        <v>10</v>
      </c>
      <c r="D259" s="317" t="s">
        <v>433</v>
      </c>
      <c r="E259" s="318" t="s">
        <v>434</v>
      </c>
      <c r="F259" s="318"/>
      <c r="G259" s="319" t="s">
        <v>435</v>
      </c>
      <c r="H259" s="320">
        <v>1</v>
      </c>
      <c r="I259" s="321">
        <v>16.649999999999999</v>
      </c>
      <c r="J259" s="321">
        <v>16.649999999999999</v>
      </c>
    </row>
    <row r="260" spans="1:10" ht="25.5" x14ac:dyDescent="0.2">
      <c r="A260" s="322" t="s">
        <v>230</v>
      </c>
      <c r="B260" s="324" t="s">
        <v>397</v>
      </c>
      <c r="C260" s="322" t="s">
        <v>10</v>
      </c>
      <c r="D260" s="322" t="s">
        <v>398</v>
      </c>
      <c r="E260" s="323" t="s">
        <v>233</v>
      </c>
      <c r="F260" s="323"/>
      <c r="G260" s="324" t="s">
        <v>234</v>
      </c>
      <c r="H260" s="325">
        <v>1.72E-2</v>
      </c>
      <c r="I260" s="326">
        <v>24.8</v>
      </c>
      <c r="J260" s="326">
        <v>0.42655999999999999</v>
      </c>
    </row>
    <row r="261" spans="1:10" ht="25.5" x14ac:dyDescent="0.2">
      <c r="A261" s="322" t="s">
        <v>230</v>
      </c>
      <c r="B261" s="324" t="s">
        <v>426</v>
      </c>
      <c r="C261" s="322" t="s">
        <v>10</v>
      </c>
      <c r="D261" s="322" t="s">
        <v>427</v>
      </c>
      <c r="E261" s="323" t="s">
        <v>233</v>
      </c>
      <c r="F261" s="323"/>
      <c r="G261" s="324" t="s">
        <v>234</v>
      </c>
      <c r="H261" s="325">
        <v>0.1055</v>
      </c>
      <c r="I261" s="326">
        <v>32.03</v>
      </c>
      <c r="J261" s="326">
        <v>3.379165</v>
      </c>
    </row>
    <row r="262" spans="1:10" ht="25.5" x14ac:dyDescent="0.2">
      <c r="A262" s="322" t="s">
        <v>230</v>
      </c>
      <c r="B262" s="324" t="s">
        <v>436</v>
      </c>
      <c r="C262" s="322" t="s">
        <v>10</v>
      </c>
      <c r="D262" s="322" t="s">
        <v>437</v>
      </c>
      <c r="E262" s="323" t="s">
        <v>434</v>
      </c>
      <c r="F262" s="323"/>
      <c r="G262" s="324" t="s">
        <v>435</v>
      </c>
      <c r="H262" s="325">
        <v>1</v>
      </c>
      <c r="I262" s="326">
        <v>11.66</v>
      </c>
      <c r="J262" s="326">
        <v>11.66</v>
      </c>
    </row>
    <row r="263" spans="1:10" ht="38.25" x14ac:dyDescent="0.2">
      <c r="A263" s="327" t="s">
        <v>240</v>
      </c>
      <c r="B263" s="329" t="s">
        <v>438</v>
      </c>
      <c r="C263" s="327" t="s">
        <v>10</v>
      </c>
      <c r="D263" s="327" t="s">
        <v>439</v>
      </c>
      <c r="E263" s="328" t="s">
        <v>243</v>
      </c>
      <c r="F263" s="328"/>
      <c r="G263" s="329" t="s">
        <v>13</v>
      </c>
      <c r="H263" s="330">
        <v>2.8159999999999998</v>
      </c>
      <c r="I263" s="331">
        <v>0.22</v>
      </c>
      <c r="J263" s="331">
        <v>0.61951999999999996</v>
      </c>
    </row>
    <row r="264" spans="1:10" ht="25.5" x14ac:dyDescent="0.2">
      <c r="A264" s="327" t="s">
        <v>240</v>
      </c>
      <c r="B264" s="329" t="s">
        <v>440</v>
      </c>
      <c r="C264" s="327" t="s">
        <v>10</v>
      </c>
      <c r="D264" s="327" t="s">
        <v>441</v>
      </c>
      <c r="E264" s="328" t="s">
        <v>243</v>
      </c>
      <c r="F264" s="328"/>
      <c r="G264" s="329" t="s">
        <v>435</v>
      </c>
      <c r="H264" s="330">
        <v>2.5000000000000001E-2</v>
      </c>
      <c r="I264" s="331">
        <v>22.6</v>
      </c>
      <c r="J264" s="331">
        <v>0.56499999999999995</v>
      </c>
    </row>
    <row r="265" spans="1:10" ht="25.5" x14ac:dyDescent="0.2">
      <c r="A265" s="332"/>
      <c r="B265" s="341"/>
      <c r="C265" s="332"/>
      <c r="D265" s="332"/>
      <c r="E265" s="332" t="s">
        <v>244</v>
      </c>
      <c r="F265" s="333">
        <v>5.09</v>
      </c>
      <c r="G265" s="332" t="s">
        <v>245</v>
      </c>
      <c r="H265" s="333">
        <v>0</v>
      </c>
      <c r="I265" s="332" t="s">
        <v>246</v>
      </c>
      <c r="J265" s="333">
        <v>5.09</v>
      </c>
    </row>
    <row r="266" spans="1:10" ht="26.25" thickBot="1" x14ac:dyDescent="0.25">
      <c r="A266" s="332"/>
      <c r="B266" s="341"/>
      <c r="C266" s="332"/>
      <c r="D266" s="332"/>
      <c r="E266" s="332" t="s">
        <v>247</v>
      </c>
      <c r="F266" s="333">
        <v>4.1624999999999996</v>
      </c>
      <c r="G266" s="332"/>
      <c r="H266" s="334" t="s">
        <v>248</v>
      </c>
      <c r="I266" s="334"/>
      <c r="J266" s="333">
        <v>20.81</v>
      </c>
    </row>
    <row r="267" spans="1:10" ht="13.5" thickTop="1" x14ac:dyDescent="0.2">
      <c r="A267" s="335"/>
      <c r="B267" s="342"/>
      <c r="C267" s="335"/>
      <c r="D267" s="335"/>
      <c r="E267" s="335"/>
      <c r="F267" s="335"/>
      <c r="G267" s="335"/>
      <c r="H267" s="335"/>
      <c r="I267" s="335"/>
      <c r="J267" s="335"/>
    </row>
    <row r="268" spans="1:10" ht="15" x14ac:dyDescent="0.2">
      <c r="A268" s="313"/>
      <c r="B268" s="316" t="s">
        <v>219</v>
      </c>
      <c r="C268" s="313" t="s">
        <v>220</v>
      </c>
      <c r="D268" s="313" t="s">
        <v>84</v>
      </c>
      <c r="E268" s="315" t="s">
        <v>221</v>
      </c>
      <c r="F268" s="315"/>
      <c r="G268" s="316" t="s">
        <v>222</v>
      </c>
      <c r="H268" s="314" t="s">
        <v>223</v>
      </c>
      <c r="I268" s="314" t="s">
        <v>224</v>
      </c>
      <c r="J268" s="314" t="s">
        <v>225</v>
      </c>
    </row>
    <row r="269" spans="1:10" ht="25.5" x14ac:dyDescent="0.2">
      <c r="A269" s="317" t="s">
        <v>226</v>
      </c>
      <c r="B269" s="319" t="s">
        <v>231</v>
      </c>
      <c r="C269" s="317" t="s">
        <v>10</v>
      </c>
      <c r="D269" s="317" t="s">
        <v>232</v>
      </c>
      <c r="E269" s="318" t="s">
        <v>233</v>
      </c>
      <c r="F269" s="318"/>
      <c r="G269" s="319" t="s">
        <v>234</v>
      </c>
      <c r="H269" s="320">
        <v>1</v>
      </c>
      <c r="I269" s="321">
        <v>25.23</v>
      </c>
      <c r="J269" s="321">
        <v>25.23</v>
      </c>
    </row>
    <row r="270" spans="1:10" ht="25.5" x14ac:dyDescent="0.2">
      <c r="A270" s="322" t="s">
        <v>230</v>
      </c>
      <c r="B270" s="324" t="s">
        <v>442</v>
      </c>
      <c r="C270" s="322" t="s">
        <v>10</v>
      </c>
      <c r="D270" s="322" t="s">
        <v>443</v>
      </c>
      <c r="E270" s="323" t="s">
        <v>233</v>
      </c>
      <c r="F270" s="323"/>
      <c r="G270" s="324" t="s">
        <v>234</v>
      </c>
      <c r="H270" s="325">
        <v>1</v>
      </c>
      <c r="I270" s="326">
        <v>0.57999999999999996</v>
      </c>
      <c r="J270" s="326">
        <v>0.57999999999999996</v>
      </c>
    </row>
    <row r="271" spans="1:10" x14ac:dyDescent="0.2">
      <c r="A271" s="327" t="s">
        <v>240</v>
      </c>
      <c r="B271" s="329" t="s">
        <v>444</v>
      </c>
      <c r="C271" s="327" t="s">
        <v>10</v>
      </c>
      <c r="D271" s="327" t="s">
        <v>445</v>
      </c>
      <c r="E271" s="328" t="s">
        <v>403</v>
      </c>
      <c r="F271" s="328"/>
      <c r="G271" s="329" t="s">
        <v>234</v>
      </c>
      <c r="H271" s="330">
        <v>1</v>
      </c>
      <c r="I271" s="331">
        <v>15.65</v>
      </c>
      <c r="J271" s="331">
        <v>15.65</v>
      </c>
    </row>
    <row r="272" spans="1:10" ht="25.5" x14ac:dyDescent="0.2">
      <c r="A272" s="327" t="s">
        <v>240</v>
      </c>
      <c r="B272" s="329" t="s">
        <v>404</v>
      </c>
      <c r="C272" s="327" t="s">
        <v>10</v>
      </c>
      <c r="D272" s="327" t="s">
        <v>405</v>
      </c>
      <c r="E272" s="328" t="s">
        <v>243</v>
      </c>
      <c r="F272" s="328"/>
      <c r="G272" s="329" t="s">
        <v>234</v>
      </c>
      <c r="H272" s="330">
        <v>1</v>
      </c>
      <c r="I272" s="331">
        <v>4.5199999999999996</v>
      </c>
      <c r="J272" s="331">
        <v>4.5199999999999996</v>
      </c>
    </row>
    <row r="273" spans="1:10" ht="25.5" x14ac:dyDescent="0.2">
      <c r="A273" s="327" t="s">
        <v>240</v>
      </c>
      <c r="B273" s="329" t="s">
        <v>406</v>
      </c>
      <c r="C273" s="327" t="s">
        <v>10</v>
      </c>
      <c r="D273" s="327" t="s">
        <v>407</v>
      </c>
      <c r="E273" s="328" t="s">
        <v>243</v>
      </c>
      <c r="F273" s="328"/>
      <c r="G273" s="329" t="s">
        <v>234</v>
      </c>
      <c r="H273" s="330">
        <v>1</v>
      </c>
      <c r="I273" s="331">
        <v>0.85</v>
      </c>
      <c r="J273" s="331">
        <v>0.85</v>
      </c>
    </row>
    <row r="274" spans="1:10" ht="25.5" x14ac:dyDescent="0.2">
      <c r="A274" s="327" t="s">
        <v>240</v>
      </c>
      <c r="B274" s="329" t="s">
        <v>408</v>
      </c>
      <c r="C274" s="327" t="s">
        <v>10</v>
      </c>
      <c r="D274" s="327" t="s">
        <v>409</v>
      </c>
      <c r="E274" s="328" t="s">
        <v>243</v>
      </c>
      <c r="F274" s="328"/>
      <c r="G274" s="329" t="s">
        <v>234</v>
      </c>
      <c r="H274" s="330">
        <v>1</v>
      </c>
      <c r="I274" s="331">
        <v>1.43</v>
      </c>
      <c r="J274" s="331">
        <v>1.43</v>
      </c>
    </row>
    <row r="275" spans="1:10" ht="25.5" x14ac:dyDescent="0.2">
      <c r="A275" s="327" t="s">
        <v>240</v>
      </c>
      <c r="B275" s="329" t="s">
        <v>410</v>
      </c>
      <c r="C275" s="327" t="s">
        <v>10</v>
      </c>
      <c r="D275" s="327" t="s">
        <v>411</v>
      </c>
      <c r="E275" s="328" t="s">
        <v>243</v>
      </c>
      <c r="F275" s="328"/>
      <c r="G275" s="329" t="s">
        <v>234</v>
      </c>
      <c r="H275" s="330">
        <v>1</v>
      </c>
      <c r="I275" s="331">
        <v>0.08</v>
      </c>
      <c r="J275" s="331">
        <v>0.08</v>
      </c>
    </row>
    <row r="276" spans="1:10" ht="25.5" x14ac:dyDescent="0.2">
      <c r="A276" s="327" t="s">
        <v>240</v>
      </c>
      <c r="B276" s="329" t="s">
        <v>446</v>
      </c>
      <c r="C276" s="327" t="s">
        <v>10</v>
      </c>
      <c r="D276" s="327" t="s">
        <v>447</v>
      </c>
      <c r="E276" s="328" t="s">
        <v>243</v>
      </c>
      <c r="F276" s="328"/>
      <c r="G276" s="329" t="s">
        <v>234</v>
      </c>
      <c r="H276" s="330">
        <v>1</v>
      </c>
      <c r="I276" s="331">
        <v>0.86</v>
      </c>
      <c r="J276" s="331">
        <v>0.86</v>
      </c>
    </row>
    <row r="277" spans="1:10" ht="25.5" x14ac:dyDescent="0.2">
      <c r="A277" s="327" t="s">
        <v>240</v>
      </c>
      <c r="B277" s="329" t="s">
        <v>448</v>
      </c>
      <c r="C277" s="327" t="s">
        <v>10</v>
      </c>
      <c r="D277" s="327" t="s">
        <v>449</v>
      </c>
      <c r="E277" s="328" t="s">
        <v>243</v>
      </c>
      <c r="F277" s="328"/>
      <c r="G277" s="329" t="s">
        <v>234</v>
      </c>
      <c r="H277" s="330">
        <v>1</v>
      </c>
      <c r="I277" s="331">
        <v>1.26</v>
      </c>
      <c r="J277" s="331">
        <v>1.26</v>
      </c>
    </row>
    <row r="278" spans="1:10" ht="25.5" x14ac:dyDescent="0.2">
      <c r="A278" s="332"/>
      <c r="B278" s="341"/>
      <c r="C278" s="332"/>
      <c r="D278" s="332"/>
      <c r="E278" s="332" t="s">
        <v>244</v>
      </c>
      <c r="F278" s="333">
        <v>16.23</v>
      </c>
      <c r="G278" s="332" t="s">
        <v>245</v>
      </c>
      <c r="H278" s="333">
        <v>0</v>
      </c>
      <c r="I278" s="332" t="s">
        <v>246</v>
      </c>
      <c r="J278" s="333">
        <v>16.23</v>
      </c>
    </row>
    <row r="279" spans="1:10" ht="26.25" thickBot="1" x14ac:dyDescent="0.25">
      <c r="A279" s="332"/>
      <c r="B279" s="341"/>
      <c r="C279" s="332"/>
      <c r="D279" s="332"/>
      <c r="E279" s="332" t="s">
        <v>247</v>
      </c>
      <c r="F279" s="333">
        <v>6.3075000000000001</v>
      </c>
      <c r="G279" s="332"/>
      <c r="H279" s="334" t="s">
        <v>248</v>
      </c>
      <c r="I279" s="334"/>
      <c r="J279" s="333">
        <v>31.54</v>
      </c>
    </row>
    <row r="280" spans="1:10" ht="13.5" thickTop="1" x14ac:dyDescent="0.2">
      <c r="A280" s="335"/>
      <c r="B280" s="342"/>
      <c r="C280" s="335"/>
      <c r="D280" s="335"/>
      <c r="E280" s="335"/>
      <c r="F280" s="335"/>
      <c r="G280" s="335"/>
      <c r="H280" s="335"/>
      <c r="I280" s="335"/>
      <c r="J280" s="335"/>
    </row>
    <row r="281" spans="1:10" ht="15" x14ac:dyDescent="0.2">
      <c r="A281" s="313"/>
      <c r="B281" s="316" t="s">
        <v>219</v>
      </c>
      <c r="C281" s="313" t="s">
        <v>220</v>
      </c>
      <c r="D281" s="313" t="s">
        <v>84</v>
      </c>
      <c r="E281" s="315" t="s">
        <v>221</v>
      </c>
      <c r="F281" s="315"/>
      <c r="G281" s="316" t="s">
        <v>222</v>
      </c>
      <c r="H281" s="314" t="s">
        <v>223</v>
      </c>
      <c r="I281" s="314" t="s">
        <v>224</v>
      </c>
      <c r="J281" s="314" t="s">
        <v>225</v>
      </c>
    </row>
    <row r="282" spans="1:10" ht="25.5" x14ac:dyDescent="0.2">
      <c r="A282" s="317" t="s">
        <v>226</v>
      </c>
      <c r="B282" s="319" t="s">
        <v>450</v>
      </c>
      <c r="C282" s="317" t="s">
        <v>10</v>
      </c>
      <c r="D282" s="317" t="s">
        <v>451</v>
      </c>
      <c r="E282" s="318" t="s">
        <v>233</v>
      </c>
      <c r="F282" s="318"/>
      <c r="G282" s="319" t="s">
        <v>234</v>
      </c>
      <c r="H282" s="320">
        <v>1</v>
      </c>
      <c r="I282" s="321">
        <v>24.25</v>
      </c>
      <c r="J282" s="321">
        <v>24.25</v>
      </c>
    </row>
    <row r="283" spans="1:10" ht="38.25" x14ac:dyDescent="0.2">
      <c r="A283" s="322" t="s">
        <v>230</v>
      </c>
      <c r="B283" s="324" t="s">
        <v>452</v>
      </c>
      <c r="C283" s="322" t="s">
        <v>10</v>
      </c>
      <c r="D283" s="322" t="s">
        <v>453</v>
      </c>
      <c r="E283" s="323" t="s">
        <v>233</v>
      </c>
      <c r="F283" s="323"/>
      <c r="G283" s="324" t="s">
        <v>234</v>
      </c>
      <c r="H283" s="325">
        <v>1</v>
      </c>
      <c r="I283" s="326">
        <v>0.28000000000000003</v>
      </c>
      <c r="J283" s="326">
        <v>0.28000000000000003</v>
      </c>
    </row>
    <row r="284" spans="1:10" ht="25.5" x14ac:dyDescent="0.2">
      <c r="A284" s="327" t="s">
        <v>240</v>
      </c>
      <c r="B284" s="329" t="s">
        <v>454</v>
      </c>
      <c r="C284" s="327" t="s">
        <v>10</v>
      </c>
      <c r="D284" s="327" t="s">
        <v>455</v>
      </c>
      <c r="E284" s="328" t="s">
        <v>403</v>
      </c>
      <c r="F284" s="328"/>
      <c r="G284" s="329" t="s">
        <v>234</v>
      </c>
      <c r="H284" s="330">
        <v>1</v>
      </c>
      <c r="I284" s="331">
        <v>15.65</v>
      </c>
      <c r="J284" s="331">
        <v>15.65</v>
      </c>
    </row>
    <row r="285" spans="1:10" ht="25.5" x14ac:dyDescent="0.2">
      <c r="A285" s="327" t="s">
        <v>240</v>
      </c>
      <c r="B285" s="329" t="s">
        <v>404</v>
      </c>
      <c r="C285" s="327" t="s">
        <v>10</v>
      </c>
      <c r="D285" s="327" t="s">
        <v>405</v>
      </c>
      <c r="E285" s="328" t="s">
        <v>243</v>
      </c>
      <c r="F285" s="328"/>
      <c r="G285" s="329" t="s">
        <v>234</v>
      </c>
      <c r="H285" s="330">
        <v>1</v>
      </c>
      <c r="I285" s="331">
        <v>4.5199999999999996</v>
      </c>
      <c r="J285" s="331">
        <v>4.5199999999999996</v>
      </c>
    </row>
    <row r="286" spans="1:10" ht="25.5" x14ac:dyDescent="0.2">
      <c r="A286" s="327" t="s">
        <v>240</v>
      </c>
      <c r="B286" s="329" t="s">
        <v>406</v>
      </c>
      <c r="C286" s="327" t="s">
        <v>10</v>
      </c>
      <c r="D286" s="327" t="s">
        <v>407</v>
      </c>
      <c r="E286" s="328" t="s">
        <v>243</v>
      </c>
      <c r="F286" s="328"/>
      <c r="G286" s="329" t="s">
        <v>234</v>
      </c>
      <c r="H286" s="330">
        <v>1</v>
      </c>
      <c r="I286" s="331">
        <v>0.85</v>
      </c>
      <c r="J286" s="331">
        <v>0.85</v>
      </c>
    </row>
    <row r="287" spans="1:10" ht="25.5" x14ac:dyDescent="0.2">
      <c r="A287" s="327" t="s">
        <v>240</v>
      </c>
      <c r="B287" s="329" t="s">
        <v>408</v>
      </c>
      <c r="C287" s="327" t="s">
        <v>10</v>
      </c>
      <c r="D287" s="327" t="s">
        <v>409</v>
      </c>
      <c r="E287" s="328" t="s">
        <v>243</v>
      </c>
      <c r="F287" s="328"/>
      <c r="G287" s="329" t="s">
        <v>234</v>
      </c>
      <c r="H287" s="330">
        <v>1</v>
      </c>
      <c r="I287" s="331">
        <v>1.43</v>
      </c>
      <c r="J287" s="331">
        <v>1.43</v>
      </c>
    </row>
    <row r="288" spans="1:10" ht="25.5" x14ac:dyDescent="0.2">
      <c r="A288" s="327" t="s">
        <v>240</v>
      </c>
      <c r="B288" s="329" t="s">
        <v>410</v>
      </c>
      <c r="C288" s="327" t="s">
        <v>10</v>
      </c>
      <c r="D288" s="327" t="s">
        <v>411</v>
      </c>
      <c r="E288" s="328" t="s">
        <v>243</v>
      </c>
      <c r="F288" s="328"/>
      <c r="G288" s="329" t="s">
        <v>234</v>
      </c>
      <c r="H288" s="330">
        <v>1</v>
      </c>
      <c r="I288" s="331">
        <v>0.08</v>
      </c>
      <c r="J288" s="331">
        <v>0.08</v>
      </c>
    </row>
    <row r="289" spans="1:10" ht="25.5" x14ac:dyDescent="0.2">
      <c r="A289" s="327" t="s">
        <v>240</v>
      </c>
      <c r="B289" s="329" t="s">
        <v>456</v>
      </c>
      <c r="C289" s="327" t="s">
        <v>10</v>
      </c>
      <c r="D289" s="327" t="s">
        <v>457</v>
      </c>
      <c r="E289" s="328" t="s">
        <v>243</v>
      </c>
      <c r="F289" s="328"/>
      <c r="G289" s="329" t="s">
        <v>234</v>
      </c>
      <c r="H289" s="330">
        <v>1</v>
      </c>
      <c r="I289" s="331">
        <v>0.31</v>
      </c>
      <c r="J289" s="331">
        <v>0.31</v>
      </c>
    </row>
    <row r="290" spans="1:10" ht="25.5" x14ac:dyDescent="0.2">
      <c r="A290" s="327" t="s">
        <v>240</v>
      </c>
      <c r="B290" s="329" t="s">
        <v>458</v>
      </c>
      <c r="C290" s="327" t="s">
        <v>10</v>
      </c>
      <c r="D290" s="327" t="s">
        <v>459</v>
      </c>
      <c r="E290" s="328" t="s">
        <v>243</v>
      </c>
      <c r="F290" s="328"/>
      <c r="G290" s="329" t="s">
        <v>234</v>
      </c>
      <c r="H290" s="330">
        <v>1</v>
      </c>
      <c r="I290" s="331">
        <v>1.1299999999999999</v>
      </c>
      <c r="J290" s="331">
        <v>1.1299999999999999</v>
      </c>
    </row>
    <row r="291" spans="1:10" ht="25.5" x14ac:dyDescent="0.2">
      <c r="A291" s="332"/>
      <c r="B291" s="341"/>
      <c r="C291" s="332"/>
      <c r="D291" s="332"/>
      <c r="E291" s="332" t="s">
        <v>244</v>
      </c>
      <c r="F291" s="333">
        <v>15.93</v>
      </c>
      <c r="G291" s="332" t="s">
        <v>245</v>
      </c>
      <c r="H291" s="333">
        <v>0</v>
      </c>
      <c r="I291" s="332" t="s">
        <v>246</v>
      </c>
      <c r="J291" s="333">
        <v>15.93</v>
      </c>
    </row>
    <row r="292" spans="1:10" ht="26.25" thickBot="1" x14ac:dyDescent="0.25">
      <c r="A292" s="332"/>
      <c r="B292" s="341"/>
      <c r="C292" s="332"/>
      <c r="D292" s="332"/>
      <c r="E292" s="332" t="s">
        <v>247</v>
      </c>
      <c r="F292" s="333">
        <v>6.0625</v>
      </c>
      <c r="G292" s="332"/>
      <c r="H292" s="334" t="s">
        <v>248</v>
      </c>
      <c r="I292" s="334"/>
      <c r="J292" s="333">
        <v>30.31</v>
      </c>
    </row>
    <row r="293" spans="1:10" ht="13.5" thickTop="1" x14ac:dyDescent="0.2">
      <c r="A293" s="335"/>
      <c r="B293" s="342"/>
      <c r="C293" s="335"/>
      <c r="D293" s="335"/>
      <c r="E293" s="335"/>
      <c r="F293" s="335"/>
      <c r="G293" s="335"/>
      <c r="H293" s="335"/>
      <c r="I293" s="335"/>
      <c r="J293" s="335"/>
    </row>
    <row r="294" spans="1:10" ht="15" x14ac:dyDescent="0.2">
      <c r="A294" s="313"/>
      <c r="B294" s="316" t="s">
        <v>219</v>
      </c>
      <c r="C294" s="313" t="s">
        <v>220</v>
      </c>
      <c r="D294" s="313" t="s">
        <v>84</v>
      </c>
      <c r="E294" s="315" t="s">
        <v>221</v>
      </c>
      <c r="F294" s="315"/>
      <c r="G294" s="316" t="s">
        <v>222</v>
      </c>
      <c r="H294" s="314" t="s">
        <v>223</v>
      </c>
      <c r="I294" s="314" t="s">
        <v>224</v>
      </c>
      <c r="J294" s="314" t="s">
        <v>225</v>
      </c>
    </row>
    <row r="295" spans="1:10" ht="51" x14ac:dyDescent="0.2">
      <c r="A295" s="317" t="s">
        <v>226</v>
      </c>
      <c r="B295" s="319" t="s">
        <v>460</v>
      </c>
      <c r="C295" s="317" t="s">
        <v>10</v>
      </c>
      <c r="D295" s="317" t="s">
        <v>461</v>
      </c>
      <c r="E295" s="318" t="s">
        <v>271</v>
      </c>
      <c r="F295" s="318"/>
      <c r="G295" s="319" t="s">
        <v>372</v>
      </c>
      <c r="H295" s="320">
        <v>1</v>
      </c>
      <c r="I295" s="321">
        <v>0.43</v>
      </c>
      <c r="J295" s="321">
        <v>0.43</v>
      </c>
    </row>
    <row r="296" spans="1:10" ht="51" x14ac:dyDescent="0.2">
      <c r="A296" s="322" t="s">
        <v>230</v>
      </c>
      <c r="B296" s="324" t="s">
        <v>462</v>
      </c>
      <c r="C296" s="322" t="s">
        <v>10</v>
      </c>
      <c r="D296" s="322" t="s">
        <v>463</v>
      </c>
      <c r="E296" s="323" t="s">
        <v>464</v>
      </c>
      <c r="F296" s="323"/>
      <c r="G296" s="324" t="s">
        <v>234</v>
      </c>
      <c r="H296" s="325">
        <v>1</v>
      </c>
      <c r="I296" s="326">
        <v>0.35</v>
      </c>
      <c r="J296" s="326">
        <v>0.35</v>
      </c>
    </row>
    <row r="297" spans="1:10" ht="51" x14ac:dyDescent="0.2">
      <c r="A297" s="322" t="s">
        <v>230</v>
      </c>
      <c r="B297" s="324" t="s">
        <v>465</v>
      </c>
      <c r="C297" s="322" t="s">
        <v>10</v>
      </c>
      <c r="D297" s="322" t="s">
        <v>466</v>
      </c>
      <c r="E297" s="323" t="s">
        <v>464</v>
      </c>
      <c r="F297" s="323"/>
      <c r="G297" s="324" t="s">
        <v>234</v>
      </c>
      <c r="H297" s="325">
        <v>1</v>
      </c>
      <c r="I297" s="326">
        <v>0.08</v>
      </c>
      <c r="J297" s="326">
        <v>0.08</v>
      </c>
    </row>
    <row r="298" spans="1:10" ht="25.5" x14ac:dyDescent="0.2">
      <c r="A298" s="332"/>
      <c r="B298" s="341"/>
      <c r="C298" s="332"/>
      <c r="D298" s="332"/>
      <c r="E298" s="332" t="s">
        <v>244</v>
      </c>
      <c r="F298" s="333">
        <v>0</v>
      </c>
      <c r="G298" s="332" t="s">
        <v>245</v>
      </c>
      <c r="H298" s="333">
        <v>0</v>
      </c>
      <c r="I298" s="332" t="s">
        <v>246</v>
      </c>
      <c r="J298" s="333">
        <v>0</v>
      </c>
    </row>
    <row r="299" spans="1:10" ht="26.25" thickBot="1" x14ac:dyDescent="0.25">
      <c r="A299" s="332"/>
      <c r="B299" s="341"/>
      <c r="C299" s="332"/>
      <c r="D299" s="332"/>
      <c r="E299" s="332" t="s">
        <v>247</v>
      </c>
      <c r="F299" s="333">
        <v>0.1075</v>
      </c>
      <c r="G299" s="332"/>
      <c r="H299" s="334" t="s">
        <v>248</v>
      </c>
      <c r="I299" s="334"/>
      <c r="J299" s="333">
        <v>0.54</v>
      </c>
    </row>
    <row r="300" spans="1:10" ht="13.5" thickTop="1" x14ac:dyDescent="0.2">
      <c r="A300" s="335"/>
      <c r="B300" s="342"/>
      <c r="C300" s="335"/>
      <c r="D300" s="335"/>
      <c r="E300" s="335"/>
      <c r="F300" s="335"/>
      <c r="G300" s="335"/>
      <c r="H300" s="335"/>
      <c r="I300" s="335"/>
      <c r="J300" s="335"/>
    </row>
    <row r="301" spans="1:10" ht="15" x14ac:dyDescent="0.2">
      <c r="A301" s="313"/>
      <c r="B301" s="316" t="s">
        <v>219</v>
      </c>
      <c r="C301" s="313" t="s">
        <v>220</v>
      </c>
      <c r="D301" s="313" t="s">
        <v>84</v>
      </c>
      <c r="E301" s="315" t="s">
        <v>221</v>
      </c>
      <c r="F301" s="315"/>
      <c r="G301" s="316" t="s">
        <v>222</v>
      </c>
      <c r="H301" s="314" t="s">
        <v>223</v>
      </c>
      <c r="I301" s="314" t="s">
        <v>224</v>
      </c>
      <c r="J301" s="314" t="s">
        <v>225</v>
      </c>
    </row>
    <row r="302" spans="1:10" ht="51" x14ac:dyDescent="0.2">
      <c r="A302" s="317" t="s">
        <v>226</v>
      </c>
      <c r="B302" s="319" t="s">
        <v>467</v>
      </c>
      <c r="C302" s="317" t="s">
        <v>10</v>
      </c>
      <c r="D302" s="317" t="s">
        <v>468</v>
      </c>
      <c r="E302" s="318" t="s">
        <v>271</v>
      </c>
      <c r="F302" s="318"/>
      <c r="G302" s="319" t="s">
        <v>272</v>
      </c>
      <c r="H302" s="320">
        <v>1</v>
      </c>
      <c r="I302" s="321">
        <v>2.15</v>
      </c>
      <c r="J302" s="321">
        <v>2.15</v>
      </c>
    </row>
    <row r="303" spans="1:10" ht="51" x14ac:dyDescent="0.2">
      <c r="A303" s="322" t="s">
        <v>230</v>
      </c>
      <c r="B303" s="324" t="s">
        <v>462</v>
      </c>
      <c r="C303" s="322" t="s">
        <v>10</v>
      </c>
      <c r="D303" s="322" t="s">
        <v>463</v>
      </c>
      <c r="E303" s="323" t="s">
        <v>464</v>
      </c>
      <c r="F303" s="323"/>
      <c r="G303" s="324" t="s">
        <v>234</v>
      </c>
      <c r="H303" s="325">
        <v>1</v>
      </c>
      <c r="I303" s="326">
        <v>0.35</v>
      </c>
      <c r="J303" s="326">
        <v>0.35</v>
      </c>
    </row>
    <row r="304" spans="1:10" ht="51" x14ac:dyDescent="0.2">
      <c r="A304" s="322" t="s">
        <v>230</v>
      </c>
      <c r="B304" s="324" t="s">
        <v>465</v>
      </c>
      <c r="C304" s="322" t="s">
        <v>10</v>
      </c>
      <c r="D304" s="322" t="s">
        <v>466</v>
      </c>
      <c r="E304" s="323" t="s">
        <v>464</v>
      </c>
      <c r="F304" s="323"/>
      <c r="G304" s="324" t="s">
        <v>234</v>
      </c>
      <c r="H304" s="325">
        <v>1</v>
      </c>
      <c r="I304" s="326">
        <v>0.08</v>
      </c>
      <c r="J304" s="326">
        <v>0.08</v>
      </c>
    </row>
    <row r="305" spans="1:10" ht="51" x14ac:dyDescent="0.2">
      <c r="A305" s="322" t="s">
        <v>230</v>
      </c>
      <c r="B305" s="324" t="s">
        <v>469</v>
      </c>
      <c r="C305" s="322" t="s">
        <v>10</v>
      </c>
      <c r="D305" s="322" t="s">
        <v>470</v>
      </c>
      <c r="E305" s="323" t="s">
        <v>464</v>
      </c>
      <c r="F305" s="323"/>
      <c r="G305" s="324" t="s">
        <v>234</v>
      </c>
      <c r="H305" s="325">
        <v>1</v>
      </c>
      <c r="I305" s="326">
        <v>0.39</v>
      </c>
      <c r="J305" s="326">
        <v>0.39</v>
      </c>
    </row>
    <row r="306" spans="1:10" ht="51" x14ac:dyDescent="0.2">
      <c r="A306" s="322" t="s">
        <v>230</v>
      </c>
      <c r="B306" s="324" t="s">
        <v>471</v>
      </c>
      <c r="C306" s="322" t="s">
        <v>10</v>
      </c>
      <c r="D306" s="322" t="s">
        <v>472</v>
      </c>
      <c r="E306" s="323" t="s">
        <v>464</v>
      </c>
      <c r="F306" s="323"/>
      <c r="G306" s="324" t="s">
        <v>234</v>
      </c>
      <c r="H306" s="325">
        <v>1</v>
      </c>
      <c r="I306" s="326">
        <v>1.33</v>
      </c>
      <c r="J306" s="326">
        <v>1.33</v>
      </c>
    </row>
    <row r="307" spans="1:10" ht="25.5" x14ac:dyDescent="0.2">
      <c r="A307" s="332"/>
      <c r="B307" s="341"/>
      <c r="C307" s="332"/>
      <c r="D307" s="332"/>
      <c r="E307" s="332" t="s">
        <v>244</v>
      </c>
      <c r="F307" s="333">
        <v>0</v>
      </c>
      <c r="G307" s="332" t="s">
        <v>245</v>
      </c>
      <c r="H307" s="333">
        <v>0</v>
      </c>
      <c r="I307" s="332" t="s">
        <v>246</v>
      </c>
      <c r="J307" s="333">
        <v>0</v>
      </c>
    </row>
    <row r="308" spans="1:10" ht="26.25" thickBot="1" x14ac:dyDescent="0.25">
      <c r="A308" s="332"/>
      <c r="B308" s="341"/>
      <c r="C308" s="332"/>
      <c r="D308" s="332"/>
      <c r="E308" s="332" t="s">
        <v>247</v>
      </c>
      <c r="F308" s="333">
        <v>0.53749999999999998</v>
      </c>
      <c r="G308" s="332"/>
      <c r="H308" s="334" t="s">
        <v>248</v>
      </c>
      <c r="I308" s="334"/>
      <c r="J308" s="333">
        <v>2.69</v>
      </c>
    </row>
    <row r="309" spans="1:10" ht="13.5" thickTop="1" x14ac:dyDescent="0.2">
      <c r="A309" s="335"/>
      <c r="B309" s="342"/>
      <c r="C309" s="335"/>
      <c r="D309" s="335"/>
      <c r="E309" s="335"/>
      <c r="F309" s="335"/>
      <c r="G309" s="335"/>
      <c r="H309" s="335"/>
      <c r="I309" s="335"/>
      <c r="J309" s="335"/>
    </row>
    <row r="310" spans="1:10" ht="15" x14ac:dyDescent="0.2">
      <c r="A310" s="313"/>
      <c r="B310" s="316" t="s">
        <v>219</v>
      </c>
      <c r="C310" s="313" t="s">
        <v>220</v>
      </c>
      <c r="D310" s="313" t="s">
        <v>84</v>
      </c>
      <c r="E310" s="315" t="s">
        <v>221</v>
      </c>
      <c r="F310" s="315"/>
      <c r="G310" s="316" t="s">
        <v>222</v>
      </c>
      <c r="H310" s="314" t="s">
        <v>223</v>
      </c>
      <c r="I310" s="314" t="s">
        <v>224</v>
      </c>
      <c r="J310" s="314" t="s">
        <v>225</v>
      </c>
    </row>
    <row r="311" spans="1:10" ht="51" x14ac:dyDescent="0.2">
      <c r="A311" s="317" t="s">
        <v>226</v>
      </c>
      <c r="B311" s="319" t="s">
        <v>462</v>
      </c>
      <c r="C311" s="317" t="s">
        <v>10</v>
      </c>
      <c r="D311" s="317" t="s">
        <v>463</v>
      </c>
      <c r="E311" s="318" t="s">
        <v>464</v>
      </c>
      <c r="F311" s="318"/>
      <c r="G311" s="319" t="s">
        <v>234</v>
      </c>
      <c r="H311" s="320">
        <v>1</v>
      </c>
      <c r="I311" s="321">
        <v>0.35</v>
      </c>
      <c r="J311" s="321">
        <v>0.35</v>
      </c>
    </row>
    <row r="312" spans="1:10" ht="38.25" x14ac:dyDescent="0.2">
      <c r="A312" s="327" t="s">
        <v>240</v>
      </c>
      <c r="B312" s="329" t="s">
        <v>473</v>
      </c>
      <c r="C312" s="327" t="s">
        <v>10</v>
      </c>
      <c r="D312" s="327" t="s">
        <v>474</v>
      </c>
      <c r="E312" s="328" t="s">
        <v>475</v>
      </c>
      <c r="F312" s="328"/>
      <c r="G312" s="329" t="s">
        <v>13</v>
      </c>
      <c r="H312" s="330">
        <v>6.3999999999999997E-5</v>
      </c>
      <c r="I312" s="331">
        <v>5530</v>
      </c>
      <c r="J312" s="331">
        <v>0.35392000000000001</v>
      </c>
    </row>
    <row r="313" spans="1:10" ht="25.5" x14ac:dyDescent="0.2">
      <c r="A313" s="332"/>
      <c r="B313" s="341"/>
      <c r="C313" s="332"/>
      <c r="D313" s="332"/>
      <c r="E313" s="332" t="s">
        <v>244</v>
      </c>
      <c r="F313" s="333">
        <v>0</v>
      </c>
      <c r="G313" s="332" t="s">
        <v>245</v>
      </c>
      <c r="H313" s="333">
        <v>0</v>
      </c>
      <c r="I313" s="332" t="s">
        <v>246</v>
      </c>
      <c r="J313" s="333">
        <v>0</v>
      </c>
    </row>
    <row r="314" spans="1:10" ht="26.25" thickBot="1" x14ac:dyDescent="0.25">
      <c r="A314" s="332"/>
      <c r="B314" s="341"/>
      <c r="C314" s="332"/>
      <c r="D314" s="332"/>
      <c r="E314" s="332" t="s">
        <v>247</v>
      </c>
      <c r="F314" s="333">
        <v>8.7499999999999994E-2</v>
      </c>
      <c r="G314" s="332"/>
      <c r="H314" s="334" t="s">
        <v>248</v>
      </c>
      <c r="I314" s="334"/>
      <c r="J314" s="333">
        <v>0.44</v>
      </c>
    </row>
    <row r="315" spans="1:10" ht="13.5" thickTop="1" x14ac:dyDescent="0.2">
      <c r="A315" s="335"/>
      <c r="B315" s="342"/>
      <c r="C315" s="335"/>
      <c r="D315" s="335"/>
      <c r="E315" s="335"/>
      <c r="F315" s="335"/>
      <c r="G315" s="335"/>
      <c r="H315" s="335"/>
      <c r="I315" s="335"/>
      <c r="J315" s="335"/>
    </row>
    <row r="316" spans="1:10" ht="15" x14ac:dyDescent="0.2">
      <c r="A316" s="313"/>
      <c r="B316" s="316" t="s">
        <v>219</v>
      </c>
      <c r="C316" s="313" t="s">
        <v>220</v>
      </c>
      <c r="D316" s="313" t="s">
        <v>84</v>
      </c>
      <c r="E316" s="315" t="s">
        <v>221</v>
      </c>
      <c r="F316" s="315"/>
      <c r="G316" s="316" t="s">
        <v>222</v>
      </c>
      <c r="H316" s="314" t="s">
        <v>223</v>
      </c>
      <c r="I316" s="314" t="s">
        <v>224</v>
      </c>
      <c r="J316" s="314" t="s">
        <v>225</v>
      </c>
    </row>
    <row r="317" spans="1:10" ht="51" x14ac:dyDescent="0.2">
      <c r="A317" s="317" t="s">
        <v>226</v>
      </c>
      <c r="B317" s="319" t="s">
        <v>465</v>
      </c>
      <c r="C317" s="317" t="s">
        <v>10</v>
      </c>
      <c r="D317" s="317" t="s">
        <v>466</v>
      </c>
      <c r="E317" s="318" t="s">
        <v>464</v>
      </c>
      <c r="F317" s="318"/>
      <c r="G317" s="319" t="s">
        <v>234</v>
      </c>
      <c r="H317" s="320">
        <v>1</v>
      </c>
      <c r="I317" s="321">
        <v>0.08</v>
      </c>
      <c r="J317" s="321">
        <v>0.08</v>
      </c>
    </row>
    <row r="318" spans="1:10" ht="38.25" x14ac:dyDescent="0.2">
      <c r="A318" s="327" t="s">
        <v>240</v>
      </c>
      <c r="B318" s="329" t="s">
        <v>473</v>
      </c>
      <c r="C318" s="327" t="s">
        <v>10</v>
      </c>
      <c r="D318" s="327" t="s">
        <v>474</v>
      </c>
      <c r="E318" s="328" t="s">
        <v>475</v>
      </c>
      <c r="F318" s="328"/>
      <c r="G318" s="329" t="s">
        <v>13</v>
      </c>
      <c r="H318" s="330">
        <v>1.4800000000000001E-5</v>
      </c>
      <c r="I318" s="331">
        <v>5530</v>
      </c>
      <c r="J318" s="331">
        <v>8.1844E-2</v>
      </c>
    </row>
    <row r="319" spans="1:10" ht="25.5" x14ac:dyDescent="0.2">
      <c r="A319" s="332"/>
      <c r="B319" s="341"/>
      <c r="C319" s="332"/>
      <c r="D319" s="332"/>
      <c r="E319" s="332" t="s">
        <v>244</v>
      </c>
      <c r="F319" s="333">
        <v>0</v>
      </c>
      <c r="G319" s="332" t="s">
        <v>245</v>
      </c>
      <c r="H319" s="333">
        <v>0</v>
      </c>
      <c r="I319" s="332" t="s">
        <v>246</v>
      </c>
      <c r="J319" s="333">
        <v>0</v>
      </c>
    </row>
    <row r="320" spans="1:10" ht="26.25" thickBot="1" x14ac:dyDescent="0.25">
      <c r="A320" s="332"/>
      <c r="B320" s="341"/>
      <c r="C320" s="332"/>
      <c r="D320" s="332"/>
      <c r="E320" s="332" t="s">
        <v>247</v>
      </c>
      <c r="F320" s="333">
        <v>0.02</v>
      </c>
      <c r="G320" s="332"/>
      <c r="H320" s="334" t="s">
        <v>248</v>
      </c>
      <c r="I320" s="334"/>
      <c r="J320" s="333">
        <v>0.1</v>
      </c>
    </row>
    <row r="321" spans="1:10" ht="13.5" thickTop="1" x14ac:dyDescent="0.2">
      <c r="A321" s="335"/>
      <c r="B321" s="342"/>
      <c r="C321" s="335"/>
      <c r="D321" s="335"/>
      <c r="E321" s="335"/>
      <c r="F321" s="335"/>
      <c r="G321" s="335"/>
      <c r="H321" s="335"/>
      <c r="I321" s="335"/>
      <c r="J321" s="335"/>
    </row>
    <row r="322" spans="1:10" ht="15" x14ac:dyDescent="0.2">
      <c r="A322" s="313"/>
      <c r="B322" s="316" t="s">
        <v>219</v>
      </c>
      <c r="C322" s="313" t="s">
        <v>220</v>
      </c>
      <c r="D322" s="313" t="s">
        <v>84</v>
      </c>
      <c r="E322" s="315" t="s">
        <v>221</v>
      </c>
      <c r="F322" s="315"/>
      <c r="G322" s="316" t="s">
        <v>222</v>
      </c>
      <c r="H322" s="314" t="s">
        <v>223</v>
      </c>
      <c r="I322" s="314" t="s">
        <v>224</v>
      </c>
      <c r="J322" s="314" t="s">
        <v>225</v>
      </c>
    </row>
    <row r="323" spans="1:10" ht="51" x14ac:dyDescent="0.2">
      <c r="A323" s="317" t="s">
        <v>226</v>
      </c>
      <c r="B323" s="319" t="s">
        <v>469</v>
      </c>
      <c r="C323" s="317" t="s">
        <v>10</v>
      </c>
      <c r="D323" s="317" t="s">
        <v>470</v>
      </c>
      <c r="E323" s="318" t="s">
        <v>464</v>
      </c>
      <c r="F323" s="318"/>
      <c r="G323" s="319" t="s">
        <v>234</v>
      </c>
      <c r="H323" s="320">
        <v>1</v>
      </c>
      <c r="I323" s="321">
        <v>0.39</v>
      </c>
      <c r="J323" s="321">
        <v>0.39</v>
      </c>
    </row>
    <row r="324" spans="1:10" ht="38.25" x14ac:dyDescent="0.2">
      <c r="A324" s="327" t="s">
        <v>240</v>
      </c>
      <c r="B324" s="329" t="s">
        <v>473</v>
      </c>
      <c r="C324" s="327" t="s">
        <v>10</v>
      </c>
      <c r="D324" s="327" t="s">
        <v>474</v>
      </c>
      <c r="E324" s="328" t="s">
        <v>475</v>
      </c>
      <c r="F324" s="328"/>
      <c r="G324" s="329" t="s">
        <v>13</v>
      </c>
      <c r="H324" s="330">
        <v>6.9999999999999994E-5</v>
      </c>
      <c r="I324" s="331">
        <v>5530</v>
      </c>
      <c r="J324" s="331">
        <v>0.3871</v>
      </c>
    </row>
    <row r="325" spans="1:10" ht="25.5" x14ac:dyDescent="0.2">
      <c r="A325" s="332"/>
      <c r="B325" s="341"/>
      <c r="C325" s="332"/>
      <c r="D325" s="332"/>
      <c r="E325" s="332" t="s">
        <v>244</v>
      </c>
      <c r="F325" s="333">
        <v>0</v>
      </c>
      <c r="G325" s="332" t="s">
        <v>245</v>
      </c>
      <c r="H325" s="333">
        <v>0</v>
      </c>
      <c r="I325" s="332" t="s">
        <v>246</v>
      </c>
      <c r="J325" s="333">
        <v>0</v>
      </c>
    </row>
    <row r="326" spans="1:10" ht="26.25" thickBot="1" x14ac:dyDescent="0.25">
      <c r="A326" s="332"/>
      <c r="B326" s="341"/>
      <c r="C326" s="332"/>
      <c r="D326" s="332"/>
      <c r="E326" s="332" t="s">
        <v>247</v>
      </c>
      <c r="F326" s="333">
        <v>9.7500000000000003E-2</v>
      </c>
      <c r="G326" s="332"/>
      <c r="H326" s="334" t="s">
        <v>248</v>
      </c>
      <c r="I326" s="334"/>
      <c r="J326" s="333">
        <v>0.49</v>
      </c>
    </row>
    <row r="327" spans="1:10" ht="13.5" thickTop="1" x14ac:dyDescent="0.2">
      <c r="A327" s="335"/>
      <c r="B327" s="342"/>
      <c r="C327" s="335"/>
      <c r="D327" s="335"/>
      <c r="E327" s="335"/>
      <c r="F327" s="335"/>
      <c r="G327" s="335"/>
      <c r="H327" s="335"/>
      <c r="I327" s="335"/>
      <c r="J327" s="335"/>
    </row>
    <row r="328" spans="1:10" ht="15" x14ac:dyDescent="0.2">
      <c r="A328" s="313"/>
      <c r="B328" s="316" t="s">
        <v>219</v>
      </c>
      <c r="C328" s="313" t="s">
        <v>220</v>
      </c>
      <c r="D328" s="313" t="s">
        <v>84</v>
      </c>
      <c r="E328" s="315" t="s">
        <v>221</v>
      </c>
      <c r="F328" s="315"/>
      <c r="G328" s="316" t="s">
        <v>222</v>
      </c>
      <c r="H328" s="314" t="s">
        <v>223</v>
      </c>
      <c r="I328" s="314" t="s">
        <v>224</v>
      </c>
      <c r="J328" s="314" t="s">
        <v>225</v>
      </c>
    </row>
    <row r="329" spans="1:10" ht="51" x14ac:dyDescent="0.2">
      <c r="A329" s="317" t="s">
        <v>226</v>
      </c>
      <c r="B329" s="319" t="s">
        <v>471</v>
      </c>
      <c r="C329" s="317" t="s">
        <v>10</v>
      </c>
      <c r="D329" s="317" t="s">
        <v>472</v>
      </c>
      <c r="E329" s="318" t="s">
        <v>464</v>
      </c>
      <c r="F329" s="318"/>
      <c r="G329" s="319" t="s">
        <v>234</v>
      </c>
      <c r="H329" s="320">
        <v>1</v>
      </c>
      <c r="I329" s="321">
        <v>1.33</v>
      </c>
      <c r="J329" s="321">
        <v>1.33</v>
      </c>
    </row>
    <row r="330" spans="1:10" ht="25.5" x14ac:dyDescent="0.2">
      <c r="A330" s="327" t="s">
        <v>240</v>
      </c>
      <c r="B330" s="329" t="s">
        <v>476</v>
      </c>
      <c r="C330" s="327" t="s">
        <v>10</v>
      </c>
      <c r="D330" s="327" t="s">
        <v>477</v>
      </c>
      <c r="E330" s="328" t="s">
        <v>478</v>
      </c>
      <c r="F330" s="328"/>
      <c r="G330" s="329" t="s">
        <v>479</v>
      </c>
      <c r="H330" s="330">
        <v>1.25</v>
      </c>
      <c r="I330" s="331">
        <v>1.06</v>
      </c>
      <c r="J330" s="331">
        <v>1.325</v>
      </c>
    </row>
    <row r="331" spans="1:10" ht="25.5" x14ac:dyDescent="0.2">
      <c r="A331" s="332"/>
      <c r="B331" s="341"/>
      <c r="C331" s="332"/>
      <c r="D331" s="332"/>
      <c r="E331" s="332" t="s">
        <v>244</v>
      </c>
      <c r="F331" s="333">
        <v>0</v>
      </c>
      <c r="G331" s="332" t="s">
        <v>245</v>
      </c>
      <c r="H331" s="333">
        <v>0</v>
      </c>
      <c r="I331" s="332" t="s">
        <v>246</v>
      </c>
      <c r="J331" s="333">
        <v>0</v>
      </c>
    </row>
    <row r="332" spans="1:10" ht="26.25" thickBot="1" x14ac:dyDescent="0.25">
      <c r="A332" s="332"/>
      <c r="B332" s="341"/>
      <c r="C332" s="332"/>
      <c r="D332" s="332"/>
      <c r="E332" s="332" t="s">
        <v>247</v>
      </c>
      <c r="F332" s="333">
        <v>0.33250000000000002</v>
      </c>
      <c r="G332" s="332"/>
      <c r="H332" s="334" t="s">
        <v>248</v>
      </c>
      <c r="I332" s="334"/>
      <c r="J332" s="333">
        <v>1.66</v>
      </c>
    </row>
    <row r="333" spans="1:10" ht="13.5" thickTop="1" x14ac:dyDescent="0.2">
      <c r="A333" s="335"/>
      <c r="B333" s="342"/>
      <c r="C333" s="335"/>
      <c r="D333" s="335"/>
      <c r="E333" s="335"/>
      <c r="F333" s="335"/>
      <c r="G333" s="335"/>
      <c r="H333" s="335"/>
      <c r="I333" s="335"/>
      <c r="J333" s="335"/>
    </row>
    <row r="334" spans="1:10" ht="15" x14ac:dyDescent="0.2">
      <c r="A334" s="313"/>
      <c r="B334" s="316" t="s">
        <v>219</v>
      </c>
      <c r="C334" s="313" t="s">
        <v>220</v>
      </c>
      <c r="D334" s="313" t="s">
        <v>84</v>
      </c>
      <c r="E334" s="315" t="s">
        <v>221</v>
      </c>
      <c r="F334" s="315"/>
      <c r="G334" s="316" t="s">
        <v>222</v>
      </c>
      <c r="H334" s="314" t="s">
        <v>223</v>
      </c>
      <c r="I334" s="314" t="s">
        <v>224</v>
      </c>
      <c r="J334" s="314" t="s">
        <v>225</v>
      </c>
    </row>
    <row r="335" spans="1:10" ht="51" x14ac:dyDescent="0.2">
      <c r="A335" s="317" t="s">
        <v>226</v>
      </c>
      <c r="B335" s="319" t="s">
        <v>480</v>
      </c>
      <c r="C335" s="317" t="s">
        <v>10</v>
      </c>
      <c r="D335" s="317" t="s">
        <v>481</v>
      </c>
      <c r="E335" s="318" t="s">
        <v>271</v>
      </c>
      <c r="F335" s="318"/>
      <c r="G335" s="319" t="s">
        <v>372</v>
      </c>
      <c r="H335" s="320">
        <v>1</v>
      </c>
      <c r="I335" s="321">
        <v>1.77</v>
      </c>
      <c r="J335" s="321">
        <v>1.77</v>
      </c>
    </row>
    <row r="336" spans="1:10" ht="51" x14ac:dyDescent="0.2">
      <c r="A336" s="322" t="s">
        <v>230</v>
      </c>
      <c r="B336" s="324" t="s">
        <v>482</v>
      </c>
      <c r="C336" s="322" t="s">
        <v>10</v>
      </c>
      <c r="D336" s="322" t="s">
        <v>483</v>
      </c>
      <c r="E336" s="323" t="s">
        <v>464</v>
      </c>
      <c r="F336" s="323"/>
      <c r="G336" s="324" t="s">
        <v>234</v>
      </c>
      <c r="H336" s="325">
        <v>1</v>
      </c>
      <c r="I336" s="326">
        <v>1.44</v>
      </c>
      <c r="J336" s="326">
        <v>1.44</v>
      </c>
    </row>
    <row r="337" spans="1:10" ht="51" x14ac:dyDescent="0.2">
      <c r="A337" s="322" t="s">
        <v>230</v>
      </c>
      <c r="B337" s="324" t="s">
        <v>484</v>
      </c>
      <c r="C337" s="322" t="s">
        <v>10</v>
      </c>
      <c r="D337" s="322" t="s">
        <v>485</v>
      </c>
      <c r="E337" s="323" t="s">
        <v>464</v>
      </c>
      <c r="F337" s="323"/>
      <c r="G337" s="324" t="s">
        <v>234</v>
      </c>
      <c r="H337" s="325">
        <v>1</v>
      </c>
      <c r="I337" s="326">
        <v>0.33</v>
      </c>
      <c r="J337" s="326">
        <v>0.33</v>
      </c>
    </row>
    <row r="338" spans="1:10" ht="25.5" x14ac:dyDescent="0.2">
      <c r="A338" s="332"/>
      <c r="B338" s="341"/>
      <c r="C338" s="332"/>
      <c r="D338" s="332"/>
      <c r="E338" s="332" t="s">
        <v>244</v>
      </c>
      <c r="F338" s="333">
        <v>0</v>
      </c>
      <c r="G338" s="332" t="s">
        <v>245</v>
      </c>
      <c r="H338" s="333">
        <v>0</v>
      </c>
      <c r="I338" s="332" t="s">
        <v>246</v>
      </c>
      <c r="J338" s="333">
        <v>0</v>
      </c>
    </row>
    <row r="339" spans="1:10" ht="26.25" thickBot="1" x14ac:dyDescent="0.25">
      <c r="A339" s="332"/>
      <c r="B339" s="341"/>
      <c r="C339" s="332"/>
      <c r="D339" s="332"/>
      <c r="E339" s="332" t="s">
        <v>247</v>
      </c>
      <c r="F339" s="333">
        <v>0.4425</v>
      </c>
      <c r="G339" s="332"/>
      <c r="H339" s="334" t="s">
        <v>248</v>
      </c>
      <c r="I339" s="334"/>
      <c r="J339" s="333">
        <v>2.21</v>
      </c>
    </row>
    <row r="340" spans="1:10" ht="13.5" thickTop="1" x14ac:dyDescent="0.2">
      <c r="A340" s="335"/>
      <c r="B340" s="342"/>
      <c r="C340" s="335"/>
      <c r="D340" s="335"/>
      <c r="E340" s="335"/>
      <c r="F340" s="335"/>
      <c r="G340" s="335"/>
      <c r="H340" s="335"/>
      <c r="I340" s="335"/>
      <c r="J340" s="335"/>
    </row>
    <row r="341" spans="1:10" ht="15" x14ac:dyDescent="0.2">
      <c r="A341" s="313"/>
      <c r="B341" s="316" t="s">
        <v>219</v>
      </c>
      <c r="C341" s="313" t="s">
        <v>220</v>
      </c>
      <c r="D341" s="313" t="s">
        <v>84</v>
      </c>
      <c r="E341" s="315" t="s">
        <v>221</v>
      </c>
      <c r="F341" s="315"/>
      <c r="G341" s="316" t="s">
        <v>222</v>
      </c>
      <c r="H341" s="314" t="s">
        <v>223</v>
      </c>
      <c r="I341" s="314" t="s">
        <v>224</v>
      </c>
      <c r="J341" s="314" t="s">
        <v>225</v>
      </c>
    </row>
    <row r="342" spans="1:10" ht="51" x14ac:dyDescent="0.2">
      <c r="A342" s="317" t="s">
        <v>226</v>
      </c>
      <c r="B342" s="319" t="s">
        <v>486</v>
      </c>
      <c r="C342" s="317" t="s">
        <v>10</v>
      </c>
      <c r="D342" s="317" t="s">
        <v>487</v>
      </c>
      <c r="E342" s="318" t="s">
        <v>271</v>
      </c>
      <c r="F342" s="318"/>
      <c r="G342" s="319" t="s">
        <v>272</v>
      </c>
      <c r="H342" s="320">
        <v>1</v>
      </c>
      <c r="I342" s="321">
        <v>5.99</v>
      </c>
      <c r="J342" s="321">
        <v>5.99</v>
      </c>
    </row>
    <row r="343" spans="1:10" ht="51" x14ac:dyDescent="0.2">
      <c r="A343" s="322" t="s">
        <v>230</v>
      </c>
      <c r="B343" s="324" t="s">
        <v>482</v>
      </c>
      <c r="C343" s="322" t="s">
        <v>10</v>
      </c>
      <c r="D343" s="322" t="s">
        <v>483</v>
      </c>
      <c r="E343" s="323" t="s">
        <v>464</v>
      </c>
      <c r="F343" s="323"/>
      <c r="G343" s="324" t="s">
        <v>234</v>
      </c>
      <c r="H343" s="325">
        <v>1</v>
      </c>
      <c r="I343" s="326">
        <v>1.44</v>
      </c>
      <c r="J343" s="326">
        <v>1.44</v>
      </c>
    </row>
    <row r="344" spans="1:10" ht="51" x14ac:dyDescent="0.2">
      <c r="A344" s="322" t="s">
        <v>230</v>
      </c>
      <c r="B344" s="324" t="s">
        <v>484</v>
      </c>
      <c r="C344" s="322" t="s">
        <v>10</v>
      </c>
      <c r="D344" s="322" t="s">
        <v>485</v>
      </c>
      <c r="E344" s="323" t="s">
        <v>464</v>
      </c>
      <c r="F344" s="323"/>
      <c r="G344" s="324" t="s">
        <v>234</v>
      </c>
      <c r="H344" s="325">
        <v>1</v>
      </c>
      <c r="I344" s="326">
        <v>0.33</v>
      </c>
      <c r="J344" s="326">
        <v>0.33</v>
      </c>
    </row>
    <row r="345" spans="1:10" ht="51" x14ac:dyDescent="0.2">
      <c r="A345" s="322" t="s">
        <v>230</v>
      </c>
      <c r="B345" s="324" t="s">
        <v>488</v>
      </c>
      <c r="C345" s="322" t="s">
        <v>10</v>
      </c>
      <c r="D345" s="322" t="s">
        <v>489</v>
      </c>
      <c r="E345" s="323" t="s">
        <v>464</v>
      </c>
      <c r="F345" s="323"/>
      <c r="G345" s="324" t="s">
        <v>234</v>
      </c>
      <c r="H345" s="325">
        <v>1</v>
      </c>
      <c r="I345" s="326">
        <v>1.57</v>
      </c>
      <c r="J345" s="326">
        <v>1.57</v>
      </c>
    </row>
    <row r="346" spans="1:10" ht="51" x14ac:dyDescent="0.2">
      <c r="A346" s="322" t="s">
        <v>230</v>
      </c>
      <c r="B346" s="324" t="s">
        <v>490</v>
      </c>
      <c r="C346" s="322" t="s">
        <v>10</v>
      </c>
      <c r="D346" s="322" t="s">
        <v>491</v>
      </c>
      <c r="E346" s="323" t="s">
        <v>464</v>
      </c>
      <c r="F346" s="323"/>
      <c r="G346" s="324" t="s">
        <v>234</v>
      </c>
      <c r="H346" s="325">
        <v>1</v>
      </c>
      <c r="I346" s="326">
        <v>2.65</v>
      </c>
      <c r="J346" s="326">
        <v>2.65</v>
      </c>
    </row>
    <row r="347" spans="1:10" ht="25.5" x14ac:dyDescent="0.2">
      <c r="A347" s="332"/>
      <c r="B347" s="341"/>
      <c r="C347" s="332"/>
      <c r="D347" s="332"/>
      <c r="E347" s="332" t="s">
        <v>244</v>
      </c>
      <c r="F347" s="333">
        <v>0</v>
      </c>
      <c r="G347" s="332" t="s">
        <v>245</v>
      </c>
      <c r="H347" s="333">
        <v>0</v>
      </c>
      <c r="I347" s="332" t="s">
        <v>246</v>
      </c>
      <c r="J347" s="333">
        <v>0</v>
      </c>
    </row>
    <row r="348" spans="1:10" ht="26.25" thickBot="1" x14ac:dyDescent="0.25">
      <c r="A348" s="332"/>
      <c r="B348" s="341"/>
      <c r="C348" s="332"/>
      <c r="D348" s="332"/>
      <c r="E348" s="332" t="s">
        <v>247</v>
      </c>
      <c r="F348" s="333">
        <v>1.4975000000000001</v>
      </c>
      <c r="G348" s="332"/>
      <c r="H348" s="334" t="s">
        <v>248</v>
      </c>
      <c r="I348" s="334"/>
      <c r="J348" s="333">
        <v>7.49</v>
      </c>
    </row>
    <row r="349" spans="1:10" ht="13.5" thickTop="1" x14ac:dyDescent="0.2">
      <c r="A349" s="335"/>
      <c r="B349" s="342"/>
      <c r="C349" s="335"/>
      <c r="D349" s="335"/>
      <c r="E349" s="335"/>
      <c r="F349" s="335"/>
      <c r="G349" s="335"/>
      <c r="H349" s="335"/>
      <c r="I349" s="335"/>
      <c r="J349" s="335"/>
    </row>
    <row r="350" spans="1:10" ht="15" x14ac:dyDescent="0.2">
      <c r="A350" s="313"/>
      <c r="B350" s="316" t="s">
        <v>219</v>
      </c>
      <c r="C350" s="313" t="s">
        <v>220</v>
      </c>
      <c r="D350" s="313" t="s">
        <v>84</v>
      </c>
      <c r="E350" s="315" t="s">
        <v>221</v>
      </c>
      <c r="F350" s="315"/>
      <c r="G350" s="316" t="s">
        <v>222</v>
      </c>
      <c r="H350" s="314" t="s">
        <v>223</v>
      </c>
      <c r="I350" s="314" t="s">
        <v>224</v>
      </c>
      <c r="J350" s="314" t="s">
        <v>225</v>
      </c>
    </row>
    <row r="351" spans="1:10" ht="51" x14ac:dyDescent="0.2">
      <c r="A351" s="317" t="s">
        <v>226</v>
      </c>
      <c r="B351" s="319" t="s">
        <v>482</v>
      </c>
      <c r="C351" s="317" t="s">
        <v>10</v>
      </c>
      <c r="D351" s="317" t="s">
        <v>483</v>
      </c>
      <c r="E351" s="318" t="s">
        <v>464</v>
      </c>
      <c r="F351" s="318"/>
      <c r="G351" s="319" t="s">
        <v>234</v>
      </c>
      <c r="H351" s="320">
        <v>1</v>
      </c>
      <c r="I351" s="321">
        <v>1.44</v>
      </c>
      <c r="J351" s="321">
        <v>1.44</v>
      </c>
    </row>
    <row r="352" spans="1:10" ht="38.25" x14ac:dyDescent="0.2">
      <c r="A352" s="327" t="s">
        <v>240</v>
      </c>
      <c r="B352" s="329" t="s">
        <v>492</v>
      </c>
      <c r="C352" s="327" t="s">
        <v>10</v>
      </c>
      <c r="D352" s="327" t="s">
        <v>493</v>
      </c>
      <c r="E352" s="328" t="s">
        <v>475</v>
      </c>
      <c r="F352" s="328"/>
      <c r="G352" s="329" t="s">
        <v>13</v>
      </c>
      <c r="H352" s="330">
        <v>6.3999999999999997E-5</v>
      </c>
      <c r="I352" s="331">
        <v>22494.91</v>
      </c>
      <c r="J352" s="331">
        <v>1.4396742</v>
      </c>
    </row>
    <row r="353" spans="1:10" ht="25.5" x14ac:dyDescent="0.2">
      <c r="A353" s="332"/>
      <c r="B353" s="341"/>
      <c r="C353" s="332"/>
      <c r="D353" s="332"/>
      <c r="E353" s="332" t="s">
        <v>244</v>
      </c>
      <c r="F353" s="333">
        <v>0</v>
      </c>
      <c r="G353" s="332" t="s">
        <v>245</v>
      </c>
      <c r="H353" s="333">
        <v>0</v>
      </c>
      <c r="I353" s="332" t="s">
        <v>246</v>
      </c>
      <c r="J353" s="333">
        <v>0</v>
      </c>
    </row>
    <row r="354" spans="1:10" ht="26.25" thickBot="1" x14ac:dyDescent="0.25">
      <c r="A354" s="332"/>
      <c r="B354" s="341"/>
      <c r="C354" s="332"/>
      <c r="D354" s="332"/>
      <c r="E354" s="332" t="s">
        <v>247</v>
      </c>
      <c r="F354" s="333">
        <v>0.36</v>
      </c>
      <c r="G354" s="332"/>
      <c r="H354" s="334" t="s">
        <v>248</v>
      </c>
      <c r="I354" s="334"/>
      <c r="J354" s="333">
        <v>1.8</v>
      </c>
    </row>
    <row r="355" spans="1:10" ht="13.5" thickTop="1" x14ac:dyDescent="0.2">
      <c r="A355" s="335"/>
      <c r="B355" s="342"/>
      <c r="C355" s="335"/>
      <c r="D355" s="335"/>
      <c r="E355" s="335"/>
      <c r="F355" s="335"/>
      <c r="G355" s="335"/>
      <c r="H355" s="335"/>
      <c r="I355" s="335"/>
      <c r="J355" s="335"/>
    </row>
    <row r="356" spans="1:10" ht="15" x14ac:dyDescent="0.2">
      <c r="A356" s="313"/>
      <c r="B356" s="316" t="s">
        <v>219</v>
      </c>
      <c r="C356" s="313" t="s">
        <v>220</v>
      </c>
      <c r="D356" s="313" t="s">
        <v>84</v>
      </c>
      <c r="E356" s="315" t="s">
        <v>221</v>
      </c>
      <c r="F356" s="315"/>
      <c r="G356" s="316" t="s">
        <v>222</v>
      </c>
      <c r="H356" s="314" t="s">
        <v>223</v>
      </c>
      <c r="I356" s="314" t="s">
        <v>224</v>
      </c>
      <c r="J356" s="314" t="s">
        <v>225</v>
      </c>
    </row>
    <row r="357" spans="1:10" ht="51" x14ac:dyDescent="0.2">
      <c r="A357" s="317" t="s">
        <v>226</v>
      </c>
      <c r="B357" s="319" t="s">
        <v>484</v>
      </c>
      <c r="C357" s="317" t="s">
        <v>10</v>
      </c>
      <c r="D357" s="317" t="s">
        <v>485</v>
      </c>
      <c r="E357" s="318" t="s">
        <v>464</v>
      </c>
      <c r="F357" s="318"/>
      <c r="G357" s="319" t="s">
        <v>234</v>
      </c>
      <c r="H357" s="320">
        <v>1</v>
      </c>
      <c r="I357" s="321">
        <v>0.33</v>
      </c>
      <c r="J357" s="321">
        <v>0.33</v>
      </c>
    </row>
    <row r="358" spans="1:10" ht="38.25" x14ac:dyDescent="0.2">
      <c r="A358" s="327" t="s">
        <v>240</v>
      </c>
      <c r="B358" s="329" t="s">
        <v>492</v>
      </c>
      <c r="C358" s="327" t="s">
        <v>10</v>
      </c>
      <c r="D358" s="327" t="s">
        <v>493</v>
      </c>
      <c r="E358" s="328" t="s">
        <v>475</v>
      </c>
      <c r="F358" s="328"/>
      <c r="G358" s="329" t="s">
        <v>13</v>
      </c>
      <c r="H358" s="330">
        <v>1.4800000000000001E-5</v>
      </c>
      <c r="I358" s="331">
        <v>22494.91</v>
      </c>
      <c r="J358" s="331">
        <v>0.33292470000000002</v>
      </c>
    </row>
    <row r="359" spans="1:10" ht="25.5" x14ac:dyDescent="0.2">
      <c r="A359" s="332"/>
      <c r="B359" s="341"/>
      <c r="C359" s="332"/>
      <c r="D359" s="332"/>
      <c r="E359" s="332" t="s">
        <v>244</v>
      </c>
      <c r="F359" s="333">
        <v>0</v>
      </c>
      <c r="G359" s="332" t="s">
        <v>245</v>
      </c>
      <c r="H359" s="333">
        <v>0</v>
      </c>
      <c r="I359" s="332" t="s">
        <v>246</v>
      </c>
      <c r="J359" s="333">
        <v>0</v>
      </c>
    </row>
    <row r="360" spans="1:10" ht="26.25" thickBot="1" x14ac:dyDescent="0.25">
      <c r="A360" s="332"/>
      <c r="B360" s="341"/>
      <c r="C360" s="332"/>
      <c r="D360" s="332"/>
      <c r="E360" s="332" t="s">
        <v>247</v>
      </c>
      <c r="F360" s="333">
        <v>8.2500000000000004E-2</v>
      </c>
      <c r="G360" s="332"/>
      <c r="H360" s="334" t="s">
        <v>248</v>
      </c>
      <c r="I360" s="334"/>
      <c r="J360" s="333">
        <v>0.41</v>
      </c>
    </row>
    <row r="361" spans="1:10" ht="13.5" thickTop="1" x14ac:dyDescent="0.2">
      <c r="A361" s="335"/>
      <c r="B361" s="342"/>
      <c r="C361" s="335"/>
      <c r="D361" s="335"/>
      <c r="E361" s="335"/>
      <c r="F361" s="335"/>
      <c r="G361" s="335"/>
      <c r="H361" s="335"/>
      <c r="I361" s="335"/>
      <c r="J361" s="335"/>
    </row>
    <row r="362" spans="1:10" ht="15" x14ac:dyDescent="0.2">
      <c r="A362" s="313"/>
      <c r="B362" s="316" t="s">
        <v>219</v>
      </c>
      <c r="C362" s="313" t="s">
        <v>220</v>
      </c>
      <c r="D362" s="313" t="s">
        <v>84</v>
      </c>
      <c r="E362" s="315" t="s">
        <v>221</v>
      </c>
      <c r="F362" s="315"/>
      <c r="G362" s="316" t="s">
        <v>222</v>
      </c>
      <c r="H362" s="314" t="s">
        <v>223</v>
      </c>
      <c r="I362" s="314" t="s">
        <v>224</v>
      </c>
      <c r="J362" s="314" t="s">
        <v>225</v>
      </c>
    </row>
    <row r="363" spans="1:10" ht="51" x14ac:dyDescent="0.2">
      <c r="A363" s="317" t="s">
        <v>226</v>
      </c>
      <c r="B363" s="319" t="s">
        <v>488</v>
      </c>
      <c r="C363" s="317" t="s">
        <v>10</v>
      </c>
      <c r="D363" s="317" t="s">
        <v>489</v>
      </c>
      <c r="E363" s="318" t="s">
        <v>464</v>
      </c>
      <c r="F363" s="318"/>
      <c r="G363" s="319" t="s">
        <v>234</v>
      </c>
      <c r="H363" s="320">
        <v>1</v>
      </c>
      <c r="I363" s="321">
        <v>1.57</v>
      </c>
      <c r="J363" s="321">
        <v>1.57</v>
      </c>
    </row>
    <row r="364" spans="1:10" ht="38.25" x14ac:dyDescent="0.2">
      <c r="A364" s="327" t="s">
        <v>240</v>
      </c>
      <c r="B364" s="329" t="s">
        <v>492</v>
      </c>
      <c r="C364" s="327" t="s">
        <v>10</v>
      </c>
      <c r="D364" s="327" t="s">
        <v>493</v>
      </c>
      <c r="E364" s="328" t="s">
        <v>475</v>
      </c>
      <c r="F364" s="328"/>
      <c r="G364" s="329" t="s">
        <v>13</v>
      </c>
      <c r="H364" s="330">
        <v>6.9999999999999994E-5</v>
      </c>
      <c r="I364" s="331">
        <v>22494.91</v>
      </c>
      <c r="J364" s="331">
        <v>1.5746437</v>
      </c>
    </row>
    <row r="365" spans="1:10" ht="25.5" x14ac:dyDescent="0.2">
      <c r="A365" s="332"/>
      <c r="B365" s="341"/>
      <c r="C365" s="332"/>
      <c r="D365" s="332"/>
      <c r="E365" s="332" t="s">
        <v>244</v>
      </c>
      <c r="F365" s="333">
        <v>0</v>
      </c>
      <c r="G365" s="332" t="s">
        <v>245</v>
      </c>
      <c r="H365" s="333">
        <v>0</v>
      </c>
      <c r="I365" s="332" t="s">
        <v>246</v>
      </c>
      <c r="J365" s="333">
        <v>0</v>
      </c>
    </row>
    <row r="366" spans="1:10" ht="26.25" thickBot="1" x14ac:dyDescent="0.25">
      <c r="A366" s="332"/>
      <c r="B366" s="341"/>
      <c r="C366" s="332"/>
      <c r="D366" s="332"/>
      <c r="E366" s="332" t="s">
        <v>247</v>
      </c>
      <c r="F366" s="333">
        <v>0.39250000000000002</v>
      </c>
      <c r="G366" s="332"/>
      <c r="H366" s="334" t="s">
        <v>248</v>
      </c>
      <c r="I366" s="334"/>
      <c r="J366" s="333">
        <v>1.96</v>
      </c>
    </row>
    <row r="367" spans="1:10" ht="13.5" thickTop="1" x14ac:dyDescent="0.2">
      <c r="A367" s="335"/>
      <c r="B367" s="342"/>
      <c r="C367" s="335"/>
      <c r="D367" s="335"/>
      <c r="E367" s="335"/>
      <c r="F367" s="335"/>
      <c r="G367" s="335"/>
      <c r="H367" s="335"/>
      <c r="I367" s="335"/>
      <c r="J367" s="335"/>
    </row>
    <row r="368" spans="1:10" ht="15" x14ac:dyDescent="0.2">
      <c r="A368" s="313"/>
      <c r="B368" s="316" t="s">
        <v>219</v>
      </c>
      <c r="C368" s="313" t="s">
        <v>220</v>
      </c>
      <c r="D368" s="313" t="s">
        <v>84</v>
      </c>
      <c r="E368" s="315" t="s">
        <v>221</v>
      </c>
      <c r="F368" s="315"/>
      <c r="G368" s="316" t="s">
        <v>222</v>
      </c>
      <c r="H368" s="314" t="s">
        <v>223</v>
      </c>
      <c r="I368" s="314" t="s">
        <v>224</v>
      </c>
      <c r="J368" s="314" t="s">
        <v>225</v>
      </c>
    </row>
    <row r="369" spans="1:10" ht="51" x14ac:dyDescent="0.2">
      <c r="A369" s="317" t="s">
        <v>226</v>
      </c>
      <c r="B369" s="319" t="s">
        <v>490</v>
      </c>
      <c r="C369" s="317" t="s">
        <v>10</v>
      </c>
      <c r="D369" s="317" t="s">
        <v>491</v>
      </c>
      <c r="E369" s="318" t="s">
        <v>464</v>
      </c>
      <c r="F369" s="318"/>
      <c r="G369" s="319" t="s">
        <v>234</v>
      </c>
      <c r="H369" s="320">
        <v>1</v>
      </c>
      <c r="I369" s="321">
        <v>2.65</v>
      </c>
      <c r="J369" s="321">
        <v>2.65</v>
      </c>
    </row>
    <row r="370" spans="1:10" ht="25.5" x14ac:dyDescent="0.2">
      <c r="A370" s="327" t="s">
        <v>240</v>
      </c>
      <c r="B370" s="329" t="s">
        <v>476</v>
      </c>
      <c r="C370" s="327" t="s">
        <v>10</v>
      </c>
      <c r="D370" s="327" t="s">
        <v>477</v>
      </c>
      <c r="E370" s="328" t="s">
        <v>478</v>
      </c>
      <c r="F370" s="328"/>
      <c r="G370" s="329" t="s">
        <v>479</v>
      </c>
      <c r="H370" s="330">
        <v>2.5</v>
      </c>
      <c r="I370" s="331">
        <v>1.06</v>
      </c>
      <c r="J370" s="331">
        <v>2.65</v>
      </c>
    </row>
    <row r="371" spans="1:10" ht="25.5" x14ac:dyDescent="0.2">
      <c r="A371" s="332"/>
      <c r="B371" s="341"/>
      <c r="C371" s="332"/>
      <c r="D371" s="332"/>
      <c r="E371" s="332" t="s">
        <v>244</v>
      </c>
      <c r="F371" s="333">
        <v>0</v>
      </c>
      <c r="G371" s="332" t="s">
        <v>245</v>
      </c>
      <c r="H371" s="333">
        <v>0</v>
      </c>
      <c r="I371" s="332" t="s">
        <v>246</v>
      </c>
      <c r="J371" s="333">
        <v>0</v>
      </c>
    </row>
    <row r="372" spans="1:10" ht="26.25" thickBot="1" x14ac:dyDescent="0.25">
      <c r="A372" s="332"/>
      <c r="B372" s="341"/>
      <c r="C372" s="332"/>
      <c r="D372" s="332"/>
      <c r="E372" s="332" t="s">
        <v>247</v>
      </c>
      <c r="F372" s="333">
        <v>0.66249999999999998</v>
      </c>
      <c r="G372" s="332"/>
      <c r="H372" s="334" t="s">
        <v>248</v>
      </c>
      <c r="I372" s="334"/>
      <c r="J372" s="333">
        <v>3.31</v>
      </c>
    </row>
    <row r="373" spans="1:10" ht="13.5" thickTop="1" x14ac:dyDescent="0.2">
      <c r="A373" s="335"/>
      <c r="B373" s="342"/>
      <c r="C373" s="335"/>
      <c r="D373" s="335"/>
      <c r="E373" s="335"/>
      <c r="F373" s="335"/>
      <c r="G373" s="335"/>
      <c r="H373" s="335"/>
      <c r="I373" s="335"/>
      <c r="J373" s="335"/>
    </row>
    <row r="374" spans="1:10" ht="15" x14ac:dyDescent="0.2">
      <c r="A374" s="313"/>
      <c r="B374" s="316" t="s">
        <v>219</v>
      </c>
      <c r="C374" s="313" t="s">
        <v>220</v>
      </c>
      <c r="D374" s="313" t="s">
        <v>84</v>
      </c>
      <c r="E374" s="315" t="s">
        <v>221</v>
      </c>
      <c r="F374" s="315"/>
      <c r="G374" s="316" t="s">
        <v>222</v>
      </c>
      <c r="H374" s="314" t="s">
        <v>223</v>
      </c>
      <c r="I374" s="314" t="s">
        <v>224</v>
      </c>
      <c r="J374" s="314" t="s">
        <v>225</v>
      </c>
    </row>
    <row r="375" spans="1:10" ht="25.5" x14ac:dyDescent="0.2">
      <c r="A375" s="317" t="s">
        <v>226</v>
      </c>
      <c r="B375" s="319" t="s">
        <v>494</v>
      </c>
      <c r="C375" s="317" t="s">
        <v>10</v>
      </c>
      <c r="D375" s="317" t="s">
        <v>495</v>
      </c>
      <c r="E375" s="318" t="s">
        <v>233</v>
      </c>
      <c r="F375" s="318"/>
      <c r="G375" s="319" t="s">
        <v>234</v>
      </c>
      <c r="H375" s="320">
        <v>1</v>
      </c>
      <c r="I375" s="321">
        <v>30.77</v>
      </c>
      <c r="J375" s="321">
        <v>30.77</v>
      </c>
    </row>
    <row r="376" spans="1:10" ht="25.5" x14ac:dyDescent="0.2">
      <c r="A376" s="322" t="s">
        <v>230</v>
      </c>
      <c r="B376" s="324" t="s">
        <v>496</v>
      </c>
      <c r="C376" s="322" t="s">
        <v>10</v>
      </c>
      <c r="D376" s="322" t="s">
        <v>497</v>
      </c>
      <c r="E376" s="323" t="s">
        <v>233</v>
      </c>
      <c r="F376" s="323"/>
      <c r="G376" s="324" t="s">
        <v>234</v>
      </c>
      <c r="H376" s="325">
        <v>1</v>
      </c>
      <c r="I376" s="326">
        <v>0.32</v>
      </c>
      <c r="J376" s="326">
        <v>0.32</v>
      </c>
    </row>
    <row r="377" spans="1:10" x14ac:dyDescent="0.2">
      <c r="A377" s="327" t="s">
        <v>240</v>
      </c>
      <c r="B377" s="329" t="s">
        <v>498</v>
      </c>
      <c r="C377" s="327" t="s">
        <v>10</v>
      </c>
      <c r="D377" s="327" t="s">
        <v>499</v>
      </c>
      <c r="E377" s="328" t="s">
        <v>403</v>
      </c>
      <c r="F377" s="328"/>
      <c r="G377" s="329" t="s">
        <v>234</v>
      </c>
      <c r="H377" s="330">
        <v>1</v>
      </c>
      <c r="I377" s="331">
        <v>21.7</v>
      </c>
      <c r="J377" s="331">
        <v>21.7</v>
      </c>
    </row>
    <row r="378" spans="1:10" ht="25.5" x14ac:dyDescent="0.2">
      <c r="A378" s="327" t="s">
        <v>240</v>
      </c>
      <c r="B378" s="329" t="s">
        <v>404</v>
      </c>
      <c r="C378" s="327" t="s">
        <v>10</v>
      </c>
      <c r="D378" s="327" t="s">
        <v>405</v>
      </c>
      <c r="E378" s="328" t="s">
        <v>243</v>
      </c>
      <c r="F378" s="328"/>
      <c r="G378" s="329" t="s">
        <v>234</v>
      </c>
      <c r="H378" s="330">
        <v>1</v>
      </c>
      <c r="I378" s="331">
        <v>4.5199999999999996</v>
      </c>
      <c r="J378" s="331">
        <v>4.5199999999999996</v>
      </c>
    </row>
    <row r="379" spans="1:10" ht="25.5" x14ac:dyDescent="0.2">
      <c r="A379" s="327" t="s">
        <v>240</v>
      </c>
      <c r="B379" s="329" t="s">
        <v>406</v>
      </c>
      <c r="C379" s="327" t="s">
        <v>10</v>
      </c>
      <c r="D379" s="327" t="s">
        <v>407</v>
      </c>
      <c r="E379" s="328" t="s">
        <v>243</v>
      </c>
      <c r="F379" s="328"/>
      <c r="G379" s="329" t="s">
        <v>234</v>
      </c>
      <c r="H379" s="330">
        <v>1</v>
      </c>
      <c r="I379" s="331">
        <v>0.85</v>
      </c>
      <c r="J379" s="331">
        <v>0.85</v>
      </c>
    </row>
    <row r="380" spans="1:10" ht="25.5" x14ac:dyDescent="0.2">
      <c r="A380" s="327" t="s">
        <v>240</v>
      </c>
      <c r="B380" s="329" t="s">
        <v>408</v>
      </c>
      <c r="C380" s="327" t="s">
        <v>10</v>
      </c>
      <c r="D380" s="327" t="s">
        <v>409</v>
      </c>
      <c r="E380" s="328" t="s">
        <v>243</v>
      </c>
      <c r="F380" s="328"/>
      <c r="G380" s="329" t="s">
        <v>234</v>
      </c>
      <c r="H380" s="330">
        <v>1</v>
      </c>
      <c r="I380" s="331">
        <v>1.43</v>
      </c>
      <c r="J380" s="331">
        <v>1.43</v>
      </c>
    </row>
    <row r="381" spans="1:10" ht="25.5" x14ac:dyDescent="0.2">
      <c r="A381" s="327" t="s">
        <v>240</v>
      </c>
      <c r="B381" s="329" t="s">
        <v>410</v>
      </c>
      <c r="C381" s="327" t="s">
        <v>10</v>
      </c>
      <c r="D381" s="327" t="s">
        <v>411</v>
      </c>
      <c r="E381" s="328" t="s">
        <v>243</v>
      </c>
      <c r="F381" s="328"/>
      <c r="G381" s="329" t="s">
        <v>234</v>
      </c>
      <c r="H381" s="330">
        <v>1</v>
      </c>
      <c r="I381" s="331">
        <v>0.08</v>
      </c>
      <c r="J381" s="331">
        <v>0.08</v>
      </c>
    </row>
    <row r="382" spans="1:10" ht="38.25" x14ac:dyDescent="0.2">
      <c r="A382" s="327" t="s">
        <v>240</v>
      </c>
      <c r="B382" s="329" t="s">
        <v>422</v>
      </c>
      <c r="C382" s="327" t="s">
        <v>10</v>
      </c>
      <c r="D382" s="327" t="s">
        <v>423</v>
      </c>
      <c r="E382" s="328" t="s">
        <v>243</v>
      </c>
      <c r="F382" s="328"/>
      <c r="G382" s="329" t="s">
        <v>234</v>
      </c>
      <c r="H382" s="330">
        <v>1</v>
      </c>
      <c r="I382" s="331">
        <v>0.44</v>
      </c>
      <c r="J382" s="331">
        <v>0.44</v>
      </c>
    </row>
    <row r="383" spans="1:10" ht="25.5" x14ac:dyDescent="0.2">
      <c r="A383" s="327" t="s">
        <v>240</v>
      </c>
      <c r="B383" s="329" t="s">
        <v>424</v>
      </c>
      <c r="C383" s="327" t="s">
        <v>10</v>
      </c>
      <c r="D383" s="327" t="s">
        <v>425</v>
      </c>
      <c r="E383" s="328" t="s">
        <v>243</v>
      </c>
      <c r="F383" s="328"/>
      <c r="G383" s="329" t="s">
        <v>234</v>
      </c>
      <c r="H383" s="330">
        <v>1</v>
      </c>
      <c r="I383" s="331">
        <v>1.43</v>
      </c>
      <c r="J383" s="331">
        <v>1.43</v>
      </c>
    </row>
    <row r="384" spans="1:10" ht="25.5" x14ac:dyDescent="0.2">
      <c r="A384" s="332"/>
      <c r="B384" s="341"/>
      <c r="C384" s="332"/>
      <c r="D384" s="332"/>
      <c r="E384" s="332" t="s">
        <v>244</v>
      </c>
      <c r="F384" s="333">
        <v>22.02</v>
      </c>
      <c r="G384" s="332" t="s">
        <v>245</v>
      </c>
      <c r="H384" s="333">
        <v>0</v>
      </c>
      <c r="I384" s="332" t="s">
        <v>246</v>
      </c>
      <c r="J384" s="333">
        <v>22.02</v>
      </c>
    </row>
    <row r="385" spans="1:10" ht="26.25" thickBot="1" x14ac:dyDescent="0.25">
      <c r="A385" s="332"/>
      <c r="B385" s="341"/>
      <c r="C385" s="332"/>
      <c r="D385" s="332"/>
      <c r="E385" s="332" t="s">
        <v>247</v>
      </c>
      <c r="F385" s="333">
        <v>7.6924999999999999</v>
      </c>
      <c r="G385" s="332"/>
      <c r="H385" s="334" t="s">
        <v>248</v>
      </c>
      <c r="I385" s="334"/>
      <c r="J385" s="333">
        <v>38.46</v>
      </c>
    </row>
    <row r="386" spans="1:10" ht="13.5" thickTop="1" x14ac:dyDescent="0.2">
      <c r="A386" s="335"/>
      <c r="B386" s="342"/>
      <c r="C386" s="335"/>
      <c r="D386" s="335"/>
      <c r="E386" s="335"/>
      <c r="F386" s="335"/>
      <c r="G386" s="335"/>
      <c r="H386" s="335"/>
      <c r="I386" s="335"/>
      <c r="J386" s="335"/>
    </row>
    <row r="387" spans="1:10" ht="15" x14ac:dyDescent="0.2">
      <c r="A387" s="313"/>
      <c r="B387" s="316" t="s">
        <v>219</v>
      </c>
      <c r="C387" s="313" t="s">
        <v>220</v>
      </c>
      <c r="D387" s="313" t="s">
        <v>84</v>
      </c>
      <c r="E387" s="315" t="s">
        <v>221</v>
      </c>
      <c r="F387" s="315"/>
      <c r="G387" s="316" t="s">
        <v>222</v>
      </c>
      <c r="H387" s="314" t="s">
        <v>223</v>
      </c>
      <c r="I387" s="314" t="s">
        <v>224</v>
      </c>
      <c r="J387" s="314" t="s">
        <v>225</v>
      </c>
    </row>
    <row r="388" spans="1:10" ht="25.5" x14ac:dyDescent="0.2">
      <c r="A388" s="317" t="s">
        <v>226</v>
      </c>
      <c r="B388" s="319" t="s">
        <v>500</v>
      </c>
      <c r="C388" s="317" t="s">
        <v>10</v>
      </c>
      <c r="D388" s="317" t="s">
        <v>501</v>
      </c>
      <c r="E388" s="318" t="s">
        <v>233</v>
      </c>
      <c r="F388" s="318"/>
      <c r="G388" s="319" t="s">
        <v>234</v>
      </c>
      <c r="H388" s="320">
        <v>1</v>
      </c>
      <c r="I388" s="321">
        <v>31.81</v>
      </c>
      <c r="J388" s="321">
        <v>31.81</v>
      </c>
    </row>
    <row r="389" spans="1:10" ht="25.5" x14ac:dyDescent="0.2">
      <c r="A389" s="322" t="s">
        <v>230</v>
      </c>
      <c r="B389" s="324" t="s">
        <v>502</v>
      </c>
      <c r="C389" s="322" t="s">
        <v>10</v>
      </c>
      <c r="D389" s="322" t="s">
        <v>503</v>
      </c>
      <c r="E389" s="323" t="s">
        <v>233</v>
      </c>
      <c r="F389" s="323"/>
      <c r="G389" s="324" t="s">
        <v>234</v>
      </c>
      <c r="H389" s="325">
        <v>1</v>
      </c>
      <c r="I389" s="326">
        <v>0.26</v>
      </c>
      <c r="J389" s="326">
        <v>0.26</v>
      </c>
    </row>
    <row r="390" spans="1:10" x14ac:dyDescent="0.2">
      <c r="A390" s="327" t="s">
        <v>240</v>
      </c>
      <c r="B390" s="329" t="s">
        <v>504</v>
      </c>
      <c r="C390" s="327" t="s">
        <v>10</v>
      </c>
      <c r="D390" s="327" t="s">
        <v>505</v>
      </c>
      <c r="E390" s="328" t="s">
        <v>403</v>
      </c>
      <c r="F390" s="328"/>
      <c r="G390" s="329" t="s">
        <v>234</v>
      </c>
      <c r="H390" s="330">
        <v>1</v>
      </c>
      <c r="I390" s="331">
        <v>22.8</v>
      </c>
      <c r="J390" s="331">
        <v>22.8</v>
      </c>
    </row>
    <row r="391" spans="1:10" ht="25.5" x14ac:dyDescent="0.2">
      <c r="A391" s="327" t="s">
        <v>240</v>
      </c>
      <c r="B391" s="329" t="s">
        <v>404</v>
      </c>
      <c r="C391" s="327" t="s">
        <v>10</v>
      </c>
      <c r="D391" s="327" t="s">
        <v>405</v>
      </c>
      <c r="E391" s="328" t="s">
        <v>243</v>
      </c>
      <c r="F391" s="328"/>
      <c r="G391" s="329" t="s">
        <v>234</v>
      </c>
      <c r="H391" s="330">
        <v>1</v>
      </c>
      <c r="I391" s="331">
        <v>4.5199999999999996</v>
      </c>
      <c r="J391" s="331">
        <v>4.5199999999999996</v>
      </c>
    </row>
    <row r="392" spans="1:10" ht="25.5" x14ac:dyDescent="0.2">
      <c r="A392" s="327" t="s">
        <v>240</v>
      </c>
      <c r="B392" s="329" t="s">
        <v>406</v>
      </c>
      <c r="C392" s="327" t="s">
        <v>10</v>
      </c>
      <c r="D392" s="327" t="s">
        <v>407</v>
      </c>
      <c r="E392" s="328" t="s">
        <v>243</v>
      </c>
      <c r="F392" s="328"/>
      <c r="G392" s="329" t="s">
        <v>234</v>
      </c>
      <c r="H392" s="330">
        <v>1</v>
      </c>
      <c r="I392" s="331">
        <v>0.85</v>
      </c>
      <c r="J392" s="331">
        <v>0.85</v>
      </c>
    </row>
    <row r="393" spans="1:10" ht="25.5" x14ac:dyDescent="0.2">
      <c r="A393" s="327" t="s">
        <v>240</v>
      </c>
      <c r="B393" s="329" t="s">
        <v>408</v>
      </c>
      <c r="C393" s="327" t="s">
        <v>10</v>
      </c>
      <c r="D393" s="327" t="s">
        <v>409</v>
      </c>
      <c r="E393" s="328" t="s">
        <v>243</v>
      </c>
      <c r="F393" s="328"/>
      <c r="G393" s="329" t="s">
        <v>234</v>
      </c>
      <c r="H393" s="330">
        <v>1</v>
      </c>
      <c r="I393" s="331">
        <v>1.43</v>
      </c>
      <c r="J393" s="331">
        <v>1.43</v>
      </c>
    </row>
    <row r="394" spans="1:10" ht="25.5" x14ac:dyDescent="0.2">
      <c r="A394" s="327" t="s">
        <v>240</v>
      </c>
      <c r="B394" s="329" t="s">
        <v>410</v>
      </c>
      <c r="C394" s="327" t="s">
        <v>10</v>
      </c>
      <c r="D394" s="327" t="s">
        <v>411</v>
      </c>
      <c r="E394" s="328" t="s">
        <v>243</v>
      </c>
      <c r="F394" s="328"/>
      <c r="G394" s="329" t="s">
        <v>234</v>
      </c>
      <c r="H394" s="330">
        <v>1</v>
      </c>
      <c r="I394" s="331">
        <v>0.08</v>
      </c>
      <c r="J394" s="331">
        <v>0.08</v>
      </c>
    </row>
    <row r="395" spans="1:10" ht="38.25" x14ac:dyDescent="0.2">
      <c r="A395" s="327" t="s">
        <v>240</v>
      </c>
      <c r="B395" s="329" t="s">
        <v>422</v>
      </c>
      <c r="C395" s="327" t="s">
        <v>10</v>
      </c>
      <c r="D395" s="327" t="s">
        <v>423</v>
      </c>
      <c r="E395" s="328" t="s">
        <v>243</v>
      </c>
      <c r="F395" s="328"/>
      <c r="G395" s="329" t="s">
        <v>234</v>
      </c>
      <c r="H395" s="330">
        <v>1</v>
      </c>
      <c r="I395" s="331">
        <v>0.44</v>
      </c>
      <c r="J395" s="331">
        <v>0.44</v>
      </c>
    </row>
    <row r="396" spans="1:10" ht="25.5" x14ac:dyDescent="0.2">
      <c r="A396" s="327" t="s">
        <v>240</v>
      </c>
      <c r="B396" s="329" t="s">
        <v>424</v>
      </c>
      <c r="C396" s="327" t="s">
        <v>10</v>
      </c>
      <c r="D396" s="327" t="s">
        <v>425</v>
      </c>
      <c r="E396" s="328" t="s">
        <v>243</v>
      </c>
      <c r="F396" s="328"/>
      <c r="G396" s="329" t="s">
        <v>234</v>
      </c>
      <c r="H396" s="330">
        <v>1</v>
      </c>
      <c r="I396" s="331">
        <v>1.43</v>
      </c>
      <c r="J396" s="331">
        <v>1.43</v>
      </c>
    </row>
    <row r="397" spans="1:10" ht="25.5" x14ac:dyDescent="0.2">
      <c r="A397" s="332"/>
      <c r="B397" s="341"/>
      <c r="C397" s="332"/>
      <c r="D397" s="332"/>
      <c r="E397" s="332" t="s">
        <v>244</v>
      </c>
      <c r="F397" s="333">
        <v>23.06</v>
      </c>
      <c r="G397" s="332" t="s">
        <v>245</v>
      </c>
      <c r="H397" s="333">
        <v>0</v>
      </c>
      <c r="I397" s="332" t="s">
        <v>246</v>
      </c>
      <c r="J397" s="333">
        <v>23.06</v>
      </c>
    </row>
    <row r="398" spans="1:10" ht="26.25" thickBot="1" x14ac:dyDescent="0.25">
      <c r="A398" s="332"/>
      <c r="B398" s="341"/>
      <c r="C398" s="332"/>
      <c r="D398" s="332"/>
      <c r="E398" s="332" t="s">
        <v>247</v>
      </c>
      <c r="F398" s="333">
        <v>7.9524999999999997</v>
      </c>
      <c r="G398" s="332"/>
      <c r="H398" s="334" t="s">
        <v>248</v>
      </c>
      <c r="I398" s="334"/>
      <c r="J398" s="333">
        <v>39.76</v>
      </c>
    </row>
    <row r="399" spans="1:10" ht="13.5" thickTop="1" x14ac:dyDescent="0.2">
      <c r="A399" s="335"/>
      <c r="B399" s="342"/>
      <c r="C399" s="335"/>
      <c r="D399" s="335"/>
      <c r="E399" s="335"/>
      <c r="F399" s="335"/>
      <c r="G399" s="335"/>
      <c r="H399" s="335"/>
      <c r="I399" s="335"/>
      <c r="J399" s="335"/>
    </row>
    <row r="400" spans="1:10" ht="15" x14ac:dyDescent="0.2">
      <c r="A400" s="313"/>
      <c r="B400" s="316" t="s">
        <v>219</v>
      </c>
      <c r="C400" s="313" t="s">
        <v>220</v>
      </c>
      <c r="D400" s="313" t="s">
        <v>84</v>
      </c>
      <c r="E400" s="315" t="s">
        <v>221</v>
      </c>
      <c r="F400" s="315"/>
      <c r="G400" s="316" t="s">
        <v>222</v>
      </c>
      <c r="H400" s="314" t="s">
        <v>223</v>
      </c>
      <c r="I400" s="314" t="s">
        <v>224</v>
      </c>
      <c r="J400" s="314" t="s">
        <v>225</v>
      </c>
    </row>
    <row r="401" spans="1:10" ht="38.25" x14ac:dyDescent="0.2">
      <c r="A401" s="317" t="s">
        <v>226</v>
      </c>
      <c r="B401" s="319" t="s">
        <v>506</v>
      </c>
      <c r="C401" s="317" t="s">
        <v>10</v>
      </c>
      <c r="D401" s="317" t="s">
        <v>507</v>
      </c>
      <c r="E401" s="318" t="s">
        <v>271</v>
      </c>
      <c r="F401" s="318"/>
      <c r="G401" s="319" t="s">
        <v>372</v>
      </c>
      <c r="H401" s="320">
        <v>1</v>
      </c>
      <c r="I401" s="321">
        <v>39.869999999999997</v>
      </c>
      <c r="J401" s="321">
        <v>39.869999999999997</v>
      </c>
    </row>
    <row r="402" spans="1:10" ht="25.5" x14ac:dyDescent="0.2">
      <c r="A402" s="322" t="s">
        <v>230</v>
      </c>
      <c r="B402" s="324" t="s">
        <v>508</v>
      </c>
      <c r="C402" s="322" t="s">
        <v>10</v>
      </c>
      <c r="D402" s="322" t="s">
        <v>509</v>
      </c>
      <c r="E402" s="323" t="s">
        <v>233</v>
      </c>
      <c r="F402" s="323"/>
      <c r="G402" s="324" t="s">
        <v>234</v>
      </c>
      <c r="H402" s="325">
        <v>1</v>
      </c>
      <c r="I402" s="326">
        <v>38.799999999999997</v>
      </c>
      <c r="J402" s="326">
        <v>38.799999999999997</v>
      </c>
    </row>
    <row r="403" spans="1:10" ht="38.25" x14ac:dyDescent="0.2">
      <c r="A403" s="322" t="s">
        <v>230</v>
      </c>
      <c r="B403" s="324" t="s">
        <v>510</v>
      </c>
      <c r="C403" s="322" t="s">
        <v>10</v>
      </c>
      <c r="D403" s="322" t="s">
        <v>511</v>
      </c>
      <c r="E403" s="323" t="s">
        <v>464</v>
      </c>
      <c r="F403" s="323"/>
      <c r="G403" s="324" t="s">
        <v>234</v>
      </c>
      <c r="H403" s="325">
        <v>1</v>
      </c>
      <c r="I403" s="326">
        <v>0.84</v>
      </c>
      <c r="J403" s="326">
        <v>0.84</v>
      </c>
    </row>
    <row r="404" spans="1:10" ht="38.25" x14ac:dyDescent="0.2">
      <c r="A404" s="322" t="s">
        <v>230</v>
      </c>
      <c r="B404" s="324" t="s">
        <v>512</v>
      </c>
      <c r="C404" s="322" t="s">
        <v>10</v>
      </c>
      <c r="D404" s="322" t="s">
        <v>513</v>
      </c>
      <c r="E404" s="323" t="s">
        <v>464</v>
      </c>
      <c r="F404" s="323"/>
      <c r="G404" s="324" t="s">
        <v>234</v>
      </c>
      <c r="H404" s="325">
        <v>1</v>
      </c>
      <c r="I404" s="326">
        <v>0.23</v>
      </c>
      <c r="J404" s="326">
        <v>0.23</v>
      </c>
    </row>
    <row r="405" spans="1:10" ht="25.5" x14ac:dyDescent="0.2">
      <c r="A405" s="332"/>
      <c r="B405" s="341"/>
      <c r="C405" s="332"/>
      <c r="D405" s="332"/>
      <c r="E405" s="332" t="s">
        <v>244</v>
      </c>
      <c r="F405" s="333">
        <v>31.02</v>
      </c>
      <c r="G405" s="332" t="s">
        <v>245</v>
      </c>
      <c r="H405" s="333">
        <v>0</v>
      </c>
      <c r="I405" s="332" t="s">
        <v>246</v>
      </c>
      <c r="J405" s="333">
        <v>31.02</v>
      </c>
    </row>
    <row r="406" spans="1:10" ht="26.25" thickBot="1" x14ac:dyDescent="0.25">
      <c r="A406" s="332"/>
      <c r="B406" s="341"/>
      <c r="C406" s="332"/>
      <c r="D406" s="332"/>
      <c r="E406" s="332" t="s">
        <v>247</v>
      </c>
      <c r="F406" s="333">
        <v>9.9674999999999994</v>
      </c>
      <c r="G406" s="332"/>
      <c r="H406" s="334" t="s">
        <v>248</v>
      </c>
      <c r="I406" s="334"/>
      <c r="J406" s="333">
        <v>49.84</v>
      </c>
    </row>
    <row r="407" spans="1:10" ht="13.5" thickTop="1" x14ac:dyDescent="0.2">
      <c r="A407" s="335"/>
      <c r="B407" s="342"/>
      <c r="C407" s="335"/>
      <c r="D407" s="335"/>
      <c r="E407" s="335"/>
      <c r="F407" s="335"/>
      <c r="G407" s="335"/>
      <c r="H407" s="335"/>
      <c r="I407" s="335"/>
      <c r="J407" s="335"/>
    </row>
    <row r="408" spans="1:10" ht="15" x14ac:dyDescent="0.2">
      <c r="A408" s="313"/>
      <c r="B408" s="316" t="s">
        <v>219</v>
      </c>
      <c r="C408" s="313" t="s">
        <v>220</v>
      </c>
      <c r="D408" s="313" t="s">
        <v>84</v>
      </c>
      <c r="E408" s="315" t="s">
        <v>221</v>
      </c>
      <c r="F408" s="315"/>
      <c r="G408" s="316" t="s">
        <v>222</v>
      </c>
      <c r="H408" s="314" t="s">
        <v>223</v>
      </c>
      <c r="I408" s="314" t="s">
        <v>224</v>
      </c>
      <c r="J408" s="314" t="s">
        <v>225</v>
      </c>
    </row>
    <row r="409" spans="1:10" ht="38.25" x14ac:dyDescent="0.2">
      <c r="A409" s="317" t="s">
        <v>226</v>
      </c>
      <c r="B409" s="319" t="s">
        <v>514</v>
      </c>
      <c r="C409" s="317" t="s">
        <v>10</v>
      </c>
      <c r="D409" s="317" t="s">
        <v>515</v>
      </c>
      <c r="E409" s="318" t="s">
        <v>271</v>
      </c>
      <c r="F409" s="318"/>
      <c r="G409" s="319" t="s">
        <v>272</v>
      </c>
      <c r="H409" s="320">
        <v>1</v>
      </c>
      <c r="I409" s="321">
        <v>47.41</v>
      </c>
      <c r="J409" s="321">
        <v>47.41</v>
      </c>
    </row>
    <row r="410" spans="1:10" ht="25.5" x14ac:dyDescent="0.2">
      <c r="A410" s="322" t="s">
        <v>230</v>
      </c>
      <c r="B410" s="324" t="s">
        <v>508</v>
      </c>
      <c r="C410" s="322" t="s">
        <v>10</v>
      </c>
      <c r="D410" s="322" t="s">
        <v>509</v>
      </c>
      <c r="E410" s="323" t="s">
        <v>233</v>
      </c>
      <c r="F410" s="323"/>
      <c r="G410" s="324" t="s">
        <v>234</v>
      </c>
      <c r="H410" s="325">
        <v>1</v>
      </c>
      <c r="I410" s="326">
        <v>38.799999999999997</v>
      </c>
      <c r="J410" s="326">
        <v>38.799999999999997</v>
      </c>
    </row>
    <row r="411" spans="1:10" ht="38.25" x14ac:dyDescent="0.2">
      <c r="A411" s="322" t="s">
        <v>230</v>
      </c>
      <c r="B411" s="324" t="s">
        <v>510</v>
      </c>
      <c r="C411" s="322" t="s">
        <v>10</v>
      </c>
      <c r="D411" s="322" t="s">
        <v>511</v>
      </c>
      <c r="E411" s="323" t="s">
        <v>464</v>
      </c>
      <c r="F411" s="323"/>
      <c r="G411" s="324" t="s">
        <v>234</v>
      </c>
      <c r="H411" s="325">
        <v>1</v>
      </c>
      <c r="I411" s="326">
        <v>0.84</v>
      </c>
      <c r="J411" s="326">
        <v>0.84</v>
      </c>
    </row>
    <row r="412" spans="1:10" ht="38.25" x14ac:dyDescent="0.2">
      <c r="A412" s="322" t="s">
        <v>230</v>
      </c>
      <c r="B412" s="324" t="s">
        <v>512</v>
      </c>
      <c r="C412" s="322" t="s">
        <v>10</v>
      </c>
      <c r="D412" s="322" t="s">
        <v>513</v>
      </c>
      <c r="E412" s="323" t="s">
        <v>464</v>
      </c>
      <c r="F412" s="323"/>
      <c r="G412" s="324" t="s">
        <v>234</v>
      </c>
      <c r="H412" s="325">
        <v>1</v>
      </c>
      <c r="I412" s="326">
        <v>0.23</v>
      </c>
      <c r="J412" s="326">
        <v>0.23</v>
      </c>
    </row>
    <row r="413" spans="1:10" ht="38.25" x14ac:dyDescent="0.2">
      <c r="A413" s="322" t="s">
        <v>230</v>
      </c>
      <c r="B413" s="324" t="s">
        <v>516</v>
      </c>
      <c r="C413" s="322" t="s">
        <v>10</v>
      </c>
      <c r="D413" s="322" t="s">
        <v>517</v>
      </c>
      <c r="E413" s="323" t="s">
        <v>464</v>
      </c>
      <c r="F413" s="323"/>
      <c r="G413" s="324" t="s">
        <v>234</v>
      </c>
      <c r="H413" s="325">
        <v>1</v>
      </c>
      <c r="I413" s="326">
        <v>1.06</v>
      </c>
      <c r="J413" s="326">
        <v>1.06</v>
      </c>
    </row>
    <row r="414" spans="1:10" ht="38.25" x14ac:dyDescent="0.2">
      <c r="A414" s="322" t="s">
        <v>230</v>
      </c>
      <c r="B414" s="324" t="s">
        <v>518</v>
      </c>
      <c r="C414" s="322" t="s">
        <v>10</v>
      </c>
      <c r="D414" s="322" t="s">
        <v>519</v>
      </c>
      <c r="E414" s="323" t="s">
        <v>464</v>
      </c>
      <c r="F414" s="323"/>
      <c r="G414" s="324" t="s">
        <v>234</v>
      </c>
      <c r="H414" s="325">
        <v>1</v>
      </c>
      <c r="I414" s="326">
        <v>6.48</v>
      </c>
      <c r="J414" s="326">
        <v>6.48</v>
      </c>
    </row>
    <row r="415" spans="1:10" ht="25.5" x14ac:dyDescent="0.2">
      <c r="A415" s="332"/>
      <c r="B415" s="341"/>
      <c r="C415" s="332"/>
      <c r="D415" s="332"/>
      <c r="E415" s="332" t="s">
        <v>244</v>
      </c>
      <c r="F415" s="333">
        <v>31.02</v>
      </c>
      <c r="G415" s="332" t="s">
        <v>245</v>
      </c>
      <c r="H415" s="333">
        <v>0</v>
      </c>
      <c r="I415" s="332" t="s">
        <v>246</v>
      </c>
      <c r="J415" s="333">
        <v>31.02</v>
      </c>
    </row>
    <row r="416" spans="1:10" ht="26.25" thickBot="1" x14ac:dyDescent="0.25">
      <c r="A416" s="332"/>
      <c r="B416" s="341"/>
      <c r="C416" s="332"/>
      <c r="D416" s="332"/>
      <c r="E416" s="332" t="s">
        <v>247</v>
      </c>
      <c r="F416" s="333">
        <v>11.852499999999999</v>
      </c>
      <c r="G416" s="332"/>
      <c r="H416" s="334" t="s">
        <v>248</v>
      </c>
      <c r="I416" s="334"/>
      <c r="J416" s="333">
        <v>59.26</v>
      </c>
    </row>
    <row r="417" spans="1:10" ht="13.5" thickTop="1" x14ac:dyDescent="0.2">
      <c r="A417" s="335"/>
      <c r="B417" s="342"/>
      <c r="C417" s="335"/>
      <c r="D417" s="335"/>
      <c r="E417" s="335"/>
      <c r="F417" s="335"/>
      <c r="G417" s="335"/>
      <c r="H417" s="335"/>
      <c r="I417" s="335"/>
      <c r="J417" s="335"/>
    </row>
    <row r="418" spans="1:10" ht="15" x14ac:dyDescent="0.2">
      <c r="A418" s="313"/>
      <c r="B418" s="316" t="s">
        <v>219</v>
      </c>
      <c r="C418" s="313" t="s">
        <v>220</v>
      </c>
      <c r="D418" s="313" t="s">
        <v>84</v>
      </c>
      <c r="E418" s="315" t="s">
        <v>221</v>
      </c>
      <c r="F418" s="315"/>
      <c r="G418" s="316" t="s">
        <v>222</v>
      </c>
      <c r="H418" s="314" t="s">
        <v>223</v>
      </c>
      <c r="I418" s="314" t="s">
        <v>224</v>
      </c>
      <c r="J418" s="314" t="s">
        <v>225</v>
      </c>
    </row>
    <row r="419" spans="1:10" ht="38.25" x14ac:dyDescent="0.2">
      <c r="A419" s="317" t="s">
        <v>226</v>
      </c>
      <c r="B419" s="319" t="s">
        <v>510</v>
      </c>
      <c r="C419" s="317" t="s">
        <v>10</v>
      </c>
      <c r="D419" s="317" t="s">
        <v>511</v>
      </c>
      <c r="E419" s="318" t="s">
        <v>464</v>
      </c>
      <c r="F419" s="318"/>
      <c r="G419" s="319" t="s">
        <v>234</v>
      </c>
      <c r="H419" s="320">
        <v>1</v>
      </c>
      <c r="I419" s="321">
        <v>0.84</v>
      </c>
      <c r="J419" s="321">
        <v>0.84</v>
      </c>
    </row>
    <row r="420" spans="1:10" ht="25.5" x14ac:dyDescent="0.2">
      <c r="A420" s="327" t="s">
        <v>240</v>
      </c>
      <c r="B420" s="329" t="s">
        <v>520</v>
      </c>
      <c r="C420" s="327" t="s">
        <v>10</v>
      </c>
      <c r="D420" s="327" t="s">
        <v>521</v>
      </c>
      <c r="E420" s="328" t="s">
        <v>475</v>
      </c>
      <c r="F420" s="328"/>
      <c r="G420" s="329" t="s">
        <v>13</v>
      </c>
      <c r="H420" s="330">
        <v>5.3300000000000001E-5</v>
      </c>
      <c r="I420" s="331">
        <v>15839.74</v>
      </c>
      <c r="J420" s="331">
        <v>0.84425810000000001</v>
      </c>
    </row>
    <row r="421" spans="1:10" ht="25.5" x14ac:dyDescent="0.2">
      <c r="A421" s="332"/>
      <c r="B421" s="341"/>
      <c r="C421" s="332"/>
      <c r="D421" s="332"/>
      <c r="E421" s="332" t="s">
        <v>244</v>
      </c>
      <c r="F421" s="333">
        <v>0</v>
      </c>
      <c r="G421" s="332" t="s">
        <v>245</v>
      </c>
      <c r="H421" s="333">
        <v>0</v>
      </c>
      <c r="I421" s="332" t="s">
        <v>246</v>
      </c>
      <c r="J421" s="333">
        <v>0</v>
      </c>
    </row>
    <row r="422" spans="1:10" ht="26.25" thickBot="1" x14ac:dyDescent="0.25">
      <c r="A422" s="332"/>
      <c r="B422" s="341"/>
      <c r="C422" s="332"/>
      <c r="D422" s="332"/>
      <c r="E422" s="332" t="s">
        <v>247</v>
      </c>
      <c r="F422" s="333">
        <v>0.21</v>
      </c>
      <c r="G422" s="332"/>
      <c r="H422" s="334" t="s">
        <v>248</v>
      </c>
      <c r="I422" s="334"/>
      <c r="J422" s="333">
        <v>1.05</v>
      </c>
    </row>
    <row r="423" spans="1:10" ht="13.5" thickTop="1" x14ac:dyDescent="0.2">
      <c r="A423" s="335"/>
      <c r="B423" s="342"/>
      <c r="C423" s="335"/>
      <c r="D423" s="335"/>
      <c r="E423" s="335"/>
      <c r="F423" s="335"/>
      <c r="G423" s="335"/>
      <c r="H423" s="335"/>
      <c r="I423" s="335"/>
      <c r="J423" s="335"/>
    </row>
    <row r="424" spans="1:10" ht="15" x14ac:dyDescent="0.2">
      <c r="A424" s="313"/>
      <c r="B424" s="316" t="s">
        <v>219</v>
      </c>
      <c r="C424" s="313" t="s">
        <v>220</v>
      </c>
      <c r="D424" s="313" t="s">
        <v>84</v>
      </c>
      <c r="E424" s="315" t="s">
        <v>221</v>
      </c>
      <c r="F424" s="315"/>
      <c r="G424" s="316" t="s">
        <v>222</v>
      </c>
      <c r="H424" s="314" t="s">
        <v>223</v>
      </c>
      <c r="I424" s="314" t="s">
        <v>224</v>
      </c>
      <c r="J424" s="314" t="s">
        <v>225</v>
      </c>
    </row>
    <row r="425" spans="1:10" ht="38.25" x14ac:dyDescent="0.2">
      <c r="A425" s="317" t="s">
        <v>226</v>
      </c>
      <c r="B425" s="319" t="s">
        <v>512</v>
      </c>
      <c r="C425" s="317" t="s">
        <v>10</v>
      </c>
      <c r="D425" s="317" t="s">
        <v>513</v>
      </c>
      <c r="E425" s="318" t="s">
        <v>464</v>
      </c>
      <c r="F425" s="318"/>
      <c r="G425" s="319" t="s">
        <v>234</v>
      </c>
      <c r="H425" s="320">
        <v>1</v>
      </c>
      <c r="I425" s="321">
        <v>0.23</v>
      </c>
      <c r="J425" s="321">
        <v>0.23</v>
      </c>
    </row>
    <row r="426" spans="1:10" ht="25.5" x14ac:dyDescent="0.2">
      <c r="A426" s="327" t="s">
        <v>240</v>
      </c>
      <c r="B426" s="329" t="s">
        <v>520</v>
      </c>
      <c r="C426" s="327" t="s">
        <v>10</v>
      </c>
      <c r="D426" s="327" t="s">
        <v>521</v>
      </c>
      <c r="E426" s="328" t="s">
        <v>475</v>
      </c>
      <c r="F426" s="328"/>
      <c r="G426" s="329" t="s">
        <v>13</v>
      </c>
      <c r="H426" s="330">
        <v>1.43E-5</v>
      </c>
      <c r="I426" s="331">
        <v>15839.74</v>
      </c>
      <c r="J426" s="331">
        <v>0.2265083</v>
      </c>
    </row>
    <row r="427" spans="1:10" ht="25.5" x14ac:dyDescent="0.2">
      <c r="A427" s="332"/>
      <c r="B427" s="341"/>
      <c r="C427" s="332"/>
      <c r="D427" s="332"/>
      <c r="E427" s="332" t="s">
        <v>244</v>
      </c>
      <c r="F427" s="333">
        <v>0</v>
      </c>
      <c r="G427" s="332" t="s">
        <v>245</v>
      </c>
      <c r="H427" s="333">
        <v>0</v>
      </c>
      <c r="I427" s="332" t="s">
        <v>246</v>
      </c>
      <c r="J427" s="333">
        <v>0</v>
      </c>
    </row>
    <row r="428" spans="1:10" ht="26.25" thickBot="1" x14ac:dyDescent="0.25">
      <c r="A428" s="332"/>
      <c r="B428" s="341"/>
      <c r="C428" s="332"/>
      <c r="D428" s="332"/>
      <c r="E428" s="332" t="s">
        <v>247</v>
      </c>
      <c r="F428" s="333">
        <v>5.7500000000000002E-2</v>
      </c>
      <c r="G428" s="332"/>
      <c r="H428" s="334" t="s">
        <v>248</v>
      </c>
      <c r="I428" s="334"/>
      <c r="J428" s="333">
        <v>0.28999999999999998</v>
      </c>
    </row>
    <row r="429" spans="1:10" ht="13.5" thickTop="1" x14ac:dyDescent="0.2">
      <c r="A429" s="335"/>
      <c r="B429" s="342"/>
      <c r="C429" s="335"/>
      <c r="D429" s="335"/>
      <c r="E429" s="335"/>
      <c r="F429" s="335"/>
      <c r="G429" s="335"/>
      <c r="H429" s="335"/>
      <c r="I429" s="335"/>
      <c r="J429" s="335"/>
    </row>
    <row r="430" spans="1:10" ht="15" x14ac:dyDescent="0.2">
      <c r="A430" s="313"/>
      <c r="B430" s="316" t="s">
        <v>219</v>
      </c>
      <c r="C430" s="313" t="s">
        <v>220</v>
      </c>
      <c r="D430" s="313" t="s">
        <v>84</v>
      </c>
      <c r="E430" s="315" t="s">
        <v>221</v>
      </c>
      <c r="F430" s="315"/>
      <c r="G430" s="316" t="s">
        <v>222</v>
      </c>
      <c r="H430" s="314" t="s">
        <v>223</v>
      </c>
      <c r="I430" s="314" t="s">
        <v>224</v>
      </c>
      <c r="J430" s="314" t="s">
        <v>225</v>
      </c>
    </row>
    <row r="431" spans="1:10" ht="38.25" x14ac:dyDescent="0.2">
      <c r="A431" s="317" t="s">
        <v>226</v>
      </c>
      <c r="B431" s="319" t="s">
        <v>516</v>
      </c>
      <c r="C431" s="317" t="s">
        <v>10</v>
      </c>
      <c r="D431" s="317" t="s">
        <v>517</v>
      </c>
      <c r="E431" s="318" t="s">
        <v>464</v>
      </c>
      <c r="F431" s="318"/>
      <c r="G431" s="319" t="s">
        <v>234</v>
      </c>
      <c r="H431" s="320">
        <v>1</v>
      </c>
      <c r="I431" s="321">
        <v>1.06</v>
      </c>
      <c r="J431" s="321">
        <v>1.06</v>
      </c>
    </row>
    <row r="432" spans="1:10" ht="25.5" x14ac:dyDescent="0.2">
      <c r="A432" s="327" t="s">
        <v>240</v>
      </c>
      <c r="B432" s="329" t="s">
        <v>520</v>
      </c>
      <c r="C432" s="327" t="s">
        <v>10</v>
      </c>
      <c r="D432" s="327" t="s">
        <v>521</v>
      </c>
      <c r="E432" s="328" t="s">
        <v>475</v>
      </c>
      <c r="F432" s="328"/>
      <c r="G432" s="329" t="s">
        <v>13</v>
      </c>
      <c r="H432" s="330">
        <v>6.6699999999999995E-5</v>
      </c>
      <c r="I432" s="331">
        <v>15839.74</v>
      </c>
      <c r="J432" s="331">
        <v>1.0565107</v>
      </c>
    </row>
    <row r="433" spans="1:10" ht="25.5" x14ac:dyDescent="0.2">
      <c r="A433" s="332"/>
      <c r="B433" s="341"/>
      <c r="C433" s="332"/>
      <c r="D433" s="332"/>
      <c r="E433" s="332" t="s">
        <v>244</v>
      </c>
      <c r="F433" s="333">
        <v>0</v>
      </c>
      <c r="G433" s="332" t="s">
        <v>245</v>
      </c>
      <c r="H433" s="333">
        <v>0</v>
      </c>
      <c r="I433" s="332" t="s">
        <v>246</v>
      </c>
      <c r="J433" s="333">
        <v>0</v>
      </c>
    </row>
    <row r="434" spans="1:10" ht="26.25" thickBot="1" x14ac:dyDescent="0.25">
      <c r="A434" s="332"/>
      <c r="B434" s="341"/>
      <c r="C434" s="332"/>
      <c r="D434" s="332"/>
      <c r="E434" s="332" t="s">
        <v>247</v>
      </c>
      <c r="F434" s="333">
        <v>0.26500000000000001</v>
      </c>
      <c r="G434" s="332"/>
      <c r="H434" s="334" t="s">
        <v>248</v>
      </c>
      <c r="I434" s="334"/>
      <c r="J434" s="333">
        <v>1.33</v>
      </c>
    </row>
    <row r="435" spans="1:10" ht="13.5" thickTop="1" x14ac:dyDescent="0.2">
      <c r="A435" s="335"/>
      <c r="B435" s="342"/>
      <c r="C435" s="335"/>
      <c r="D435" s="335"/>
      <c r="E435" s="335"/>
      <c r="F435" s="335"/>
      <c r="G435" s="335"/>
      <c r="H435" s="335"/>
      <c r="I435" s="335"/>
      <c r="J435" s="335"/>
    </row>
    <row r="436" spans="1:10" ht="15" x14ac:dyDescent="0.2">
      <c r="A436" s="313"/>
      <c r="B436" s="316" t="s">
        <v>219</v>
      </c>
      <c r="C436" s="313" t="s">
        <v>220</v>
      </c>
      <c r="D436" s="313" t="s">
        <v>84</v>
      </c>
      <c r="E436" s="315" t="s">
        <v>221</v>
      </c>
      <c r="F436" s="315"/>
      <c r="G436" s="316" t="s">
        <v>222</v>
      </c>
      <c r="H436" s="314" t="s">
        <v>223</v>
      </c>
      <c r="I436" s="314" t="s">
        <v>224</v>
      </c>
      <c r="J436" s="314" t="s">
        <v>225</v>
      </c>
    </row>
    <row r="437" spans="1:10" ht="38.25" x14ac:dyDescent="0.2">
      <c r="A437" s="317" t="s">
        <v>226</v>
      </c>
      <c r="B437" s="319" t="s">
        <v>518</v>
      </c>
      <c r="C437" s="317" t="s">
        <v>10</v>
      </c>
      <c r="D437" s="317" t="s">
        <v>519</v>
      </c>
      <c r="E437" s="318" t="s">
        <v>464</v>
      </c>
      <c r="F437" s="318"/>
      <c r="G437" s="319" t="s">
        <v>234</v>
      </c>
      <c r="H437" s="320">
        <v>1</v>
      </c>
      <c r="I437" s="321">
        <v>6.48</v>
      </c>
      <c r="J437" s="321">
        <v>6.48</v>
      </c>
    </row>
    <row r="438" spans="1:10" x14ac:dyDescent="0.2">
      <c r="A438" s="327" t="s">
        <v>240</v>
      </c>
      <c r="B438" s="329" t="s">
        <v>522</v>
      </c>
      <c r="C438" s="327" t="s">
        <v>10</v>
      </c>
      <c r="D438" s="327" t="s">
        <v>523</v>
      </c>
      <c r="E438" s="328" t="s">
        <v>243</v>
      </c>
      <c r="F438" s="328"/>
      <c r="G438" s="329" t="s">
        <v>42</v>
      </c>
      <c r="H438" s="330">
        <v>1.03</v>
      </c>
      <c r="I438" s="331">
        <v>6.29</v>
      </c>
      <c r="J438" s="331">
        <v>6.4786999999999999</v>
      </c>
    </row>
    <row r="439" spans="1:10" ht="25.5" x14ac:dyDescent="0.2">
      <c r="A439" s="332"/>
      <c r="B439" s="341"/>
      <c r="C439" s="332"/>
      <c r="D439" s="332"/>
      <c r="E439" s="332" t="s">
        <v>244</v>
      </c>
      <c r="F439" s="333">
        <v>0</v>
      </c>
      <c r="G439" s="332" t="s">
        <v>245</v>
      </c>
      <c r="H439" s="333">
        <v>0</v>
      </c>
      <c r="I439" s="332" t="s">
        <v>246</v>
      </c>
      <c r="J439" s="333">
        <v>0</v>
      </c>
    </row>
    <row r="440" spans="1:10" ht="26.25" thickBot="1" x14ac:dyDescent="0.25">
      <c r="A440" s="332"/>
      <c r="B440" s="341"/>
      <c r="C440" s="332"/>
      <c r="D440" s="332"/>
      <c r="E440" s="332" t="s">
        <v>247</v>
      </c>
      <c r="F440" s="333">
        <v>1.62</v>
      </c>
      <c r="G440" s="332"/>
      <c r="H440" s="334" t="s">
        <v>248</v>
      </c>
      <c r="I440" s="334"/>
      <c r="J440" s="333">
        <v>8.1</v>
      </c>
    </row>
    <row r="441" spans="1:10" ht="13.5" thickTop="1" x14ac:dyDescent="0.2">
      <c r="A441" s="335"/>
      <c r="B441" s="342"/>
      <c r="C441" s="335"/>
      <c r="D441" s="335"/>
      <c r="E441" s="335"/>
      <c r="F441" s="335"/>
      <c r="G441" s="335"/>
      <c r="H441" s="335"/>
      <c r="I441" s="335"/>
      <c r="J441" s="335"/>
    </row>
    <row r="442" spans="1:10" ht="15" x14ac:dyDescent="0.2">
      <c r="A442" s="313"/>
      <c r="B442" s="316" t="s">
        <v>219</v>
      </c>
      <c r="C442" s="313" t="s">
        <v>220</v>
      </c>
      <c r="D442" s="313" t="s">
        <v>84</v>
      </c>
      <c r="E442" s="315" t="s">
        <v>221</v>
      </c>
      <c r="F442" s="315"/>
      <c r="G442" s="316" t="s">
        <v>222</v>
      </c>
      <c r="H442" s="314" t="s">
        <v>223</v>
      </c>
      <c r="I442" s="314" t="s">
        <v>224</v>
      </c>
      <c r="J442" s="314" t="s">
        <v>225</v>
      </c>
    </row>
    <row r="443" spans="1:10" ht="38.25" x14ac:dyDescent="0.2">
      <c r="A443" s="317" t="s">
        <v>226</v>
      </c>
      <c r="B443" s="319" t="s">
        <v>524</v>
      </c>
      <c r="C443" s="317" t="s">
        <v>10</v>
      </c>
      <c r="D443" s="317" t="s">
        <v>525</v>
      </c>
      <c r="E443" s="318" t="s">
        <v>275</v>
      </c>
      <c r="F443" s="318"/>
      <c r="G443" s="319" t="s">
        <v>276</v>
      </c>
      <c r="H443" s="320">
        <v>1</v>
      </c>
      <c r="I443" s="321">
        <v>567.24</v>
      </c>
      <c r="J443" s="321">
        <v>567.24</v>
      </c>
    </row>
    <row r="444" spans="1:10" ht="25.5" x14ac:dyDescent="0.2">
      <c r="A444" s="322" t="s">
        <v>230</v>
      </c>
      <c r="B444" s="324" t="s">
        <v>258</v>
      </c>
      <c r="C444" s="322" t="s">
        <v>10</v>
      </c>
      <c r="D444" s="322" t="s">
        <v>259</v>
      </c>
      <c r="E444" s="323" t="s">
        <v>233</v>
      </c>
      <c r="F444" s="323"/>
      <c r="G444" s="324" t="s">
        <v>234</v>
      </c>
      <c r="H444" s="325">
        <v>1.9633</v>
      </c>
      <c r="I444" s="326">
        <v>24.07</v>
      </c>
      <c r="J444" s="326">
        <v>47.256630999999999</v>
      </c>
    </row>
    <row r="445" spans="1:10" ht="25.5" x14ac:dyDescent="0.2">
      <c r="A445" s="322" t="s">
        <v>230</v>
      </c>
      <c r="B445" s="324" t="s">
        <v>526</v>
      </c>
      <c r="C445" s="322" t="s">
        <v>10</v>
      </c>
      <c r="D445" s="322" t="s">
        <v>527</v>
      </c>
      <c r="E445" s="323" t="s">
        <v>233</v>
      </c>
      <c r="F445" s="323"/>
      <c r="G445" s="324" t="s">
        <v>234</v>
      </c>
      <c r="H445" s="325">
        <v>1.24</v>
      </c>
      <c r="I445" s="326">
        <v>38.97</v>
      </c>
      <c r="J445" s="326">
        <v>48.322800000000001</v>
      </c>
    </row>
    <row r="446" spans="1:10" ht="51" x14ac:dyDescent="0.2">
      <c r="A446" s="322" t="s">
        <v>230</v>
      </c>
      <c r="B446" s="324" t="s">
        <v>486</v>
      </c>
      <c r="C446" s="322" t="s">
        <v>10</v>
      </c>
      <c r="D446" s="322" t="s">
        <v>487</v>
      </c>
      <c r="E446" s="323" t="s">
        <v>271</v>
      </c>
      <c r="F446" s="323"/>
      <c r="G446" s="324" t="s">
        <v>272</v>
      </c>
      <c r="H446" s="325">
        <v>0.63819999999999999</v>
      </c>
      <c r="I446" s="326">
        <v>5.99</v>
      </c>
      <c r="J446" s="326">
        <v>3.8228179999999998</v>
      </c>
    </row>
    <row r="447" spans="1:10" ht="51" x14ac:dyDescent="0.2">
      <c r="A447" s="322" t="s">
        <v>230</v>
      </c>
      <c r="B447" s="324" t="s">
        <v>480</v>
      </c>
      <c r="C447" s="322" t="s">
        <v>10</v>
      </c>
      <c r="D447" s="322" t="s">
        <v>481</v>
      </c>
      <c r="E447" s="323" t="s">
        <v>271</v>
      </c>
      <c r="F447" s="323"/>
      <c r="G447" s="324" t="s">
        <v>372</v>
      </c>
      <c r="H447" s="325">
        <v>0.6018</v>
      </c>
      <c r="I447" s="326">
        <v>1.77</v>
      </c>
      <c r="J447" s="326">
        <v>1.065186</v>
      </c>
    </row>
    <row r="448" spans="1:10" ht="25.5" x14ac:dyDescent="0.2">
      <c r="A448" s="327" t="s">
        <v>240</v>
      </c>
      <c r="B448" s="329" t="s">
        <v>528</v>
      </c>
      <c r="C448" s="327" t="s">
        <v>10</v>
      </c>
      <c r="D448" s="327" t="s">
        <v>529</v>
      </c>
      <c r="E448" s="328" t="s">
        <v>243</v>
      </c>
      <c r="F448" s="328"/>
      <c r="G448" s="329" t="s">
        <v>276</v>
      </c>
      <c r="H448" s="330">
        <v>0.71189999999999998</v>
      </c>
      <c r="I448" s="331">
        <v>122.5</v>
      </c>
      <c r="J448" s="331">
        <v>87.207750000000004</v>
      </c>
    </row>
    <row r="449" spans="1:10" x14ac:dyDescent="0.2">
      <c r="A449" s="327" t="s">
        <v>240</v>
      </c>
      <c r="B449" s="329" t="s">
        <v>530</v>
      </c>
      <c r="C449" s="327" t="s">
        <v>10</v>
      </c>
      <c r="D449" s="327" t="s">
        <v>531</v>
      </c>
      <c r="E449" s="328" t="s">
        <v>243</v>
      </c>
      <c r="F449" s="328"/>
      <c r="G449" s="329" t="s">
        <v>435</v>
      </c>
      <c r="H449" s="330">
        <v>391.16629999999998</v>
      </c>
      <c r="I449" s="331">
        <v>0.8</v>
      </c>
      <c r="J449" s="331">
        <v>312.93304000000001</v>
      </c>
    </row>
    <row r="450" spans="1:10" ht="25.5" x14ac:dyDescent="0.2">
      <c r="A450" s="327" t="s">
        <v>240</v>
      </c>
      <c r="B450" s="329" t="s">
        <v>532</v>
      </c>
      <c r="C450" s="327" t="s">
        <v>10</v>
      </c>
      <c r="D450" s="327" t="s">
        <v>533</v>
      </c>
      <c r="E450" s="328" t="s">
        <v>243</v>
      </c>
      <c r="F450" s="328"/>
      <c r="G450" s="329" t="s">
        <v>276</v>
      </c>
      <c r="H450" s="330">
        <v>0.5927</v>
      </c>
      <c r="I450" s="331">
        <v>112.42</v>
      </c>
      <c r="J450" s="331">
        <v>66.631333999999995</v>
      </c>
    </row>
    <row r="451" spans="1:10" ht="25.5" x14ac:dyDescent="0.2">
      <c r="A451" s="332"/>
      <c r="B451" s="341"/>
      <c r="C451" s="332"/>
      <c r="D451" s="332"/>
      <c r="E451" s="332" t="s">
        <v>244</v>
      </c>
      <c r="F451" s="333">
        <v>68.5</v>
      </c>
      <c r="G451" s="332" t="s">
        <v>245</v>
      </c>
      <c r="H451" s="333">
        <v>0</v>
      </c>
      <c r="I451" s="332" t="s">
        <v>246</v>
      </c>
      <c r="J451" s="333">
        <v>68.5</v>
      </c>
    </row>
    <row r="452" spans="1:10" ht="26.25" thickBot="1" x14ac:dyDescent="0.25">
      <c r="A452" s="332"/>
      <c r="B452" s="341"/>
      <c r="C452" s="332"/>
      <c r="D452" s="332"/>
      <c r="E452" s="332" t="s">
        <v>247</v>
      </c>
      <c r="F452" s="333">
        <v>141.81</v>
      </c>
      <c r="G452" s="332"/>
      <c r="H452" s="334" t="s">
        <v>248</v>
      </c>
      <c r="I452" s="334"/>
      <c r="J452" s="333">
        <v>709.05</v>
      </c>
    </row>
    <row r="453" spans="1:10" ht="13.5" thickTop="1" x14ac:dyDescent="0.2">
      <c r="A453" s="335"/>
      <c r="B453" s="342"/>
      <c r="C453" s="335"/>
      <c r="D453" s="335"/>
      <c r="E453" s="335"/>
      <c r="F453" s="335"/>
      <c r="G453" s="335"/>
      <c r="H453" s="335"/>
      <c r="I453" s="335"/>
      <c r="J453" s="335"/>
    </row>
    <row r="454" spans="1:10" ht="15" x14ac:dyDescent="0.2">
      <c r="A454" s="313"/>
      <c r="B454" s="316" t="s">
        <v>219</v>
      </c>
      <c r="C454" s="313" t="s">
        <v>220</v>
      </c>
      <c r="D454" s="313" t="s">
        <v>84</v>
      </c>
      <c r="E454" s="315" t="s">
        <v>221</v>
      </c>
      <c r="F454" s="315"/>
      <c r="G454" s="316" t="s">
        <v>222</v>
      </c>
      <c r="H454" s="314" t="s">
        <v>223</v>
      </c>
      <c r="I454" s="314" t="s">
        <v>224</v>
      </c>
      <c r="J454" s="314" t="s">
        <v>225</v>
      </c>
    </row>
    <row r="455" spans="1:10" ht="38.25" x14ac:dyDescent="0.2">
      <c r="A455" s="317" t="s">
        <v>226</v>
      </c>
      <c r="B455" s="319" t="s">
        <v>273</v>
      </c>
      <c r="C455" s="317" t="s">
        <v>10</v>
      </c>
      <c r="D455" s="317" t="s">
        <v>274</v>
      </c>
      <c r="E455" s="318" t="s">
        <v>275</v>
      </c>
      <c r="F455" s="318"/>
      <c r="G455" s="319" t="s">
        <v>276</v>
      </c>
      <c r="H455" s="320">
        <v>1</v>
      </c>
      <c r="I455" s="321">
        <v>451.98</v>
      </c>
      <c r="J455" s="321">
        <v>451.98</v>
      </c>
    </row>
    <row r="456" spans="1:10" ht="25.5" x14ac:dyDescent="0.2">
      <c r="A456" s="322" t="s">
        <v>230</v>
      </c>
      <c r="B456" s="324" t="s">
        <v>258</v>
      </c>
      <c r="C456" s="322" t="s">
        <v>10</v>
      </c>
      <c r="D456" s="322" t="s">
        <v>259</v>
      </c>
      <c r="E456" s="323" t="s">
        <v>233</v>
      </c>
      <c r="F456" s="323"/>
      <c r="G456" s="324" t="s">
        <v>234</v>
      </c>
      <c r="H456" s="325">
        <v>2.3433000000000002</v>
      </c>
      <c r="I456" s="326">
        <v>24.07</v>
      </c>
      <c r="J456" s="326">
        <v>56.403230999999998</v>
      </c>
    </row>
    <row r="457" spans="1:10" ht="25.5" x14ac:dyDescent="0.2">
      <c r="A457" s="322" t="s">
        <v>230</v>
      </c>
      <c r="B457" s="324" t="s">
        <v>526</v>
      </c>
      <c r="C457" s="322" t="s">
        <v>10</v>
      </c>
      <c r="D457" s="322" t="s">
        <v>527</v>
      </c>
      <c r="E457" s="323" t="s">
        <v>233</v>
      </c>
      <c r="F457" s="323"/>
      <c r="G457" s="324" t="s">
        <v>234</v>
      </c>
      <c r="H457" s="325">
        <v>1.4811000000000001</v>
      </c>
      <c r="I457" s="326">
        <v>38.97</v>
      </c>
      <c r="J457" s="326">
        <v>57.718466999999997</v>
      </c>
    </row>
    <row r="458" spans="1:10" ht="51" x14ac:dyDescent="0.2">
      <c r="A458" s="322" t="s">
        <v>230</v>
      </c>
      <c r="B458" s="324" t="s">
        <v>467</v>
      </c>
      <c r="C458" s="322" t="s">
        <v>10</v>
      </c>
      <c r="D458" s="322" t="s">
        <v>468</v>
      </c>
      <c r="E458" s="323" t="s">
        <v>271</v>
      </c>
      <c r="F458" s="323"/>
      <c r="G458" s="324" t="s">
        <v>272</v>
      </c>
      <c r="H458" s="325">
        <v>0.76229999999999998</v>
      </c>
      <c r="I458" s="326">
        <v>2.15</v>
      </c>
      <c r="J458" s="326">
        <v>1.6389450000000001</v>
      </c>
    </row>
    <row r="459" spans="1:10" ht="51" x14ac:dyDescent="0.2">
      <c r="A459" s="322" t="s">
        <v>230</v>
      </c>
      <c r="B459" s="324" t="s">
        <v>460</v>
      </c>
      <c r="C459" s="322" t="s">
        <v>10</v>
      </c>
      <c r="D459" s="322" t="s">
        <v>461</v>
      </c>
      <c r="E459" s="323" t="s">
        <v>271</v>
      </c>
      <c r="F459" s="323"/>
      <c r="G459" s="324" t="s">
        <v>372</v>
      </c>
      <c r="H459" s="325">
        <v>0.71879999999999999</v>
      </c>
      <c r="I459" s="326">
        <v>0.43</v>
      </c>
      <c r="J459" s="326">
        <v>0.30908400000000003</v>
      </c>
    </row>
    <row r="460" spans="1:10" ht="25.5" x14ac:dyDescent="0.2">
      <c r="A460" s="327" t="s">
        <v>240</v>
      </c>
      <c r="B460" s="329" t="s">
        <v>528</v>
      </c>
      <c r="C460" s="327" t="s">
        <v>10</v>
      </c>
      <c r="D460" s="327" t="s">
        <v>529</v>
      </c>
      <c r="E460" s="328" t="s">
        <v>243</v>
      </c>
      <c r="F460" s="328"/>
      <c r="G460" s="329" t="s">
        <v>276</v>
      </c>
      <c r="H460" s="330">
        <v>0.82689999999999997</v>
      </c>
      <c r="I460" s="331">
        <v>122.5</v>
      </c>
      <c r="J460" s="331">
        <v>101.29525</v>
      </c>
    </row>
    <row r="461" spans="1:10" x14ac:dyDescent="0.2">
      <c r="A461" s="327" t="s">
        <v>240</v>
      </c>
      <c r="B461" s="329" t="s">
        <v>530</v>
      </c>
      <c r="C461" s="327" t="s">
        <v>10</v>
      </c>
      <c r="D461" s="327" t="s">
        <v>531</v>
      </c>
      <c r="E461" s="328" t="s">
        <v>243</v>
      </c>
      <c r="F461" s="328"/>
      <c r="G461" s="329" t="s">
        <v>435</v>
      </c>
      <c r="H461" s="330">
        <v>212.01939999999999</v>
      </c>
      <c r="I461" s="331">
        <v>0.8</v>
      </c>
      <c r="J461" s="331">
        <v>169.61552</v>
      </c>
    </row>
    <row r="462" spans="1:10" ht="25.5" x14ac:dyDescent="0.2">
      <c r="A462" s="327" t="s">
        <v>240</v>
      </c>
      <c r="B462" s="329" t="s">
        <v>532</v>
      </c>
      <c r="C462" s="327" t="s">
        <v>10</v>
      </c>
      <c r="D462" s="327" t="s">
        <v>533</v>
      </c>
      <c r="E462" s="328" t="s">
        <v>243</v>
      </c>
      <c r="F462" s="328"/>
      <c r="G462" s="329" t="s">
        <v>276</v>
      </c>
      <c r="H462" s="330">
        <v>0.57820000000000005</v>
      </c>
      <c r="I462" s="331">
        <v>112.42</v>
      </c>
      <c r="J462" s="331">
        <v>65.001244</v>
      </c>
    </row>
    <row r="463" spans="1:10" ht="25.5" x14ac:dyDescent="0.2">
      <c r="A463" s="332"/>
      <c r="B463" s="341"/>
      <c r="C463" s="332"/>
      <c r="D463" s="332"/>
      <c r="E463" s="332" t="s">
        <v>244</v>
      </c>
      <c r="F463" s="333">
        <v>81.790000000000006</v>
      </c>
      <c r="G463" s="332" t="s">
        <v>245</v>
      </c>
      <c r="H463" s="333">
        <v>0</v>
      </c>
      <c r="I463" s="332" t="s">
        <v>246</v>
      </c>
      <c r="J463" s="333">
        <v>81.790000000000006</v>
      </c>
    </row>
    <row r="464" spans="1:10" ht="26.25" thickBot="1" x14ac:dyDescent="0.25">
      <c r="A464" s="332"/>
      <c r="B464" s="341"/>
      <c r="C464" s="332"/>
      <c r="D464" s="332"/>
      <c r="E464" s="332" t="s">
        <v>247</v>
      </c>
      <c r="F464" s="333">
        <v>112.995</v>
      </c>
      <c r="G464" s="332"/>
      <c r="H464" s="334" t="s">
        <v>248</v>
      </c>
      <c r="I464" s="334"/>
      <c r="J464" s="333">
        <v>564.98</v>
      </c>
    </row>
    <row r="465" spans="1:10" ht="13.5" thickTop="1" x14ac:dyDescent="0.2">
      <c r="A465" s="335"/>
      <c r="B465" s="342"/>
      <c r="C465" s="335"/>
      <c r="D465" s="335"/>
      <c r="E465" s="335"/>
      <c r="F465" s="335"/>
      <c r="G465" s="335"/>
      <c r="H465" s="335"/>
      <c r="I465" s="335"/>
      <c r="J465" s="335"/>
    </row>
    <row r="466" spans="1:10" ht="15" x14ac:dyDescent="0.2">
      <c r="A466" s="313"/>
      <c r="B466" s="316" t="s">
        <v>219</v>
      </c>
      <c r="C466" s="313" t="s">
        <v>220</v>
      </c>
      <c r="D466" s="313" t="s">
        <v>84</v>
      </c>
      <c r="E466" s="315" t="s">
        <v>221</v>
      </c>
      <c r="F466" s="315"/>
      <c r="G466" s="316" t="s">
        <v>222</v>
      </c>
      <c r="H466" s="314" t="s">
        <v>223</v>
      </c>
      <c r="I466" s="314" t="s">
        <v>224</v>
      </c>
      <c r="J466" s="314" t="s">
        <v>225</v>
      </c>
    </row>
    <row r="467" spans="1:10" ht="25.5" x14ac:dyDescent="0.2">
      <c r="A467" s="317" t="s">
        <v>226</v>
      </c>
      <c r="B467" s="319" t="s">
        <v>436</v>
      </c>
      <c r="C467" s="317" t="s">
        <v>10</v>
      </c>
      <c r="D467" s="317" t="s">
        <v>437</v>
      </c>
      <c r="E467" s="318" t="s">
        <v>434</v>
      </c>
      <c r="F467" s="318"/>
      <c r="G467" s="319" t="s">
        <v>435</v>
      </c>
      <c r="H467" s="320">
        <v>1</v>
      </c>
      <c r="I467" s="321">
        <v>11.66</v>
      </c>
      <c r="J467" s="321">
        <v>11.66</v>
      </c>
    </row>
    <row r="468" spans="1:10" ht="25.5" x14ac:dyDescent="0.2">
      <c r="A468" s="322" t="s">
        <v>230</v>
      </c>
      <c r="B468" s="324" t="s">
        <v>397</v>
      </c>
      <c r="C468" s="322" t="s">
        <v>10</v>
      </c>
      <c r="D468" s="322" t="s">
        <v>398</v>
      </c>
      <c r="E468" s="323" t="s">
        <v>233</v>
      </c>
      <c r="F468" s="323"/>
      <c r="G468" s="324" t="s">
        <v>234</v>
      </c>
      <c r="H468" s="325">
        <v>1.52E-2</v>
      </c>
      <c r="I468" s="326">
        <v>24.8</v>
      </c>
      <c r="J468" s="326">
        <v>0.37696000000000002</v>
      </c>
    </row>
    <row r="469" spans="1:10" ht="25.5" x14ac:dyDescent="0.2">
      <c r="A469" s="322" t="s">
        <v>230</v>
      </c>
      <c r="B469" s="324" t="s">
        <v>426</v>
      </c>
      <c r="C469" s="322" t="s">
        <v>10</v>
      </c>
      <c r="D469" s="322" t="s">
        <v>427</v>
      </c>
      <c r="E469" s="323" t="s">
        <v>233</v>
      </c>
      <c r="F469" s="323"/>
      <c r="G469" s="324" t="s">
        <v>234</v>
      </c>
      <c r="H469" s="325">
        <v>9.3299999999999994E-2</v>
      </c>
      <c r="I469" s="326">
        <v>32.03</v>
      </c>
      <c r="J469" s="326">
        <v>2.9883989999999998</v>
      </c>
    </row>
    <row r="470" spans="1:10" ht="25.5" x14ac:dyDescent="0.2">
      <c r="A470" s="327" t="s">
        <v>240</v>
      </c>
      <c r="B470" s="329" t="s">
        <v>534</v>
      </c>
      <c r="C470" s="327" t="s">
        <v>10</v>
      </c>
      <c r="D470" s="327" t="s">
        <v>535</v>
      </c>
      <c r="E470" s="328" t="s">
        <v>243</v>
      </c>
      <c r="F470" s="328"/>
      <c r="G470" s="329" t="s">
        <v>435</v>
      </c>
      <c r="H470" s="330">
        <v>1.07</v>
      </c>
      <c r="I470" s="331">
        <v>7.75</v>
      </c>
      <c r="J470" s="331">
        <v>8.2925000000000004</v>
      </c>
    </row>
    <row r="471" spans="1:10" ht="25.5" x14ac:dyDescent="0.2">
      <c r="A471" s="332"/>
      <c r="B471" s="341"/>
      <c r="C471" s="332"/>
      <c r="D471" s="332"/>
      <c r="E471" s="332" t="s">
        <v>244</v>
      </c>
      <c r="F471" s="333">
        <v>2.39</v>
      </c>
      <c r="G471" s="332" t="s">
        <v>245</v>
      </c>
      <c r="H471" s="333">
        <v>0</v>
      </c>
      <c r="I471" s="332" t="s">
        <v>246</v>
      </c>
      <c r="J471" s="333">
        <v>2.39</v>
      </c>
    </row>
    <row r="472" spans="1:10" ht="26.25" thickBot="1" x14ac:dyDescent="0.25">
      <c r="A472" s="332"/>
      <c r="B472" s="341"/>
      <c r="C472" s="332"/>
      <c r="D472" s="332"/>
      <c r="E472" s="332" t="s">
        <v>247</v>
      </c>
      <c r="F472" s="333">
        <v>2.915</v>
      </c>
      <c r="G472" s="332"/>
      <c r="H472" s="334" t="s">
        <v>248</v>
      </c>
      <c r="I472" s="334"/>
      <c r="J472" s="333">
        <v>14.58</v>
      </c>
    </row>
    <row r="473" spans="1:10" ht="13.5" thickTop="1" x14ac:dyDescent="0.2">
      <c r="A473" s="335"/>
      <c r="B473" s="342"/>
      <c r="C473" s="335"/>
      <c r="D473" s="335"/>
      <c r="E473" s="335"/>
      <c r="F473" s="335"/>
      <c r="G473" s="335"/>
      <c r="H473" s="335"/>
      <c r="I473" s="335"/>
      <c r="J473" s="335"/>
    </row>
    <row r="474" spans="1:10" ht="15" x14ac:dyDescent="0.2">
      <c r="A474" s="313"/>
      <c r="B474" s="316" t="s">
        <v>219</v>
      </c>
      <c r="C474" s="313" t="s">
        <v>220</v>
      </c>
      <c r="D474" s="313" t="s">
        <v>84</v>
      </c>
      <c r="E474" s="315" t="s">
        <v>221</v>
      </c>
      <c r="F474" s="315"/>
      <c r="G474" s="316" t="s">
        <v>222</v>
      </c>
      <c r="H474" s="314" t="s">
        <v>223</v>
      </c>
      <c r="I474" s="314" t="s">
        <v>224</v>
      </c>
      <c r="J474" s="314" t="s">
        <v>225</v>
      </c>
    </row>
    <row r="475" spans="1:10" ht="25.5" x14ac:dyDescent="0.2">
      <c r="A475" s="317" t="s">
        <v>226</v>
      </c>
      <c r="B475" s="319" t="s">
        <v>399</v>
      </c>
      <c r="C475" s="317" t="s">
        <v>10</v>
      </c>
      <c r="D475" s="317" t="s">
        <v>400</v>
      </c>
      <c r="E475" s="318" t="s">
        <v>233</v>
      </c>
      <c r="F475" s="318"/>
      <c r="G475" s="319" t="s">
        <v>234</v>
      </c>
      <c r="H475" s="320">
        <v>1</v>
      </c>
      <c r="I475" s="321">
        <v>0.18</v>
      </c>
      <c r="J475" s="321">
        <v>0.18</v>
      </c>
    </row>
    <row r="476" spans="1:10" x14ac:dyDescent="0.2">
      <c r="A476" s="327" t="s">
        <v>240</v>
      </c>
      <c r="B476" s="329" t="s">
        <v>401</v>
      </c>
      <c r="C476" s="327" t="s">
        <v>10</v>
      </c>
      <c r="D476" s="327" t="s">
        <v>402</v>
      </c>
      <c r="E476" s="328" t="s">
        <v>403</v>
      </c>
      <c r="F476" s="328"/>
      <c r="G476" s="329" t="s">
        <v>234</v>
      </c>
      <c r="H476" s="330">
        <v>1.154E-2</v>
      </c>
      <c r="I476" s="331">
        <v>15.65</v>
      </c>
      <c r="J476" s="331">
        <v>0.18060100000000001</v>
      </c>
    </row>
    <row r="477" spans="1:10" ht="25.5" x14ac:dyDescent="0.2">
      <c r="A477" s="332"/>
      <c r="B477" s="341"/>
      <c r="C477" s="332"/>
      <c r="D477" s="332"/>
      <c r="E477" s="332" t="s">
        <v>244</v>
      </c>
      <c r="F477" s="333">
        <v>0.18</v>
      </c>
      <c r="G477" s="332" t="s">
        <v>245</v>
      </c>
      <c r="H477" s="333">
        <v>0</v>
      </c>
      <c r="I477" s="332" t="s">
        <v>246</v>
      </c>
      <c r="J477" s="333">
        <v>0.18</v>
      </c>
    </row>
    <row r="478" spans="1:10" ht="26.25" thickBot="1" x14ac:dyDescent="0.25">
      <c r="A478" s="332"/>
      <c r="B478" s="341"/>
      <c r="C478" s="332"/>
      <c r="D478" s="332"/>
      <c r="E478" s="332" t="s">
        <v>247</v>
      </c>
      <c r="F478" s="333">
        <v>4.4999999999999998E-2</v>
      </c>
      <c r="G478" s="332"/>
      <c r="H478" s="334" t="s">
        <v>248</v>
      </c>
      <c r="I478" s="334"/>
      <c r="J478" s="333">
        <v>0.23</v>
      </c>
    </row>
    <row r="479" spans="1:10" ht="13.5" thickTop="1" x14ac:dyDescent="0.2">
      <c r="A479" s="335"/>
      <c r="B479" s="342"/>
      <c r="C479" s="335"/>
      <c r="D479" s="335"/>
      <c r="E479" s="335"/>
      <c r="F479" s="335"/>
      <c r="G479" s="335"/>
      <c r="H479" s="335"/>
      <c r="I479" s="335"/>
      <c r="J479" s="335"/>
    </row>
    <row r="480" spans="1:10" ht="15" x14ac:dyDescent="0.2">
      <c r="A480" s="313"/>
      <c r="B480" s="316" t="s">
        <v>219</v>
      </c>
      <c r="C480" s="313" t="s">
        <v>220</v>
      </c>
      <c r="D480" s="313" t="s">
        <v>84</v>
      </c>
      <c r="E480" s="315" t="s">
        <v>221</v>
      </c>
      <c r="F480" s="315"/>
      <c r="G480" s="316" t="s">
        <v>222</v>
      </c>
      <c r="H480" s="314" t="s">
        <v>223</v>
      </c>
      <c r="I480" s="314" t="s">
        <v>224</v>
      </c>
      <c r="J480" s="314" t="s">
        <v>225</v>
      </c>
    </row>
    <row r="481" spans="1:10" ht="38.25" x14ac:dyDescent="0.2">
      <c r="A481" s="317" t="s">
        <v>226</v>
      </c>
      <c r="B481" s="319" t="s">
        <v>418</v>
      </c>
      <c r="C481" s="317" t="s">
        <v>10</v>
      </c>
      <c r="D481" s="317" t="s">
        <v>419</v>
      </c>
      <c r="E481" s="318" t="s">
        <v>233</v>
      </c>
      <c r="F481" s="318"/>
      <c r="G481" s="319" t="s">
        <v>234</v>
      </c>
      <c r="H481" s="320">
        <v>1</v>
      </c>
      <c r="I481" s="321">
        <v>0.23</v>
      </c>
      <c r="J481" s="321">
        <v>0.23</v>
      </c>
    </row>
    <row r="482" spans="1:10" x14ac:dyDescent="0.2">
      <c r="A482" s="327" t="s">
        <v>240</v>
      </c>
      <c r="B482" s="329" t="s">
        <v>420</v>
      </c>
      <c r="C482" s="327" t="s">
        <v>10</v>
      </c>
      <c r="D482" s="327" t="s">
        <v>421</v>
      </c>
      <c r="E482" s="328" t="s">
        <v>403</v>
      </c>
      <c r="F482" s="328"/>
      <c r="G482" s="329" t="s">
        <v>234</v>
      </c>
      <c r="H482" s="330">
        <v>1.4760000000000001E-2</v>
      </c>
      <c r="I482" s="331">
        <v>15.65</v>
      </c>
      <c r="J482" s="331">
        <v>0.230994</v>
      </c>
    </row>
    <row r="483" spans="1:10" ht="25.5" x14ac:dyDescent="0.2">
      <c r="A483" s="332"/>
      <c r="B483" s="341"/>
      <c r="C483" s="332"/>
      <c r="D483" s="332"/>
      <c r="E483" s="332" t="s">
        <v>244</v>
      </c>
      <c r="F483" s="333">
        <v>0.23</v>
      </c>
      <c r="G483" s="332" t="s">
        <v>245</v>
      </c>
      <c r="H483" s="333">
        <v>0</v>
      </c>
      <c r="I483" s="332" t="s">
        <v>246</v>
      </c>
      <c r="J483" s="333">
        <v>0.23</v>
      </c>
    </row>
    <row r="484" spans="1:10" ht="26.25" thickBot="1" x14ac:dyDescent="0.25">
      <c r="A484" s="332"/>
      <c r="B484" s="341"/>
      <c r="C484" s="332"/>
      <c r="D484" s="332"/>
      <c r="E484" s="332" t="s">
        <v>247</v>
      </c>
      <c r="F484" s="333">
        <v>5.7500000000000002E-2</v>
      </c>
      <c r="G484" s="332"/>
      <c r="H484" s="334" t="s">
        <v>248</v>
      </c>
      <c r="I484" s="334"/>
      <c r="J484" s="333">
        <v>0.28999999999999998</v>
      </c>
    </row>
    <row r="485" spans="1:10" ht="13.5" thickTop="1" x14ac:dyDescent="0.2">
      <c r="A485" s="335"/>
      <c r="B485" s="342"/>
      <c r="C485" s="335"/>
      <c r="D485" s="335"/>
      <c r="E485" s="335"/>
      <c r="F485" s="335"/>
      <c r="G485" s="335"/>
      <c r="H485" s="335"/>
      <c r="I485" s="335"/>
      <c r="J485" s="335"/>
    </row>
    <row r="486" spans="1:10" ht="15" x14ac:dyDescent="0.2">
      <c r="A486" s="313"/>
      <c r="B486" s="316" t="s">
        <v>219</v>
      </c>
      <c r="C486" s="313" t="s">
        <v>220</v>
      </c>
      <c r="D486" s="313" t="s">
        <v>84</v>
      </c>
      <c r="E486" s="315" t="s">
        <v>221</v>
      </c>
      <c r="F486" s="315"/>
      <c r="G486" s="316" t="s">
        <v>222</v>
      </c>
      <c r="H486" s="314" t="s">
        <v>223</v>
      </c>
      <c r="I486" s="314" t="s">
        <v>224</v>
      </c>
      <c r="J486" s="314" t="s">
        <v>225</v>
      </c>
    </row>
    <row r="487" spans="1:10" ht="25.5" x14ac:dyDescent="0.2">
      <c r="A487" s="317" t="s">
        <v>226</v>
      </c>
      <c r="B487" s="319" t="s">
        <v>428</v>
      </c>
      <c r="C487" s="317" t="s">
        <v>10</v>
      </c>
      <c r="D487" s="317" t="s">
        <v>429</v>
      </c>
      <c r="E487" s="318" t="s">
        <v>233</v>
      </c>
      <c r="F487" s="318"/>
      <c r="G487" s="319" t="s">
        <v>234</v>
      </c>
      <c r="H487" s="320">
        <v>1</v>
      </c>
      <c r="I487" s="321">
        <v>0.26</v>
      </c>
      <c r="J487" s="321">
        <v>0.26</v>
      </c>
    </row>
    <row r="488" spans="1:10" x14ac:dyDescent="0.2">
      <c r="A488" s="327" t="s">
        <v>240</v>
      </c>
      <c r="B488" s="329" t="s">
        <v>430</v>
      </c>
      <c r="C488" s="327" t="s">
        <v>10</v>
      </c>
      <c r="D488" s="327" t="s">
        <v>431</v>
      </c>
      <c r="E488" s="328" t="s">
        <v>403</v>
      </c>
      <c r="F488" s="328"/>
      <c r="G488" s="329" t="s">
        <v>234</v>
      </c>
      <c r="H488" s="330">
        <v>1.154E-2</v>
      </c>
      <c r="I488" s="331">
        <v>22.8</v>
      </c>
      <c r="J488" s="331">
        <v>0.26311200000000001</v>
      </c>
    </row>
    <row r="489" spans="1:10" ht="25.5" x14ac:dyDescent="0.2">
      <c r="A489" s="332"/>
      <c r="B489" s="341"/>
      <c r="C489" s="332"/>
      <c r="D489" s="332"/>
      <c r="E489" s="332" t="s">
        <v>244</v>
      </c>
      <c r="F489" s="333">
        <v>0.26</v>
      </c>
      <c r="G489" s="332" t="s">
        <v>245</v>
      </c>
      <c r="H489" s="333">
        <v>0</v>
      </c>
      <c r="I489" s="332" t="s">
        <v>246</v>
      </c>
      <c r="J489" s="333">
        <v>0.26</v>
      </c>
    </row>
    <row r="490" spans="1:10" ht="26.25" thickBot="1" x14ac:dyDescent="0.25">
      <c r="A490" s="332"/>
      <c r="B490" s="341"/>
      <c r="C490" s="332"/>
      <c r="D490" s="332"/>
      <c r="E490" s="332" t="s">
        <v>247</v>
      </c>
      <c r="F490" s="333">
        <v>6.5000000000000002E-2</v>
      </c>
      <c r="G490" s="332"/>
      <c r="H490" s="334" t="s">
        <v>248</v>
      </c>
      <c r="I490" s="334"/>
      <c r="J490" s="333">
        <v>0.33</v>
      </c>
    </row>
    <row r="491" spans="1:10" ht="13.5" thickTop="1" x14ac:dyDescent="0.2">
      <c r="A491" s="335"/>
      <c r="B491" s="342"/>
      <c r="C491" s="335"/>
      <c r="D491" s="335"/>
      <c r="E491" s="335"/>
      <c r="F491" s="335"/>
      <c r="G491" s="335"/>
      <c r="H491" s="335"/>
      <c r="I491" s="335"/>
      <c r="J491" s="335"/>
    </row>
    <row r="492" spans="1:10" ht="15" x14ac:dyDescent="0.2">
      <c r="A492" s="313"/>
      <c r="B492" s="316" t="s">
        <v>219</v>
      </c>
      <c r="C492" s="313" t="s">
        <v>220</v>
      </c>
      <c r="D492" s="313" t="s">
        <v>84</v>
      </c>
      <c r="E492" s="315" t="s">
        <v>221</v>
      </c>
      <c r="F492" s="315"/>
      <c r="G492" s="316" t="s">
        <v>222</v>
      </c>
      <c r="H492" s="314" t="s">
        <v>223</v>
      </c>
      <c r="I492" s="314" t="s">
        <v>224</v>
      </c>
      <c r="J492" s="314" t="s">
        <v>225</v>
      </c>
    </row>
    <row r="493" spans="1:10" ht="25.5" x14ac:dyDescent="0.2">
      <c r="A493" s="317" t="s">
        <v>226</v>
      </c>
      <c r="B493" s="319" t="s">
        <v>442</v>
      </c>
      <c r="C493" s="317" t="s">
        <v>10</v>
      </c>
      <c r="D493" s="317" t="s">
        <v>443</v>
      </c>
      <c r="E493" s="318" t="s">
        <v>233</v>
      </c>
      <c r="F493" s="318"/>
      <c r="G493" s="319" t="s">
        <v>234</v>
      </c>
      <c r="H493" s="320">
        <v>1</v>
      </c>
      <c r="I493" s="321">
        <v>0.57999999999999996</v>
      </c>
      <c r="J493" s="321">
        <v>0.57999999999999996</v>
      </c>
    </row>
    <row r="494" spans="1:10" x14ac:dyDescent="0.2">
      <c r="A494" s="327" t="s">
        <v>240</v>
      </c>
      <c r="B494" s="329" t="s">
        <v>444</v>
      </c>
      <c r="C494" s="327" t="s">
        <v>10</v>
      </c>
      <c r="D494" s="327" t="s">
        <v>445</v>
      </c>
      <c r="E494" s="328" t="s">
        <v>403</v>
      </c>
      <c r="F494" s="328"/>
      <c r="G494" s="329" t="s">
        <v>234</v>
      </c>
      <c r="H494" s="330">
        <v>3.7319999999999999E-2</v>
      </c>
      <c r="I494" s="331">
        <v>15.65</v>
      </c>
      <c r="J494" s="331">
        <v>0.58405799999999997</v>
      </c>
    </row>
    <row r="495" spans="1:10" ht="25.5" x14ac:dyDescent="0.2">
      <c r="A495" s="332"/>
      <c r="B495" s="341"/>
      <c r="C495" s="332"/>
      <c r="D495" s="332"/>
      <c r="E495" s="332" t="s">
        <v>244</v>
      </c>
      <c r="F495" s="333">
        <v>0.57999999999999996</v>
      </c>
      <c r="G495" s="332" t="s">
        <v>245</v>
      </c>
      <c r="H495" s="333">
        <v>0</v>
      </c>
      <c r="I495" s="332" t="s">
        <v>246</v>
      </c>
      <c r="J495" s="333">
        <v>0.57999999999999996</v>
      </c>
    </row>
    <row r="496" spans="1:10" ht="26.25" thickBot="1" x14ac:dyDescent="0.25">
      <c r="A496" s="332"/>
      <c r="B496" s="341"/>
      <c r="C496" s="332"/>
      <c r="D496" s="332"/>
      <c r="E496" s="332" t="s">
        <v>247</v>
      </c>
      <c r="F496" s="333">
        <v>0.14499999999999999</v>
      </c>
      <c r="G496" s="332"/>
      <c r="H496" s="334" t="s">
        <v>248</v>
      </c>
      <c r="I496" s="334"/>
      <c r="J496" s="333">
        <v>0.73</v>
      </c>
    </row>
    <row r="497" spans="1:10" ht="13.5" thickTop="1" x14ac:dyDescent="0.2">
      <c r="A497" s="335"/>
      <c r="B497" s="342"/>
      <c r="C497" s="335"/>
      <c r="D497" s="335"/>
      <c r="E497" s="335"/>
      <c r="F497" s="335"/>
      <c r="G497" s="335"/>
      <c r="H497" s="335"/>
      <c r="I497" s="335"/>
      <c r="J497" s="335"/>
    </row>
    <row r="498" spans="1:10" ht="15" x14ac:dyDescent="0.2">
      <c r="A498" s="313"/>
      <c r="B498" s="316" t="s">
        <v>219</v>
      </c>
      <c r="C498" s="313" t="s">
        <v>220</v>
      </c>
      <c r="D498" s="313" t="s">
        <v>84</v>
      </c>
      <c r="E498" s="315" t="s">
        <v>221</v>
      </c>
      <c r="F498" s="315"/>
      <c r="G498" s="316" t="s">
        <v>222</v>
      </c>
      <c r="H498" s="314" t="s">
        <v>223</v>
      </c>
      <c r="I498" s="314" t="s">
        <v>224</v>
      </c>
      <c r="J498" s="314" t="s">
        <v>225</v>
      </c>
    </row>
    <row r="499" spans="1:10" ht="38.25" x14ac:dyDescent="0.2">
      <c r="A499" s="317" t="s">
        <v>226</v>
      </c>
      <c r="B499" s="319" t="s">
        <v>452</v>
      </c>
      <c r="C499" s="317" t="s">
        <v>10</v>
      </c>
      <c r="D499" s="317" t="s">
        <v>453</v>
      </c>
      <c r="E499" s="318" t="s">
        <v>233</v>
      </c>
      <c r="F499" s="318"/>
      <c r="G499" s="319" t="s">
        <v>234</v>
      </c>
      <c r="H499" s="320">
        <v>1</v>
      </c>
      <c r="I499" s="321">
        <v>0.28000000000000003</v>
      </c>
      <c r="J499" s="321">
        <v>0.28000000000000003</v>
      </c>
    </row>
    <row r="500" spans="1:10" ht="25.5" x14ac:dyDescent="0.2">
      <c r="A500" s="327" t="s">
        <v>240</v>
      </c>
      <c r="B500" s="329" t="s">
        <v>454</v>
      </c>
      <c r="C500" s="327" t="s">
        <v>10</v>
      </c>
      <c r="D500" s="327" t="s">
        <v>455</v>
      </c>
      <c r="E500" s="328" t="s">
        <v>403</v>
      </c>
      <c r="F500" s="328"/>
      <c r="G500" s="329" t="s">
        <v>234</v>
      </c>
      <c r="H500" s="330">
        <v>1.7979999999999999E-2</v>
      </c>
      <c r="I500" s="331">
        <v>15.65</v>
      </c>
      <c r="J500" s="331">
        <v>0.281387</v>
      </c>
    </row>
    <row r="501" spans="1:10" ht="25.5" x14ac:dyDescent="0.2">
      <c r="A501" s="332"/>
      <c r="B501" s="341"/>
      <c r="C501" s="332"/>
      <c r="D501" s="332"/>
      <c r="E501" s="332" t="s">
        <v>244</v>
      </c>
      <c r="F501" s="333">
        <v>0.28000000000000003</v>
      </c>
      <c r="G501" s="332" t="s">
        <v>245</v>
      </c>
      <c r="H501" s="333">
        <v>0</v>
      </c>
      <c r="I501" s="332" t="s">
        <v>246</v>
      </c>
      <c r="J501" s="333">
        <v>0.28000000000000003</v>
      </c>
    </row>
    <row r="502" spans="1:10" ht="26.25" thickBot="1" x14ac:dyDescent="0.25">
      <c r="A502" s="332"/>
      <c r="B502" s="341"/>
      <c r="C502" s="332"/>
      <c r="D502" s="332"/>
      <c r="E502" s="332" t="s">
        <v>247</v>
      </c>
      <c r="F502" s="333">
        <v>7.0000000000000007E-2</v>
      </c>
      <c r="G502" s="332"/>
      <c r="H502" s="334" t="s">
        <v>248</v>
      </c>
      <c r="I502" s="334"/>
      <c r="J502" s="333">
        <v>0.35</v>
      </c>
    </row>
    <row r="503" spans="1:10" ht="13.5" thickTop="1" x14ac:dyDescent="0.2">
      <c r="A503" s="335"/>
      <c r="B503" s="342"/>
      <c r="C503" s="335"/>
      <c r="D503" s="335"/>
      <c r="E503" s="335"/>
      <c r="F503" s="335"/>
      <c r="G503" s="335"/>
      <c r="H503" s="335"/>
      <c r="I503" s="335"/>
      <c r="J503" s="335"/>
    </row>
    <row r="504" spans="1:10" ht="15" x14ac:dyDescent="0.2">
      <c r="A504" s="313"/>
      <c r="B504" s="316" t="s">
        <v>219</v>
      </c>
      <c r="C504" s="313" t="s">
        <v>220</v>
      </c>
      <c r="D504" s="313" t="s">
        <v>84</v>
      </c>
      <c r="E504" s="315" t="s">
        <v>221</v>
      </c>
      <c r="F504" s="315"/>
      <c r="G504" s="316" t="s">
        <v>222</v>
      </c>
      <c r="H504" s="314" t="s">
        <v>223</v>
      </c>
      <c r="I504" s="314" t="s">
        <v>224</v>
      </c>
      <c r="J504" s="314" t="s">
        <v>225</v>
      </c>
    </row>
    <row r="505" spans="1:10" ht="25.5" x14ac:dyDescent="0.2">
      <c r="A505" s="317" t="s">
        <v>226</v>
      </c>
      <c r="B505" s="319" t="s">
        <v>496</v>
      </c>
      <c r="C505" s="317" t="s">
        <v>10</v>
      </c>
      <c r="D505" s="317" t="s">
        <v>497</v>
      </c>
      <c r="E505" s="318" t="s">
        <v>233</v>
      </c>
      <c r="F505" s="318"/>
      <c r="G505" s="319" t="s">
        <v>234</v>
      </c>
      <c r="H505" s="320">
        <v>1</v>
      </c>
      <c r="I505" s="321">
        <v>0.32</v>
      </c>
      <c r="J505" s="321">
        <v>0.32</v>
      </c>
    </row>
    <row r="506" spans="1:10" x14ac:dyDescent="0.2">
      <c r="A506" s="327" t="s">
        <v>240</v>
      </c>
      <c r="B506" s="329" t="s">
        <v>498</v>
      </c>
      <c r="C506" s="327" t="s">
        <v>10</v>
      </c>
      <c r="D506" s="327" t="s">
        <v>499</v>
      </c>
      <c r="E506" s="328" t="s">
        <v>403</v>
      </c>
      <c r="F506" s="328"/>
      <c r="G506" s="329" t="s">
        <v>234</v>
      </c>
      <c r="H506" s="330">
        <v>1.4760000000000001E-2</v>
      </c>
      <c r="I506" s="331">
        <v>21.7</v>
      </c>
      <c r="J506" s="331">
        <v>0.32029200000000002</v>
      </c>
    </row>
    <row r="507" spans="1:10" ht="25.5" x14ac:dyDescent="0.2">
      <c r="A507" s="332"/>
      <c r="B507" s="341"/>
      <c r="C507" s="332"/>
      <c r="D507" s="332"/>
      <c r="E507" s="332" t="s">
        <v>244</v>
      </c>
      <c r="F507" s="333">
        <v>0.32</v>
      </c>
      <c r="G507" s="332" t="s">
        <v>245</v>
      </c>
      <c r="H507" s="333">
        <v>0</v>
      </c>
      <c r="I507" s="332" t="s">
        <v>246</v>
      </c>
      <c r="J507" s="333">
        <v>0.32</v>
      </c>
    </row>
    <row r="508" spans="1:10" ht="26.25" thickBot="1" x14ac:dyDescent="0.25">
      <c r="A508" s="332"/>
      <c r="B508" s="341"/>
      <c r="C508" s="332"/>
      <c r="D508" s="332"/>
      <c r="E508" s="332" t="s">
        <v>247</v>
      </c>
      <c r="F508" s="333">
        <v>0.08</v>
      </c>
      <c r="G508" s="332"/>
      <c r="H508" s="334" t="s">
        <v>248</v>
      </c>
      <c r="I508" s="334"/>
      <c r="J508" s="333">
        <v>0.4</v>
      </c>
    </row>
    <row r="509" spans="1:10" ht="13.5" thickTop="1" x14ac:dyDescent="0.2">
      <c r="A509" s="335"/>
      <c r="B509" s="342"/>
      <c r="C509" s="335"/>
      <c r="D509" s="335"/>
      <c r="E509" s="335"/>
      <c r="F509" s="335"/>
      <c r="G509" s="335"/>
      <c r="H509" s="335"/>
      <c r="I509" s="335"/>
      <c r="J509" s="335"/>
    </row>
    <row r="510" spans="1:10" ht="15" x14ac:dyDescent="0.2">
      <c r="A510" s="313"/>
      <c r="B510" s="316" t="s">
        <v>219</v>
      </c>
      <c r="C510" s="313" t="s">
        <v>220</v>
      </c>
      <c r="D510" s="313" t="s">
        <v>84</v>
      </c>
      <c r="E510" s="315" t="s">
        <v>221</v>
      </c>
      <c r="F510" s="315"/>
      <c r="G510" s="316" t="s">
        <v>222</v>
      </c>
      <c r="H510" s="314" t="s">
        <v>223</v>
      </c>
      <c r="I510" s="314" t="s">
        <v>224</v>
      </c>
      <c r="J510" s="314" t="s">
        <v>225</v>
      </c>
    </row>
    <row r="511" spans="1:10" ht="25.5" x14ac:dyDescent="0.2">
      <c r="A511" s="317" t="s">
        <v>226</v>
      </c>
      <c r="B511" s="319" t="s">
        <v>502</v>
      </c>
      <c r="C511" s="317" t="s">
        <v>10</v>
      </c>
      <c r="D511" s="317" t="s">
        <v>503</v>
      </c>
      <c r="E511" s="318" t="s">
        <v>233</v>
      </c>
      <c r="F511" s="318"/>
      <c r="G511" s="319" t="s">
        <v>234</v>
      </c>
      <c r="H511" s="320">
        <v>1</v>
      </c>
      <c r="I511" s="321">
        <v>0.26</v>
      </c>
      <c r="J511" s="321">
        <v>0.26</v>
      </c>
    </row>
    <row r="512" spans="1:10" x14ac:dyDescent="0.2">
      <c r="A512" s="327" t="s">
        <v>240</v>
      </c>
      <c r="B512" s="329" t="s">
        <v>504</v>
      </c>
      <c r="C512" s="327" t="s">
        <v>10</v>
      </c>
      <c r="D512" s="327" t="s">
        <v>505</v>
      </c>
      <c r="E512" s="328" t="s">
        <v>403</v>
      </c>
      <c r="F512" s="328"/>
      <c r="G512" s="329" t="s">
        <v>234</v>
      </c>
      <c r="H512" s="330">
        <v>1.154E-2</v>
      </c>
      <c r="I512" s="331">
        <v>22.8</v>
      </c>
      <c r="J512" s="331">
        <v>0.26311200000000001</v>
      </c>
    </row>
    <row r="513" spans="1:10" ht="25.5" x14ac:dyDescent="0.2">
      <c r="A513" s="332"/>
      <c r="B513" s="341"/>
      <c r="C513" s="332"/>
      <c r="D513" s="332"/>
      <c r="E513" s="332" t="s">
        <v>244</v>
      </c>
      <c r="F513" s="333">
        <v>0.26</v>
      </c>
      <c r="G513" s="332" t="s">
        <v>245</v>
      </c>
      <c r="H513" s="333">
        <v>0</v>
      </c>
      <c r="I513" s="332" t="s">
        <v>246</v>
      </c>
      <c r="J513" s="333">
        <v>0.26</v>
      </c>
    </row>
    <row r="514" spans="1:10" ht="26.25" thickBot="1" x14ac:dyDescent="0.25">
      <c r="A514" s="332"/>
      <c r="B514" s="341"/>
      <c r="C514" s="332"/>
      <c r="D514" s="332"/>
      <c r="E514" s="332" t="s">
        <v>247</v>
      </c>
      <c r="F514" s="333">
        <v>6.5000000000000002E-2</v>
      </c>
      <c r="G514" s="332"/>
      <c r="H514" s="334" t="s">
        <v>248</v>
      </c>
      <c r="I514" s="334"/>
      <c r="J514" s="333">
        <v>0.33</v>
      </c>
    </row>
    <row r="515" spans="1:10" ht="13.5" thickTop="1" x14ac:dyDescent="0.2">
      <c r="A515" s="335"/>
      <c r="B515" s="342"/>
      <c r="C515" s="335"/>
      <c r="D515" s="335"/>
      <c r="E515" s="335"/>
      <c r="F515" s="335"/>
      <c r="G515" s="335"/>
      <c r="H515" s="335"/>
      <c r="I515" s="335"/>
      <c r="J515" s="335"/>
    </row>
    <row r="516" spans="1:10" ht="15" x14ac:dyDescent="0.2">
      <c r="A516" s="313"/>
      <c r="B516" s="316" t="s">
        <v>219</v>
      </c>
      <c r="C516" s="313" t="s">
        <v>220</v>
      </c>
      <c r="D516" s="313" t="s">
        <v>84</v>
      </c>
      <c r="E516" s="315" t="s">
        <v>221</v>
      </c>
      <c r="F516" s="315"/>
      <c r="G516" s="316" t="s">
        <v>222</v>
      </c>
      <c r="H516" s="314" t="s">
        <v>223</v>
      </c>
      <c r="I516" s="314" t="s">
        <v>224</v>
      </c>
      <c r="J516" s="314" t="s">
        <v>225</v>
      </c>
    </row>
    <row r="517" spans="1:10" ht="25.5" x14ac:dyDescent="0.2">
      <c r="A517" s="317" t="s">
        <v>226</v>
      </c>
      <c r="B517" s="319" t="s">
        <v>536</v>
      </c>
      <c r="C517" s="317" t="s">
        <v>10</v>
      </c>
      <c r="D517" s="317" t="s">
        <v>537</v>
      </c>
      <c r="E517" s="318" t="s">
        <v>233</v>
      </c>
      <c r="F517" s="318"/>
      <c r="G517" s="319" t="s">
        <v>234</v>
      </c>
      <c r="H517" s="320">
        <v>1</v>
      </c>
      <c r="I517" s="321">
        <v>0.85</v>
      </c>
      <c r="J517" s="321">
        <v>0.85</v>
      </c>
    </row>
    <row r="518" spans="1:10" x14ac:dyDescent="0.2">
      <c r="A518" s="327" t="s">
        <v>240</v>
      </c>
      <c r="B518" s="329" t="s">
        <v>538</v>
      </c>
      <c r="C518" s="327" t="s">
        <v>10</v>
      </c>
      <c r="D518" s="327" t="s">
        <v>539</v>
      </c>
      <c r="E518" s="328" t="s">
        <v>403</v>
      </c>
      <c r="F518" s="328"/>
      <c r="G518" s="329" t="s">
        <v>234</v>
      </c>
      <c r="H518" s="330">
        <v>3.7319999999999999E-2</v>
      </c>
      <c r="I518" s="331">
        <v>22.8</v>
      </c>
      <c r="J518" s="331">
        <v>0.85089599999999999</v>
      </c>
    </row>
    <row r="519" spans="1:10" ht="25.5" x14ac:dyDescent="0.2">
      <c r="A519" s="332"/>
      <c r="B519" s="341"/>
      <c r="C519" s="332"/>
      <c r="D519" s="332"/>
      <c r="E519" s="332" t="s">
        <v>244</v>
      </c>
      <c r="F519" s="333">
        <v>0.85</v>
      </c>
      <c r="G519" s="332" t="s">
        <v>245</v>
      </c>
      <c r="H519" s="333">
        <v>0</v>
      </c>
      <c r="I519" s="332" t="s">
        <v>246</v>
      </c>
      <c r="J519" s="333">
        <v>0.85</v>
      </c>
    </row>
    <row r="520" spans="1:10" ht="26.25" thickBot="1" x14ac:dyDescent="0.25">
      <c r="A520" s="332"/>
      <c r="B520" s="341"/>
      <c r="C520" s="332"/>
      <c r="D520" s="332"/>
      <c r="E520" s="332" t="s">
        <v>247</v>
      </c>
      <c r="F520" s="333">
        <v>0.21249999999999999</v>
      </c>
      <c r="G520" s="332"/>
      <c r="H520" s="334" t="s">
        <v>248</v>
      </c>
      <c r="I520" s="334"/>
      <c r="J520" s="333">
        <v>1.06</v>
      </c>
    </row>
    <row r="521" spans="1:10" ht="13.5" thickTop="1" x14ac:dyDescent="0.2">
      <c r="A521" s="335"/>
      <c r="B521" s="342"/>
      <c r="C521" s="335"/>
      <c r="D521" s="335"/>
      <c r="E521" s="335"/>
      <c r="F521" s="335"/>
      <c r="G521" s="335"/>
      <c r="H521" s="335"/>
      <c r="I521" s="335"/>
      <c r="J521" s="335"/>
    </row>
    <row r="522" spans="1:10" ht="15" x14ac:dyDescent="0.2">
      <c r="A522" s="313"/>
      <c r="B522" s="316" t="s">
        <v>219</v>
      </c>
      <c r="C522" s="313" t="s">
        <v>220</v>
      </c>
      <c r="D522" s="313" t="s">
        <v>84</v>
      </c>
      <c r="E522" s="315" t="s">
        <v>221</v>
      </c>
      <c r="F522" s="315"/>
      <c r="G522" s="316" t="s">
        <v>222</v>
      </c>
      <c r="H522" s="314" t="s">
        <v>223</v>
      </c>
      <c r="I522" s="314" t="s">
        <v>224</v>
      </c>
      <c r="J522" s="314" t="s">
        <v>225</v>
      </c>
    </row>
    <row r="523" spans="1:10" ht="38.25" x14ac:dyDescent="0.2">
      <c r="A523" s="317" t="s">
        <v>226</v>
      </c>
      <c r="B523" s="319" t="s">
        <v>540</v>
      </c>
      <c r="C523" s="317" t="s">
        <v>10</v>
      </c>
      <c r="D523" s="317" t="s">
        <v>541</v>
      </c>
      <c r="E523" s="318" t="s">
        <v>233</v>
      </c>
      <c r="F523" s="318"/>
      <c r="G523" s="319" t="s">
        <v>234</v>
      </c>
      <c r="H523" s="320">
        <v>1</v>
      </c>
      <c r="I523" s="321">
        <v>0.41</v>
      </c>
      <c r="J523" s="321">
        <v>0.41</v>
      </c>
    </row>
    <row r="524" spans="1:10" x14ac:dyDescent="0.2">
      <c r="A524" s="327" t="s">
        <v>240</v>
      </c>
      <c r="B524" s="329" t="s">
        <v>542</v>
      </c>
      <c r="C524" s="327" t="s">
        <v>10</v>
      </c>
      <c r="D524" s="327" t="s">
        <v>543</v>
      </c>
      <c r="E524" s="328" t="s">
        <v>403</v>
      </c>
      <c r="F524" s="328"/>
      <c r="G524" s="329" t="s">
        <v>234</v>
      </c>
      <c r="H524" s="330">
        <v>1.7979999999999999E-2</v>
      </c>
      <c r="I524" s="331">
        <v>22.8</v>
      </c>
      <c r="J524" s="331">
        <v>0.40994399999999998</v>
      </c>
    </row>
    <row r="525" spans="1:10" ht="25.5" x14ac:dyDescent="0.2">
      <c r="A525" s="332"/>
      <c r="B525" s="341"/>
      <c r="C525" s="332"/>
      <c r="D525" s="332"/>
      <c r="E525" s="332" t="s">
        <v>244</v>
      </c>
      <c r="F525" s="333">
        <v>0.41</v>
      </c>
      <c r="G525" s="332" t="s">
        <v>245</v>
      </c>
      <c r="H525" s="333">
        <v>0</v>
      </c>
      <c r="I525" s="332" t="s">
        <v>246</v>
      </c>
      <c r="J525" s="333">
        <v>0.41</v>
      </c>
    </row>
    <row r="526" spans="1:10" ht="26.25" thickBot="1" x14ac:dyDescent="0.25">
      <c r="A526" s="332"/>
      <c r="B526" s="341"/>
      <c r="C526" s="332"/>
      <c r="D526" s="332"/>
      <c r="E526" s="332" t="s">
        <v>247</v>
      </c>
      <c r="F526" s="333">
        <v>0.10249999999999999</v>
      </c>
      <c r="G526" s="332"/>
      <c r="H526" s="334" t="s">
        <v>248</v>
      </c>
      <c r="I526" s="334"/>
      <c r="J526" s="333">
        <v>0.51</v>
      </c>
    </row>
    <row r="527" spans="1:10" ht="13.5" thickTop="1" x14ac:dyDescent="0.2">
      <c r="A527" s="335"/>
      <c r="B527" s="342"/>
      <c r="C527" s="335"/>
      <c r="D527" s="335"/>
      <c r="E527" s="335"/>
      <c r="F527" s="335"/>
      <c r="G527" s="335"/>
      <c r="H527" s="335"/>
      <c r="I527" s="335"/>
      <c r="J527" s="335"/>
    </row>
    <row r="528" spans="1:10" ht="15" x14ac:dyDescent="0.2">
      <c r="A528" s="313"/>
      <c r="B528" s="316" t="s">
        <v>219</v>
      </c>
      <c r="C528" s="313" t="s">
        <v>220</v>
      </c>
      <c r="D528" s="313" t="s">
        <v>84</v>
      </c>
      <c r="E528" s="315" t="s">
        <v>221</v>
      </c>
      <c r="F528" s="315"/>
      <c r="G528" s="316" t="s">
        <v>222</v>
      </c>
      <c r="H528" s="314" t="s">
        <v>223</v>
      </c>
      <c r="I528" s="314" t="s">
        <v>224</v>
      </c>
      <c r="J528" s="314" t="s">
        <v>225</v>
      </c>
    </row>
    <row r="529" spans="1:10" ht="25.5" x14ac:dyDescent="0.2">
      <c r="A529" s="317" t="s">
        <v>226</v>
      </c>
      <c r="B529" s="319" t="s">
        <v>544</v>
      </c>
      <c r="C529" s="317" t="s">
        <v>10</v>
      </c>
      <c r="D529" s="317" t="s">
        <v>545</v>
      </c>
      <c r="E529" s="318" t="s">
        <v>233</v>
      </c>
      <c r="F529" s="318"/>
      <c r="G529" s="319" t="s">
        <v>234</v>
      </c>
      <c r="H529" s="320">
        <v>1</v>
      </c>
      <c r="I529" s="321">
        <v>0.48</v>
      </c>
      <c r="J529" s="321">
        <v>0.48</v>
      </c>
    </row>
    <row r="530" spans="1:10" ht="25.5" x14ac:dyDescent="0.2">
      <c r="A530" s="327" t="s">
        <v>240</v>
      </c>
      <c r="B530" s="329" t="s">
        <v>546</v>
      </c>
      <c r="C530" s="327" t="s">
        <v>10</v>
      </c>
      <c r="D530" s="327" t="s">
        <v>547</v>
      </c>
      <c r="E530" s="328" t="s">
        <v>403</v>
      </c>
      <c r="F530" s="328"/>
      <c r="G530" s="329" t="s">
        <v>234</v>
      </c>
      <c r="H530" s="330">
        <v>1.6369999999999999E-2</v>
      </c>
      <c r="I530" s="331">
        <v>29.03</v>
      </c>
      <c r="J530" s="331">
        <v>0.47522110000000001</v>
      </c>
    </row>
    <row r="531" spans="1:10" ht="25.5" x14ac:dyDescent="0.2">
      <c r="A531" s="332"/>
      <c r="B531" s="341"/>
      <c r="C531" s="332"/>
      <c r="D531" s="332"/>
      <c r="E531" s="332" t="s">
        <v>244</v>
      </c>
      <c r="F531" s="333">
        <v>0.48</v>
      </c>
      <c r="G531" s="332" t="s">
        <v>245</v>
      </c>
      <c r="H531" s="333">
        <v>0</v>
      </c>
      <c r="I531" s="332" t="s">
        <v>246</v>
      </c>
      <c r="J531" s="333">
        <v>0.48</v>
      </c>
    </row>
    <row r="532" spans="1:10" ht="26.25" thickBot="1" x14ac:dyDescent="0.25">
      <c r="A532" s="332"/>
      <c r="B532" s="341"/>
      <c r="C532" s="332"/>
      <c r="D532" s="332"/>
      <c r="E532" s="332" t="s">
        <v>247</v>
      </c>
      <c r="F532" s="333">
        <v>0.12</v>
      </c>
      <c r="G532" s="332"/>
      <c r="H532" s="334" t="s">
        <v>248</v>
      </c>
      <c r="I532" s="334"/>
      <c r="J532" s="333">
        <v>0.6</v>
      </c>
    </row>
    <row r="533" spans="1:10" ht="13.5" thickTop="1" x14ac:dyDescent="0.2">
      <c r="A533" s="335"/>
      <c r="B533" s="342"/>
      <c r="C533" s="335"/>
      <c r="D533" s="335"/>
      <c r="E533" s="335"/>
      <c r="F533" s="335"/>
      <c r="G533" s="335"/>
      <c r="H533" s="335"/>
      <c r="I533" s="335"/>
      <c r="J533" s="335"/>
    </row>
    <row r="534" spans="1:10" ht="15" x14ac:dyDescent="0.2">
      <c r="A534" s="313"/>
      <c r="B534" s="316" t="s">
        <v>219</v>
      </c>
      <c r="C534" s="313" t="s">
        <v>220</v>
      </c>
      <c r="D534" s="313" t="s">
        <v>84</v>
      </c>
      <c r="E534" s="315" t="s">
        <v>221</v>
      </c>
      <c r="F534" s="315"/>
      <c r="G534" s="316" t="s">
        <v>222</v>
      </c>
      <c r="H534" s="314" t="s">
        <v>223</v>
      </c>
      <c r="I534" s="314" t="s">
        <v>224</v>
      </c>
      <c r="J534" s="314" t="s">
        <v>225</v>
      </c>
    </row>
    <row r="535" spans="1:10" ht="38.25" x14ac:dyDescent="0.2">
      <c r="A535" s="317" t="s">
        <v>226</v>
      </c>
      <c r="B535" s="319" t="s">
        <v>548</v>
      </c>
      <c r="C535" s="317" t="s">
        <v>10</v>
      </c>
      <c r="D535" s="317" t="s">
        <v>549</v>
      </c>
      <c r="E535" s="318" t="s">
        <v>233</v>
      </c>
      <c r="F535" s="318"/>
      <c r="G535" s="319" t="s">
        <v>234</v>
      </c>
      <c r="H535" s="320">
        <v>1</v>
      </c>
      <c r="I535" s="321">
        <v>0.26</v>
      </c>
      <c r="J535" s="321">
        <v>0.26</v>
      </c>
    </row>
    <row r="536" spans="1:10" ht="25.5" x14ac:dyDescent="0.2">
      <c r="A536" s="327" t="s">
        <v>240</v>
      </c>
      <c r="B536" s="329" t="s">
        <v>550</v>
      </c>
      <c r="C536" s="327" t="s">
        <v>10</v>
      </c>
      <c r="D536" s="327" t="s">
        <v>551</v>
      </c>
      <c r="E536" s="328" t="s">
        <v>403</v>
      </c>
      <c r="F536" s="328"/>
      <c r="G536" s="329" t="s">
        <v>234</v>
      </c>
      <c r="H536" s="330">
        <v>8.3099999999999997E-3</v>
      </c>
      <c r="I536" s="331">
        <v>30.93</v>
      </c>
      <c r="J536" s="331">
        <v>0.25702829999999999</v>
      </c>
    </row>
    <row r="537" spans="1:10" ht="25.5" x14ac:dyDescent="0.2">
      <c r="A537" s="332"/>
      <c r="B537" s="341"/>
      <c r="C537" s="332"/>
      <c r="D537" s="332"/>
      <c r="E537" s="332" t="s">
        <v>244</v>
      </c>
      <c r="F537" s="333">
        <v>0.26</v>
      </c>
      <c r="G537" s="332" t="s">
        <v>245</v>
      </c>
      <c r="H537" s="333">
        <v>0</v>
      </c>
      <c r="I537" s="332" t="s">
        <v>246</v>
      </c>
      <c r="J537" s="333">
        <v>0.26</v>
      </c>
    </row>
    <row r="538" spans="1:10" ht="26.25" thickBot="1" x14ac:dyDescent="0.25">
      <c r="A538" s="332"/>
      <c r="B538" s="341"/>
      <c r="C538" s="332"/>
      <c r="D538" s="332"/>
      <c r="E538" s="332" t="s">
        <v>247</v>
      </c>
      <c r="F538" s="333">
        <v>6.5000000000000002E-2</v>
      </c>
      <c r="G538" s="332"/>
      <c r="H538" s="334" t="s">
        <v>248</v>
      </c>
      <c r="I538" s="334"/>
      <c r="J538" s="333">
        <v>0.33</v>
      </c>
    </row>
    <row r="539" spans="1:10" ht="13.5" thickTop="1" x14ac:dyDescent="0.2">
      <c r="A539" s="335"/>
      <c r="B539" s="342"/>
      <c r="C539" s="335"/>
      <c r="D539" s="335"/>
      <c r="E539" s="335"/>
      <c r="F539" s="335"/>
      <c r="G539" s="335"/>
      <c r="H539" s="335"/>
      <c r="I539" s="335"/>
      <c r="J539" s="335"/>
    </row>
    <row r="540" spans="1:10" ht="15" x14ac:dyDescent="0.2">
      <c r="A540" s="313"/>
      <c r="B540" s="316" t="s">
        <v>219</v>
      </c>
      <c r="C540" s="313" t="s">
        <v>220</v>
      </c>
      <c r="D540" s="313" t="s">
        <v>84</v>
      </c>
      <c r="E540" s="315" t="s">
        <v>221</v>
      </c>
      <c r="F540" s="315"/>
      <c r="G540" s="316" t="s">
        <v>222</v>
      </c>
      <c r="H540" s="314" t="s">
        <v>223</v>
      </c>
      <c r="I540" s="314" t="s">
        <v>224</v>
      </c>
      <c r="J540" s="314" t="s">
        <v>225</v>
      </c>
    </row>
    <row r="541" spans="1:10" ht="38.25" x14ac:dyDescent="0.2">
      <c r="A541" s="317" t="s">
        <v>226</v>
      </c>
      <c r="B541" s="319" t="s">
        <v>552</v>
      </c>
      <c r="C541" s="317" t="s">
        <v>10</v>
      </c>
      <c r="D541" s="317" t="s">
        <v>553</v>
      </c>
      <c r="E541" s="318" t="s">
        <v>233</v>
      </c>
      <c r="F541" s="318"/>
      <c r="G541" s="319" t="s">
        <v>234</v>
      </c>
      <c r="H541" s="320">
        <v>1</v>
      </c>
      <c r="I541" s="321">
        <v>0.39</v>
      </c>
      <c r="J541" s="321">
        <v>0.39</v>
      </c>
    </row>
    <row r="542" spans="1:10" x14ac:dyDescent="0.2">
      <c r="A542" s="327" t="s">
        <v>240</v>
      </c>
      <c r="B542" s="329" t="s">
        <v>554</v>
      </c>
      <c r="C542" s="327" t="s">
        <v>10</v>
      </c>
      <c r="D542" s="327" t="s">
        <v>555</v>
      </c>
      <c r="E542" s="328" t="s">
        <v>403</v>
      </c>
      <c r="F542" s="328"/>
      <c r="G542" s="329" t="s">
        <v>234</v>
      </c>
      <c r="H542" s="330">
        <v>1.154E-2</v>
      </c>
      <c r="I542" s="331">
        <v>33.6</v>
      </c>
      <c r="J542" s="331">
        <v>0.38774399999999998</v>
      </c>
    </row>
    <row r="543" spans="1:10" ht="25.5" x14ac:dyDescent="0.2">
      <c r="A543" s="332"/>
      <c r="B543" s="341"/>
      <c r="C543" s="332"/>
      <c r="D543" s="332"/>
      <c r="E543" s="332" t="s">
        <v>244</v>
      </c>
      <c r="F543" s="333">
        <v>0.39</v>
      </c>
      <c r="G543" s="332" t="s">
        <v>245</v>
      </c>
      <c r="H543" s="333">
        <v>0</v>
      </c>
      <c r="I543" s="332" t="s">
        <v>246</v>
      </c>
      <c r="J543" s="333">
        <v>0.39</v>
      </c>
    </row>
    <row r="544" spans="1:10" ht="26.25" thickBot="1" x14ac:dyDescent="0.25">
      <c r="A544" s="332"/>
      <c r="B544" s="341"/>
      <c r="C544" s="332"/>
      <c r="D544" s="332"/>
      <c r="E544" s="332" t="s">
        <v>247</v>
      </c>
      <c r="F544" s="333">
        <v>9.7500000000000003E-2</v>
      </c>
      <c r="G544" s="332"/>
      <c r="H544" s="334" t="s">
        <v>248</v>
      </c>
      <c r="I544" s="334"/>
      <c r="J544" s="333">
        <v>0.49</v>
      </c>
    </row>
    <row r="545" spans="1:10" ht="13.5" thickTop="1" x14ac:dyDescent="0.2">
      <c r="A545" s="335"/>
      <c r="B545" s="342"/>
      <c r="C545" s="335"/>
      <c r="D545" s="335"/>
      <c r="E545" s="335"/>
      <c r="F545" s="335"/>
      <c r="G545" s="335"/>
      <c r="H545" s="335"/>
      <c r="I545" s="335"/>
      <c r="J545" s="335"/>
    </row>
    <row r="546" spans="1:10" ht="15" x14ac:dyDescent="0.2">
      <c r="A546" s="313"/>
      <c r="B546" s="316" t="s">
        <v>219</v>
      </c>
      <c r="C546" s="313" t="s">
        <v>220</v>
      </c>
      <c r="D546" s="313" t="s">
        <v>84</v>
      </c>
      <c r="E546" s="315" t="s">
        <v>221</v>
      </c>
      <c r="F546" s="315"/>
      <c r="G546" s="316" t="s">
        <v>222</v>
      </c>
      <c r="H546" s="314" t="s">
        <v>223</v>
      </c>
      <c r="I546" s="314" t="s">
        <v>224</v>
      </c>
      <c r="J546" s="314" t="s">
        <v>225</v>
      </c>
    </row>
    <row r="547" spans="1:10" ht="38.25" x14ac:dyDescent="0.2">
      <c r="A547" s="317" t="s">
        <v>226</v>
      </c>
      <c r="B547" s="319" t="s">
        <v>556</v>
      </c>
      <c r="C547" s="317" t="s">
        <v>10</v>
      </c>
      <c r="D547" s="317" t="s">
        <v>557</v>
      </c>
      <c r="E547" s="318" t="s">
        <v>233</v>
      </c>
      <c r="F547" s="318"/>
      <c r="G547" s="319" t="s">
        <v>234</v>
      </c>
      <c r="H547" s="320">
        <v>1</v>
      </c>
      <c r="I547" s="321">
        <v>0.35</v>
      </c>
      <c r="J547" s="321">
        <v>0.35</v>
      </c>
    </row>
    <row r="548" spans="1:10" ht="25.5" x14ac:dyDescent="0.2">
      <c r="A548" s="327" t="s">
        <v>240</v>
      </c>
      <c r="B548" s="329" t="s">
        <v>558</v>
      </c>
      <c r="C548" s="327" t="s">
        <v>10</v>
      </c>
      <c r="D548" s="327" t="s">
        <v>559</v>
      </c>
      <c r="E548" s="328" t="s">
        <v>403</v>
      </c>
      <c r="F548" s="328"/>
      <c r="G548" s="329" t="s">
        <v>234</v>
      </c>
      <c r="H548" s="330">
        <v>1.154E-2</v>
      </c>
      <c r="I548" s="331">
        <v>30.67</v>
      </c>
      <c r="J548" s="331">
        <v>0.35393180000000002</v>
      </c>
    </row>
    <row r="549" spans="1:10" ht="25.5" x14ac:dyDescent="0.2">
      <c r="A549" s="332"/>
      <c r="B549" s="341"/>
      <c r="C549" s="332"/>
      <c r="D549" s="332"/>
      <c r="E549" s="332" t="s">
        <v>244</v>
      </c>
      <c r="F549" s="333">
        <v>0.35</v>
      </c>
      <c r="G549" s="332" t="s">
        <v>245</v>
      </c>
      <c r="H549" s="333">
        <v>0</v>
      </c>
      <c r="I549" s="332" t="s">
        <v>246</v>
      </c>
      <c r="J549" s="333">
        <v>0.35</v>
      </c>
    </row>
    <row r="550" spans="1:10" ht="26.25" thickBot="1" x14ac:dyDescent="0.25">
      <c r="A550" s="332"/>
      <c r="B550" s="341"/>
      <c r="C550" s="332"/>
      <c r="D550" s="332"/>
      <c r="E550" s="332" t="s">
        <v>247</v>
      </c>
      <c r="F550" s="333">
        <v>8.7499999999999994E-2</v>
      </c>
      <c r="G550" s="332"/>
      <c r="H550" s="334" t="s">
        <v>248</v>
      </c>
      <c r="I550" s="334"/>
      <c r="J550" s="333">
        <v>0.44</v>
      </c>
    </row>
    <row r="551" spans="1:10" ht="13.5" thickTop="1" x14ac:dyDescent="0.2">
      <c r="A551" s="335"/>
      <c r="B551" s="342"/>
      <c r="C551" s="335"/>
      <c r="D551" s="335"/>
      <c r="E551" s="335"/>
      <c r="F551" s="335"/>
      <c r="G551" s="335"/>
      <c r="H551" s="335"/>
      <c r="I551" s="335"/>
      <c r="J551" s="335"/>
    </row>
    <row r="552" spans="1:10" ht="15" x14ac:dyDescent="0.2">
      <c r="A552" s="313"/>
      <c r="B552" s="316" t="s">
        <v>219</v>
      </c>
      <c r="C552" s="313" t="s">
        <v>220</v>
      </c>
      <c r="D552" s="313" t="s">
        <v>84</v>
      </c>
      <c r="E552" s="315" t="s">
        <v>221</v>
      </c>
      <c r="F552" s="315"/>
      <c r="G552" s="316" t="s">
        <v>222</v>
      </c>
      <c r="H552" s="314" t="s">
        <v>223</v>
      </c>
      <c r="I552" s="314" t="s">
        <v>224</v>
      </c>
      <c r="J552" s="314" t="s">
        <v>225</v>
      </c>
    </row>
    <row r="553" spans="1:10" ht="25.5" x14ac:dyDescent="0.2">
      <c r="A553" s="317" t="s">
        <v>226</v>
      </c>
      <c r="B553" s="319" t="s">
        <v>560</v>
      </c>
      <c r="C553" s="317" t="s">
        <v>10</v>
      </c>
      <c r="D553" s="317" t="s">
        <v>561</v>
      </c>
      <c r="E553" s="318" t="s">
        <v>233</v>
      </c>
      <c r="F553" s="318"/>
      <c r="G553" s="319" t="s">
        <v>234</v>
      </c>
      <c r="H553" s="320">
        <v>1</v>
      </c>
      <c r="I553" s="321">
        <v>0.48</v>
      </c>
      <c r="J553" s="321">
        <v>0.48</v>
      </c>
    </row>
    <row r="554" spans="1:10" x14ac:dyDescent="0.2">
      <c r="A554" s="327" t="s">
        <v>240</v>
      </c>
      <c r="B554" s="329" t="s">
        <v>562</v>
      </c>
      <c r="C554" s="327" t="s">
        <v>10</v>
      </c>
      <c r="D554" s="327" t="s">
        <v>563</v>
      </c>
      <c r="E554" s="328" t="s">
        <v>403</v>
      </c>
      <c r="F554" s="328"/>
      <c r="G554" s="329" t="s">
        <v>234</v>
      </c>
      <c r="H554" s="330">
        <v>2.12E-2</v>
      </c>
      <c r="I554" s="331">
        <v>22.8</v>
      </c>
      <c r="J554" s="331">
        <v>0.48336000000000001</v>
      </c>
    </row>
    <row r="555" spans="1:10" ht="25.5" x14ac:dyDescent="0.2">
      <c r="A555" s="332"/>
      <c r="B555" s="341"/>
      <c r="C555" s="332"/>
      <c r="D555" s="332"/>
      <c r="E555" s="332" t="s">
        <v>244</v>
      </c>
      <c r="F555" s="333">
        <v>0.48</v>
      </c>
      <c r="G555" s="332" t="s">
        <v>245</v>
      </c>
      <c r="H555" s="333">
        <v>0</v>
      </c>
      <c r="I555" s="332" t="s">
        <v>246</v>
      </c>
      <c r="J555" s="333">
        <v>0.48</v>
      </c>
    </row>
    <row r="556" spans="1:10" ht="26.25" thickBot="1" x14ac:dyDescent="0.25">
      <c r="A556" s="332"/>
      <c r="B556" s="341"/>
      <c r="C556" s="332"/>
      <c r="D556" s="332"/>
      <c r="E556" s="332" t="s">
        <v>247</v>
      </c>
      <c r="F556" s="333">
        <v>0.12</v>
      </c>
      <c r="G556" s="332"/>
      <c r="H556" s="334" t="s">
        <v>248</v>
      </c>
      <c r="I556" s="334"/>
      <c r="J556" s="333">
        <v>0.6</v>
      </c>
    </row>
    <row r="557" spans="1:10" ht="13.5" thickTop="1" x14ac:dyDescent="0.2">
      <c r="A557" s="335"/>
      <c r="B557" s="342"/>
      <c r="C557" s="335"/>
      <c r="D557" s="335"/>
      <c r="E557" s="335"/>
      <c r="F557" s="335"/>
      <c r="G557" s="335"/>
      <c r="H557" s="335"/>
      <c r="I557" s="335"/>
      <c r="J557" s="335"/>
    </row>
    <row r="558" spans="1:10" ht="15" x14ac:dyDescent="0.2">
      <c r="A558" s="313"/>
      <c r="B558" s="316" t="s">
        <v>219</v>
      </c>
      <c r="C558" s="313" t="s">
        <v>220</v>
      </c>
      <c r="D558" s="313" t="s">
        <v>84</v>
      </c>
      <c r="E558" s="315" t="s">
        <v>221</v>
      </c>
      <c r="F558" s="315"/>
      <c r="G558" s="316" t="s">
        <v>222</v>
      </c>
      <c r="H558" s="314" t="s">
        <v>223</v>
      </c>
      <c r="I558" s="314" t="s">
        <v>224</v>
      </c>
      <c r="J558" s="314" t="s">
        <v>225</v>
      </c>
    </row>
    <row r="559" spans="1:10" ht="25.5" x14ac:dyDescent="0.2">
      <c r="A559" s="317" t="s">
        <v>226</v>
      </c>
      <c r="B559" s="319" t="s">
        <v>564</v>
      </c>
      <c r="C559" s="317" t="s">
        <v>10</v>
      </c>
      <c r="D559" s="317" t="s">
        <v>565</v>
      </c>
      <c r="E559" s="318" t="s">
        <v>233</v>
      </c>
      <c r="F559" s="318"/>
      <c r="G559" s="319" t="s">
        <v>234</v>
      </c>
      <c r="H559" s="320">
        <v>1</v>
      </c>
      <c r="I559" s="321">
        <v>0.32</v>
      </c>
      <c r="J559" s="321">
        <v>0.32</v>
      </c>
    </row>
    <row r="560" spans="1:10" x14ac:dyDescent="0.2">
      <c r="A560" s="327" t="s">
        <v>240</v>
      </c>
      <c r="B560" s="329" t="s">
        <v>566</v>
      </c>
      <c r="C560" s="327" t="s">
        <v>10</v>
      </c>
      <c r="D560" s="327" t="s">
        <v>567</v>
      </c>
      <c r="E560" s="328" t="s">
        <v>403</v>
      </c>
      <c r="F560" s="328"/>
      <c r="G560" s="329" t="s">
        <v>234</v>
      </c>
      <c r="H560" s="330">
        <v>2.12E-2</v>
      </c>
      <c r="I560" s="331">
        <v>14.87</v>
      </c>
      <c r="J560" s="331">
        <v>0.31524400000000002</v>
      </c>
    </row>
    <row r="561" spans="1:10" ht="25.5" x14ac:dyDescent="0.2">
      <c r="A561" s="332"/>
      <c r="B561" s="341"/>
      <c r="C561" s="332"/>
      <c r="D561" s="332"/>
      <c r="E561" s="332" t="s">
        <v>244</v>
      </c>
      <c r="F561" s="333">
        <v>0.32</v>
      </c>
      <c r="G561" s="332" t="s">
        <v>245</v>
      </c>
      <c r="H561" s="333">
        <v>0</v>
      </c>
      <c r="I561" s="332" t="s">
        <v>246</v>
      </c>
      <c r="J561" s="333">
        <v>0.32</v>
      </c>
    </row>
    <row r="562" spans="1:10" ht="26.25" thickBot="1" x14ac:dyDescent="0.25">
      <c r="A562" s="332"/>
      <c r="B562" s="341"/>
      <c r="C562" s="332"/>
      <c r="D562" s="332"/>
      <c r="E562" s="332" t="s">
        <v>247</v>
      </c>
      <c r="F562" s="333">
        <v>0.08</v>
      </c>
      <c r="G562" s="332"/>
      <c r="H562" s="334" t="s">
        <v>248</v>
      </c>
      <c r="I562" s="334"/>
      <c r="J562" s="333">
        <v>0.4</v>
      </c>
    </row>
    <row r="563" spans="1:10" ht="13.5" thickTop="1" x14ac:dyDescent="0.2">
      <c r="A563" s="335"/>
      <c r="B563" s="342"/>
      <c r="C563" s="335"/>
      <c r="D563" s="335"/>
      <c r="E563" s="335"/>
      <c r="F563" s="335"/>
      <c r="G563" s="335"/>
      <c r="H563" s="335"/>
      <c r="I563" s="335"/>
      <c r="J563" s="335"/>
    </row>
    <row r="564" spans="1:10" ht="15" x14ac:dyDescent="0.2">
      <c r="A564" s="313"/>
      <c r="B564" s="316" t="s">
        <v>219</v>
      </c>
      <c r="C564" s="313" t="s">
        <v>220</v>
      </c>
      <c r="D564" s="313" t="s">
        <v>84</v>
      </c>
      <c r="E564" s="315" t="s">
        <v>221</v>
      </c>
      <c r="F564" s="315"/>
      <c r="G564" s="316" t="s">
        <v>222</v>
      </c>
      <c r="H564" s="314" t="s">
        <v>223</v>
      </c>
      <c r="I564" s="314" t="s">
        <v>224</v>
      </c>
      <c r="J564" s="314" t="s">
        <v>225</v>
      </c>
    </row>
    <row r="565" spans="1:10" ht="25.5" x14ac:dyDescent="0.2">
      <c r="A565" s="317" t="s">
        <v>226</v>
      </c>
      <c r="B565" s="319" t="s">
        <v>568</v>
      </c>
      <c r="C565" s="317" t="s">
        <v>256</v>
      </c>
      <c r="D565" s="317" t="s">
        <v>569</v>
      </c>
      <c r="E565" s="318">
        <v>60</v>
      </c>
      <c r="F565" s="318"/>
      <c r="G565" s="319" t="s">
        <v>276</v>
      </c>
      <c r="H565" s="320">
        <v>1</v>
      </c>
      <c r="I565" s="321">
        <v>638.52</v>
      </c>
      <c r="J565" s="321">
        <v>638.52</v>
      </c>
    </row>
    <row r="566" spans="1:10" ht="38.25" x14ac:dyDescent="0.2">
      <c r="A566" s="322" t="s">
        <v>230</v>
      </c>
      <c r="B566" s="324" t="s">
        <v>570</v>
      </c>
      <c r="C566" s="322" t="s">
        <v>256</v>
      </c>
      <c r="D566" s="322" t="s">
        <v>571</v>
      </c>
      <c r="E566" s="323">
        <v>60</v>
      </c>
      <c r="F566" s="323"/>
      <c r="G566" s="324" t="s">
        <v>276</v>
      </c>
      <c r="H566" s="325">
        <v>1</v>
      </c>
      <c r="I566" s="326">
        <v>67.819999999999993</v>
      </c>
      <c r="J566" s="326">
        <v>67.819999999999993</v>
      </c>
    </row>
    <row r="567" spans="1:10" ht="38.25" x14ac:dyDescent="0.2">
      <c r="A567" s="327" t="s">
        <v>240</v>
      </c>
      <c r="B567" s="329" t="s">
        <v>572</v>
      </c>
      <c r="C567" s="327" t="s">
        <v>10</v>
      </c>
      <c r="D567" s="327" t="s">
        <v>573</v>
      </c>
      <c r="E567" s="328" t="s">
        <v>243</v>
      </c>
      <c r="F567" s="328"/>
      <c r="G567" s="329" t="s">
        <v>276</v>
      </c>
      <c r="H567" s="330">
        <v>1</v>
      </c>
      <c r="I567" s="331">
        <v>517.5</v>
      </c>
      <c r="J567" s="331">
        <v>517.5</v>
      </c>
    </row>
    <row r="568" spans="1:10" ht="38.25" x14ac:dyDescent="0.2">
      <c r="A568" s="327" t="s">
        <v>240</v>
      </c>
      <c r="B568" s="329" t="s">
        <v>574</v>
      </c>
      <c r="C568" s="327" t="s">
        <v>10</v>
      </c>
      <c r="D568" s="327" t="s">
        <v>575</v>
      </c>
      <c r="E568" s="328" t="s">
        <v>576</v>
      </c>
      <c r="F568" s="328"/>
      <c r="G568" s="329" t="s">
        <v>276</v>
      </c>
      <c r="H568" s="330">
        <v>1</v>
      </c>
      <c r="I568" s="331">
        <v>53.2</v>
      </c>
      <c r="J568" s="331">
        <v>53.2</v>
      </c>
    </row>
    <row r="569" spans="1:10" ht="25.5" x14ac:dyDescent="0.2">
      <c r="A569" s="332"/>
      <c r="B569" s="341"/>
      <c r="C569" s="332"/>
      <c r="D569" s="332"/>
      <c r="E569" s="332" t="s">
        <v>244</v>
      </c>
      <c r="F569" s="333">
        <v>45.44</v>
      </c>
      <c r="G569" s="332" t="s">
        <v>245</v>
      </c>
      <c r="H569" s="333">
        <v>0</v>
      </c>
      <c r="I569" s="332" t="s">
        <v>246</v>
      </c>
      <c r="J569" s="333">
        <v>45.44</v>
      </c>
    </row>
    <row r="570" spans="1:10" ht="26.25" thickBot="1" x14ac:dyDescent="0.25">
      <c r="A570" s="332"/>
      <c r="B570" s="341"/>
      <c r="C570" s="332"/>
      <c r="D570" s="332"/>
      <c r="E570" s="332" t="s">
        <v>247</v>
      </c>
      <c r="F570" s="333">
        <v>159.63</v>
      </c>
      <c r="G570" s="332"/>
      <c r="H570" s="334" t="s">
        <v>248</v>
      </c>
      <c r="I570" s="334"/>
      <c r="J570" s="333">
        <v>798.15</v>
      </c>
    </row>
    <row r="571" spans="1:10" ht="13.5" thickTop="1" x14ac:dyDescent="0.2">
      <c r="A571" s="335"/>
      <c r="B571" s="342"/>
      <c r="C571" s="335"/>
      <c r="D571" s="335"/>
      <c r="E571" s="335"/>
      <c r="F571" s="335"/>
      <c r="G571" s="335"/>
      <c r="H571" s="335"/>
      <c r="I571" s="335"/>
      <c r="J571" s="335"/>
    </row>
    <row r="572" spans="1:10" ht="15" x14ac:dyDescent="0.2">
      <c r="A572" s="313"/>
      <c r="B572" s="316" t="s">
        <v>219</v>
      </c>
      <c r="C572" s="313" t="s">
        <v>220</v>
      </c>
      <c r="D572" s="313" t="s">
        <v>84</v>
      </c>
      <c r="E572" s="315" t="s">
        <v>221</v>
      </c>
      <c r="F572" s="315"/>
      <c r="G572" s="316" t="s">
        <v>222</v>
      </c>
      <c r="H572" s="314" t="s">
        <v>223</v>
      </c>
      <c r="I572" s="314" t="s">
        <v>224</v>
      </c>
      <c r="J572" s="314" t="s">
        <v>225</v>
      </c>
    </row>
    <row r="573" spans="1:10" ht="38.25" x14ac:dyDescent="0.2">
      <c r="A573" s="317" t="s">
        <v>226</v>
      </c>
      <c r="B573" s="319" t="s">
        <v>570</v>
      </c>
      <c r="C573" s="317" t="s">
        <v>256</v>
      </c>
      <c r="D573" s="317" t="s">
        <v>571</v>
      </c>
      <c r="E573" s="318">
        <v>60</v>
      </c>
      <c r="F573" s="318"/>
      <c r="G573" s="319" t="s">
        <v>276</v>
      </c>
      <c r="H573" s="320">
        <v>1</v>
      </c>
      <c r="I573" s="321">
        <v>67.819999999999993</v>
      </c>
      <c r="J573" s="321">
        <v>67.819999999999993</v>
      </c>
    </row>
    <row r="574" spans="1:10" ht="25.5" x14ac:dyDescent="0.2">
      <c r="A574" s="322" t="s">
        <v>230</v>
      </c>
      <c r="B574" s="324" t="s">
        <v>258</v>
      </c>
      <c r="C574" s="322" t="s">
        <v>10</v>
      </c>
      <c r="D574" s="322" t="s">
        <v>259</v>
      </c>
      <c r="E574" s="323" t="s">
        <v>233</v>
      </c>
      <c r="F574" s="323"/>
      <c r="G574" s="324" t="s">
        <v>234</v>
      </c>
      <c r="H574" s="325">
        <v>1.62</v>
      </c>
      <c r="I574" s="326">
        <v>24.07</v>
      </c>
      <c r="J574" s="326">
        <v>38.993400000000001</v>
      </c>
    </row>
    <row r="575" spans="1:10" ht="25.5" x14ac:dyDescent="0.2">
      <c r="A575" s="322" t="s">
        <v>230</v>
      </c>
      <c r="B575" s="324" t="s">
        <v>346</v>
      </c>
      <c r="C575" s="322" t="s">
        <v>10</v>
      </c>
      <c r="D575" s="322" t="s">
        <v>347</v>
      </c>
      <c r="E575" s="323" t="s">
        <v>233</v>
      </c>
      <c r="F575" s="323"/>
      <c r="G575" s="324" t="s">
        <v>234</v>
      </c>
      <c r="H575" s="325">
        <v>0.36</v>
      </c>
      <c r="I575" s="326">
        <v>32.25</v>
      </c>
      <c r="J575" s="326">
        <v>11.61</v>
      </c>
    </row>
    <row r="576" spans="1:10" ht="25.5" x14ac:dyDescent="0.2">
      <c r="A576" s="322" t="s">
        <v>230</v>
      </c>
      <c r="B576" s="324" t="s">
        <v>500</v>
      </c>
      <c r="C576" s="322" t="s">
        <v>10</v>
      </c>
      <c r="D576" s="322" t="s">
        <v>501</v>
      </c>
      <c r="E576" s="323" t="s">
        <v>233</v>
      </c>
      <c r="F576" s="323"/>
      <c r="G576" s="324" t="s">
        <v>234</v>
      </c>
      <c r="H576" s="325">
        <v>0.36</v>
      </c>
      <c r="I576" s="326">
        <v>31.81</v>
      </c>
      <c r="J576" s="326">
        <v>11.451599999999999</v>
      </c>
    </row>
    <row r="577" spans="1:10" ht="25.5" x14ac:dyDescent="0.2">
      <c r="A577" s="322" t="s">
        <v>230</v>
      </c>
      <c r="B577" s="324" t="s">
        <v>426</v>
      </c>
      <c r="C577" s="322" t="s">
        <v>10</v>
      </c>
      <c r="D577" s="322" t="s">
        <v>427</v>
      </c>
      <c r="E577" s="323" t="s">
        <v>233</v>
      </c>
      <c r="F577" s="323"/>
      <c r="G577" s="324" t="s">
        <v>234</v>
      </c>
      <c r="H577" s="325">
        <v>0.18</v>
      </c>
      <c r="I577" s="326">
        <v>32.03</v>
      </c>
      <c r="J577" s="326">
        <v>5.7653999999999996</v>
      </c>
    </row>
    <row r="578" spans="1:10" ht="25.5" x14ac:dyDescent="0.2">
      <c r="A578" s="332"/>
      <c r="B578" s="341"/>
      <c r="C578" s="332"/>
      <c r="D578" s="332"/>
      <c r="E578" s="332" t="s">
        <v>244</v>
      </c>
      <c r="F578" s="333">
        <v>45.44</v>
      </c>
      <c r="G578" s="332" t="s">
        <v>245</v>
      </c>
      <c r="H578" s="333">
        <v>0</v>
      </c>
      <c r="I578" s="332" t="s">
        <v>246</v>
      </c>
      <c r="J578" s="333">
        <v>45.44</v>
      </c>
    </row>
    <row r="579" spans="1:10" ht="26.25" thickBot="1" x14ac:dyDescent="0.25">
      <c r="A579" s="332"/>
      <c r="B579" s="341"/>
      <c r="C579" s="332"/>
      <c r="D579" s="332"/>
      <c r="E579" s="332" t="s">
        <v>247</v>
      </c>
      <c r="F579" s="333">
        <v>16.954999999999998</v>
      </c>
      <c r="G579" s="332"/>
      <c r="H579" s="334" t="s">
        <v>248</v>
      </c>
      <c r="I579" s="334"/>
      <c r="J579" s="333">
        <v>84.78</v>
      </c>
    </row>
    <row r="580" spans="1:10" ht="13.5" thickTop="1" x14ac:dyDescent="0.2">
      <c r="A580" s="335"/>
      <c r="B580" s="342"/>
      <c r="C580" s="335"/>
      <c r="D580" s="335"/>
      <c r="E580" s="335"/>
      <c r="F580" s="335"/>
      <c r="G580" s="335"/>
      <c r="H580" s="335"/>
      <c r="I580" s="335"/>
      <c r="J580" s="335"/>
    </row>
    <row r="581" spans="1:10" ht="15" x14ac:dyDescent="0.2">
      <c r="A581" s="313"/>
      <c r="B581" s="316" t="s">
        <v>219</v>
      </c>
      <c r="C581" s="313" t="s">
        <v>220</v>
      </c>
      <c r="D581" s="313" t="s">
        <v>84</v>
      </c>
      <c r="E581" s="315" t="s">
        <v>221</v>
      </c>
      <c r="F581" s="315"/>
      <c r="G581" s="316" t="s">
        <v>222</v>
      </c>
      <c r="H581" s="314" t="s">
        <v>223</v>
      </c>
      <c r="I581" s="314" t="s">
        <v>224</v>
      </c>
      <c r="J581" s="314" t="s">
        <v>225</v>
      </c>
    </row>
    <row r="582" spans="1:10" ht="38.25" x14ac:dyDescent="0.2">
      <c r="A582" s="317" t="s">
        <v>226</v>
      </c>
      <c r="B582" s="319" t="s">
        <v>577</v>
      </c>
      <c r="C582" s="317" t="s">
        <v>256</v>
      </c>
      <c r="D582" s="317" t="s">
        <v>578</v>
      </c>
      <c r="E582" s="318">
        <v>63</v>
      </c>
      <c r="F582" s="318"/>
      <c r="G582" s="319" t="s">
        <v>579</v>
      </c>
      <c r="H582" s="320">
        <v>1</v>
      </c>
      <c r="I582" s="321">
        <v>14.28</v>
      </c>
      <c r="J582" s="321">
        <v>14.28</v>
      </c>
    </row>
    <row r="583" spans="1:10" ht="25.5" x14ac:dyDescent="0.2">
      <c r="A583" s="322" t="s">
        <v>230</v>
      </c>
      <c r="B583" s="324" t="s">
        <v>426</v>
      </c>
      <c r="C583" s="322" t="s">
        <v>10</v>
      </c>
      <c r="D583" s="322" t="s">
        <v>427</v>
      </c>
      <c r="E583" s="323" t="s">
        <v>233</v>
      </c>
      <c r="F583" s="323"/>
      <c r="G583" s="324" t="s">
        <v>234</v>
      </c>
      <c r="H583" s="325">
        <v>0.08</v>
      </c>
      <c r="I583" s="326">
        <v>32.03</v>
      </c>
      <c r="J583" s="326">
        <v>2.5623999999999998</v>
      </c>
    </row>
    <row r="584" spans="1:10" ht="25.5" x14ac:dyDescent="0.2">
      <c r="A584" s="322" t="s">
        <v>230</v>
      </c>
      <c r="B584" s="324" t="s">
        <v>258</v>
      </c>
      <c r="C584" s="322" t="s">
        <v>10</v>
      </c>
      <c r="D584" s="322" t="s">
        <v>259</v>
      </c>
      <c r="E584" s="323" t="s">
        <v>233</v>
      </c>
      <c r="F584" s="323"/>
      <c r="G584" s="324" t="s">
        <v>234</v>
      </c>
      <c r="H584" s="325">
        <v>0.08</v>
      </c>
      <c r="I584" s="326">
        <v>24.07</v>
      </c>
      <c r="J584" s="326">
        <v>1.9256</v>
      </c>
    </row>
    <row r="585" spans="1:10" x14ac:dyDescent="0.2">
      <c r="A585" s="327" t="s">
        <v>240</v>
      </c>
      <c r="B585" s="329" t="s">
        <v>580</v>
      </c>
      <c r="C585" s="327" t="s">
        <v>190</v>
      </c>
      <c r="D585" s="327" t="s">
        <v>581</v>
      </c>
      <c r="E585" s="328" t="s">
        <v>243</v>
      </c>
      <c r="F585" s="328"/>
      <c r="G585" s="329" t="s">
        <v>579</v>
      </c>
      <c r="H585" s="330">
        <v>1</v>
      </c>
      <c r="I585" s="331">
        <v>9.11</v>
      </c>
      <c r="J585" s="331">
        <v>9.11</v>
      </c>
    </row>
    <row r="586" spans="1:10" ht="38.25" x14ac:dyDescent="0.2">
      <c r="A586" s="327" t="s">
        <v>240</v>
      </c>
      <c r="B586" s="329" t="s">
        <v>438</v>
      </c>
      <c r="C586" s="327" t="s">
        <v>10</v>
      </c>
      <c r="D586" s="327" t="s">
        <v>439</v>
      </c>
      <c r="E586" s="328" t="s">
        <v>243</v>
      </c>
      <c r="F586" s="328"/>
      <c r="G586" s="329" t="s">
        <v>13</v>
      </c>
      <c r="H586" s="330">
        <v>0.4</v>
      </c>
      <c r="I586" s="331">
        <v>0.22</v>
      </c>
      <c r="J586" s="331">
        <v>8.7999999999999995E-2</v>
      </c>
    </row>
    <row r="587" spans="1:10" ht="38.25" x14ac:dyDescent="0.2">
      <c r="A587" s="327" t="s">
        <v>240</v>
      </c>
      <c r="B587" s="329" t="s">
        <v>582</v>
      </c>
      <c r="C587" s="327" t="s">
        <v>10</v>
      </c>
      <c r="D587" s="327" t="s">
        <v>583</v>
      </c>
      <c r="E587" s="328" t="s">
        <v>243</v>
      </c>
      <c r="F587" s="328"/>
      <c r="G587" s="329" t="s">
        <v>13</v>
      </c>
      <c r="H587" s="330">
        <v>0.4</v>
      </c>
      <c r="I587" s="331">
        <v>0.35</v>
      </c>
      <c r="J587" s="331">
        <v>0.14000000000000001</v>
      </c>
    </row>
    <row r="588" spans="1:10" ht="25.5" x14ac:dyDescent="0.2">
      <c r="A588" s="327" t="s">
        <v>240</v>
      </c>
      <c r="B588" s="329" t="s">
        <v>440</v>
      </c>
      <c r="C588" s="327" t="s">
        <v>10</v>
      </c>
      <c r="D588" s="327" t="s">
        <v>441</v>
      </c>
      <c r="E588" s="328" t="s">
        <v>243</v>
      </c>
      <c r="F588" s="328"/>
      <c r="G588" s="329" t="s">
        <v>435</v>
      </c>
      <c r="H588" s="330">
        <v>0.02</v>
      </c>
      <c r="I588" s="331">
        <v>22.6</v>
      </c>
      <c r="J588" s="331">
        <v>0.45200000000000001</v>
      </c>
    </row>
    <row r="589" spans="1:10" ht="25.5" x14ac:dyDescent="0.2">
      <c r="A589" s="332"/>
      <c r="B589" s="341"/>
      <c r="C589" s="332"/>
      <c r="D589" s="332"/>
      <c r="E589" s="332" t="s">
        <v>244</v>
      </c>
      <c r="F589" s="333">
        <v>3.06</v>
      </c>
      <c r="G589" s="332" t="s">
        <v>245</v>
      </c>
      <c r="H589" s="333">
        <v>0</v>
      </c>
      <c r="I589" s="332" t="s">
        <v>246</v>
      </c>
      <c r="J589" s="333">
        <v>3.06</v>
      </c>
    </row>
    <row r="590" spans="1:10" ht="26.25" thickBot="1" x14ac:dyDescent="0.25">
      <c r="A590" s="332"/>
      <c r="B590" s="341"/>
      <c r="C590" s="332"/>
      <c r="D590" s="332"/>
      <c r="E590" s="332" t="s">
        <v>247</v>
      </c>
      <c r="F590" s="333">
        <v>3.57</v>
      </c>
      <c r="G590" s="332"/>
      <c r="H590" s="334" t="s">
        <v>248</v>
      </c>
      <c r="I590" s="334"/>
      <c r="J590" s="333">
        <v>17.850000000000001</v>
      </c>
    </row>
    <row r="591" spans="1:10" ht="13.5" thickTop="1" x14ac:dyDescent="0.2">
      <c r="A591" s="335"/>
      <c r="B591" s="342"/>
      <c r="C591" s="335"/>
      <c r="D591" s="335"/>
      <c r="E591" s="335"/>
      <c r="F591" s="335"/>
      <c r="G591" s="335"/>
      <c r="H591" s="335"/>
      <c r="I591" s="335"/>
      <c r="J591" s="335"/>
    </row>
    <row r="592" spans="1:10" ht="15" x14ac:dyDescent="0.2">
      <c r="A592" s="313"/>
      <c r="B592" s="316" t="s">
        <v>219</v>
      </c>
      <c r="C592" s="313" t="s">
        <v>220</v>
      </c>
      <c r="D592" s="313" t="s">
        <v>84</v>
      </c>
      <c r="E592" s="315" t="s">
        <v>221</v>
      </c>
      <c r="F592" s="315"/>
      <c r="G592" s="316" t="s">
        <v>222</v>
      </c>
      <c r="H592" s="314" t="s">
        <v>223</v>
      </c>
      <c r="I592" s="314" t="s">
        <v>224</v>
      </c>
      <c r="J592" s="314" t="s">
        <v>225</v>
      </c>
    </row>
    <row r="593" spans="1:10" ht="38.25" x14ac:dyDescent="0.2">
      <c r="A593" s="317" t="s">
        <v>226</v>
      </c>
      <c r="B593" s="319" t="s">
        <v>380</v>
      </c>
      <c r="C593" s="317" t="s">
        <v>256</v>
      </c>
      <c r="D593" s="317" t="s">
        <v>381</v>
      </c>
      <c r="E593" s="318">
        <v>331</v>
      </c>
      <c r="F593" s="318"/>
      <c r="G593" s="319" t="s">
        <v>276</v>
      </c>
      <c r="H593" s="320">
        <v>1</v>
      </c>
      <c r="I593" s="321">
        <v>2213.92</v>
      </c>
      <c r="J593" s="321">
        <v>2213.92</v>
      </c>
    </row>
    <row r="594" spans="1:10" ht="38.25" x14ac:dyDescent="0.2">
      <c r="A594" s="322" t="s">
        <v>230</v>
      </c>
      <c r="B594" s="324" t="s">
        <v>577</v>
      </c>
      <c r="C594" s="322" t="s">
        <v>256</v>
      </c>
      <c r="D594" s="322" t="s">
        <v>578</v>
      </c>
      <c r="E594" s="323">
        <v>63</v>
      </c>
      <c r="F594" s="323"/>
      <c r="G594" s="324" t="s">
        <v>579</v>
      </c>
      <c r="H594" s="325">
        <v>80</v>
      </c>
      <c r="I594" s="326">
        <v>14.28</v>
      </c>
      <c r="J594" s="326">
        <v>1142.4000000000001</v>
      </c>
    </row>
    <row r="595" spans="1:10" ht="25.5" x14ac:dyDescent="0.2">
      <c r="A595" s="322" t="s">
        <v>230</v>
      </c>
      <c r="B595" s="324" t="s">
        <v>568</v>
      </c>
      <c r="C595" s="322" t="s">
        <v>256</v>
      </c>
      <c r="D595" s="322" t="s">
        <v>569</v>
      </c>
      <c r="E595" s="323">
        <v>60</v>
      </c>
      <c r="F595" s="323"/>
      <c r="G595" s="324" t="s">
        <v>276</v>
      </c>
      <c r="H595" s="325">
        <v>1</v>
      </c>
      <c r="I595" s="326">
        <v>638.52</v>
      </c>
      <c r="J595" s="326">
        <v>638.52</v>
      </c>
    </row>
    <row r="596" spans="1:10" ht="38.25" x14ac:dyDescent="0.2">
      <c r="A596" s="322" t="s">
        <v>230</v>
      </c>
      <c r="B596" s="324" t="s">
        <v>584</v>
      </c>
      <c r="C596" s="322" t="s">
        <v>10</v>
      </c>
      <c r="D596" s="322" t="s">
        <v>585</v>
      </c>
      <c r="E596" s="323" t="s">
        <v>586</v>
      </c>
      <c r="F596" s="323"/>
      <c r="G596" s="324" t="s">
        <v>587</v>
      </c>
      <c r="H596" s="325">
        <v>10</v>
      </c>
      <c r="I596" s="326">
        <v>43.3</v>
      </c>
      <c r="J596" s="326">
        <v>433</v>
      </c>
    </row>
    <row r="597" spans="1:10" ht="25.5" x14ac:dyDescent="0.2">
      <c r="A597" s="332"/>
      <c r="B597" s="341"/>
      <c r="C597" s="332"/>
      <c r="D597" s="332"/>
      <c r="E597" s="332" t="s">
        <v>244</v>
      </c>
      <c r="F597" s="333">
        <v>300.56</v>
      </c>
      <c r="G597" s="332" t="s">
        <v>245</v>
      </c>
      <c r="H597" s="333">
        <v>0.08</v>
      </c>
      <c r="I597" s="332" t="s">
        <v>246</v>
      </c>
      <c r="J597" s="333">
        <v>300.64</v>
      </c>
    </row>
    <row r="598" spans="1:10" ht="26.25" thickBot="1" x14ac:dyDescent="0.25">
      <c r="A598" s="332"/>
      <c r="B598" s="341"/>
      <c r="C598" s="332"/>
      <c r="D598" s="332"/>
      <c r="E598" s="332" t="s">
        <v>247</v>
      </c>
      <c r="F598" s="333">
        <v>553.48</v>
      </c>
      <c r="G598" s="332"/>
      <c r="H598" s="334" t="s">
        <v>248</v>
      </c>
      <c r="I598" s="334"/>
      <c r="J598" s="333">
        <v>2767.4</v>
      </c>
    </row>
    <row r="599" spans="1:10" ht="13.5" thickTop="1" x14ac:dyDescent="0.2">
      <c r="A599" s="335"/>
      <c r="B599" s="342"/>
      <c r="C599" s="335"/>
      <c r="D599" s="335"/>
      <c r="E599" s="335"/>
      <c r="F599" s="335"/>
      <c r="G599" s="335"/>
      <c r="H599" s="335"/>
      <c r="I599" s="335"/>
      <c r="J599" s="335"/>
    </row>
    <row r="600" spans="1:10" ht="15" x14ac:dyDescent="0.2">
      <c r="A600" s="313"/>
      <c r="B600" s="316" t="s">
        <v>219</v>
      </c>
      <c r="C600" s="313" t="s">
        <v>220</v>
      </c>
      <c r="D600" s="313" t="s">
        <v>84</v>
      </c>
      <c r="E600" s="315" t="s">
        <v>221</v>
      </c>
      <c r="F600" s="315"/>
      <c r="G600" s="316" t="s">
        <v>222</v>
      </c>
      <c r="H600" s="314" t="s">
        <v>223</v>
      </c>
      <c r="I600" s="314" t="s">
        <v>224</v>
      </c>
      <c r="J600" s="314" t="s">
        <v>225</v>
      </c>
    </row>
    <row r="601" spans="1:10" x14ac:dyDescent="0.2">
      <c r="A601" s="317" t="s">
        <v>226</v>
      </c>
      <c r="B601" s="319" t="s">
        <v>235</v>
      </c>
      <c r="C601" s="317" t="s">
        <v>10</v>
      </c>
      <c r="D601" s="317" t="s">
        <v>236</v>
      </c>
      <c r="E601" s="318" t="s">
        <v>233</v>
      </c>
      <c r="F601" s="318"/>
      <c r="G601" s="319" t="s">
        <v>234</v>
      </c>
      <c r="H601" s="320">
        <v>1</v>
      </c>
      <c r="I601" s="321">
        <v>32.65</v>
      </c>
      <c r="J601" s="321">
        <v>32.65</v>
      </c>
    </row>
    <row r="602" spans="1:10" ht="25.5" x14ac:dyDescent="0.2">
      <c r="A602" s="322" t="s">
        <v>230</v>
      </c>
      <c r="B602" s="324" t="s">
        <v>536</v>
      </c>
      <c r="C602" s="322" t="s">
        <v>10</v>
      </c>
      <c r="D602" s="322" t="s">
        <v>537</v>
      </c>
      <c r="E602" s="323" t="s">
        <v>233</v>
      </c>
      <c r="F602" s="323"/>
      <c r="G602" s="324" t="s">
        <v>234</v>
      </c>
      <c r="H602" s="325">
        <v>1</v>
      </c>
      <c r="I602" s="326">
        <v>0.85</v>
      </c>
      <c r="J602" s="326">
        <v>0.85</v>
      </c>
    </row>
    <row r="603" spans="1:10" x14ac:dyDescent="0.2">
      <c r="A603" s="327" t="s">
        <v>240</v>
      </c>
      <c r="B603" s="329" t="s">
        <v>538</v>
      </c>
      <c r="C603" s="327" t="s">
        <v>10</v>
      </c>
      <c r="D603" s="327" t="s">
        <v>539</v>
      </c>
      <c r="E603" s="328" t="s">
        <v>403</v>
      </c>
      <c r="F603" s="328"/>
      <c r="G603" s="329" t="s">
        <v>234</v>
      </c>
      <c r="H603" s="330">
        <v>1</v>
      </c>
      <c r="I603" s="331">
        <v>22.8</v>
      </c>
      <c r="J603" s="331">
        <v>22.8</v>
      </c>
    </row>
    <row r="604" spans="1:10" ht="25.5" x14ac:dyDescent="0.2">
      <c r="A604" s="327" t="s">
        <v>240</v>
      </c>
      <c r="B604" s="329" t="s">
        <v>404</v>
      </c>
      <c r="C604" s="327" t="s">
        <v>10</v>
      </c>
      <c r="D604" s="327" t="s">
        <v>405</v>
      </c>
      <c r="E604" s="328" t="s">
        <v>243</v>
      </c>
      <c r="F604" s="328"/>
      <c r="G604" s="329" t="s">
        <v>234</v>
      </c>
      <c r="H604" s="330">
        <v>1</v>
      </c>
      <c r="I604" s="331">
        <v>4.5199999999999996</v>
      </c>
      <c r="J604" s="331">
        <v>4.5199999999999996</v>
      </c>
    </row>
    <row r="605" spans="1:10" ht="25.5" x14ac:dyDescent="0.2">
      <c r="A605" s="327" t="s">
        <v>240</v>
      </c>
      <c r="B605" s="329" t="s">
        <v>406</v>
      </c>
      <c r="C605" s="327" t="s">
        <v>10</v>
      </c>
      <c r="D605" s="327" t="s">
        <v>407</v>
      </c>
      <c r="E605" s="328" t="s">
        <v>243</v>
      </c>
      <c r="F605" s="328"/>
      <c r="G605" s="329" t="s">
        <v>234</v>
      </c>
      <c r="H605" s="330">
        <v>1</v>
      </c>
      <c r="I605" s="331">
        <v>0.85</v>
      </c>
      <c r="J605" s="331">
        <v>0.85</v>
      </c>
    </row>
    <row r="606" spans="1:10" ht="25.5" x14ac:dyDescent="0.2">
      <c r="A606" s="327" t="s">
        <v>240</v>
      </c>
      <c r="B606" s="329" t="s">
        <v>408</v>
      </c>
      <c r="C606" s="327" t="s">
        <v>10</v>
      </c>
      <c r="D606" s="327" t="s">
        <v>409</v>
      </c>
      <c r="E606" s="328" t="s">
        <v>243</v>
      </c>
      <c r="F606" s="328"/>
      <c r="G606" s="329" t="s">
        <v>234</v>
      </c>
      <c r="H606" s="330">
        <v>1</v>
      </c>
      <c r="I606" s="331">
        <v>1.43</v>
      </c>
      <c r="J606" s="331">
        <v>1.43</v>
      </c>
    </row>
    <row r="607" spans="1:10" ht="25.5" x14ac:dyDescent="0.2">
      <c r="A607" s="327" t="s">
        <v>240</v>
      </c>
      <c r="B607" s="329" t="s">
        <v>410</v>
      </c>
      <c r="C607" s="327" t="s">
        <v>10</v>
      </c>
      <c r="D607" s="327" t="s">
        <v>411</v>
      </c>
      <c r="E607" s="328" t="s">
        <v>243</v>
      </c>
      <c r="F607" s="328"/>
      <c r="G607" s="329" t="s">
        <v>234</v>
      </c>
      <c r="H607" s="330">
        <v>1</v>
      </c>
      <c r="I607" s="331">
        <v>0.08</v>
      </c>
      <c r="J607" s="331">
        <v>0.08</v>
      </c>
    </row>
    <row r="608" spans="1:10" ht="25.5" x14ac:dyDescent="0.2">
      <c r="A608" s="327" t="s">
        <v>240</v>
      </c>
      <c r="B608" s="329" t="s">
        <v>446</v>
      </c>
      <c r="C608" s="327" t="s">
        <v>10</v>
      </c>
      <c r="D608" s="327" t="s">
        <v>447</v>
      </c>
      <c r="E608" s="328" t="s">
        <v>243</v>
      </c>
      <c r="F608" s="328"/>
      <c r="G608" s="329" t="s">
        <v>234</v>
      </c>
      <c r="H608" s="330">
        <v>1</v>
      </c>
      <c r="I608" s="331">
        <v>0.86</v>
      </c>
      <c r="J608" s="331">
        <v>0.86</v>
      </c>
    </row>
    <row r="609" spans="1:10" ht="25.5" x14ac:dyDescent="0.2">
      <c r="A609" s="327" t="s">
        <v>240</v>
      </c>
      <c r="B609" s="329" t="s">
        <v>448</v>
      </c>
      <c r="C609" s="327" t="s">
        <v>10</v>
      </c>
      <c r="D609" s="327" t="s">
        <v>449</v>
      </c>
      <c r="E609" s="328" t="s">
        <v>243</v>
      </c>
      <c r="F609" s="328"/>
      <c r="G609" s="329" t="s">
        <v>234</v>
      </c>
      <c r="H609" s="330">
        <v>1</v>
      </c>
      <c r="I609" s="331">
        <v>1.26</v>
      </c>
      <c r="J609" s="331">
        <v>1.26</v>
      </c>
    </row>
    <row r="610" spans="1:10" ht="25.5" x14ac:dyDescent="0.2">
      <c r="A610" s="332"/>
      <c r="B610" s="341"/>
      <c r="C610" s="332"/>
      <c r="D610" s="332"/>
      <c r="E610" s="332" t="s">
        <v>244</v>
      </c>
      <c r="F610" s="333">
        <v>23.65</v>
      </c>
      <c r="G610" s="332" t="s">
        <v>245</v>
      </c>
      <c r="H610" s="333">
        <v>0</v>
      </c>
      <c r="I610" s="332" t="s">
        <v>246</v>
      </c>
      <c r="J610" s="333">
        <v>23.65</v>
      </c>
    </row>
    <row r="611" spans="1:10" ht="26.25" thickBot="1" x14ac:dyDescent="0.25">
      <c r="A611" s="332"/>
      <c r="B611" s="341"/>
      <c r="C611" s="332"/>
      <c r="D611" s="332"/>
      <c r="E611" s="332" t="s">
        <v>247</v>
      </c>
      <c r="F611" s="333">
        <v>8.1624999999999996</v>
      </c>
      <c r="G611" s="332"/>
      <c r="H611" s="334" t="s">
        <v>248</v>
      </c>
      <c r="I611" s="334"/>
      <c r="J611" s="333">
        <v>40.81</v>
      </c>
    </row>
    <row r="612" spans="1:10" ht="13.5" thickTop="1" x14ac:dyDescent="0.2">
      <c r="A612" s="335"/>
      <c r="B612" s="342"/>
      <c r="C612" s="335"/>
      <c r="D612" s="335"/>
      <c r="E612" s="335"/>
      <c r="F612" s="335"/>
      <c r="G612" s="335"/>
      <c r="H612" s="335"/>
      <c r="I612" s="335"/>
      <c r="J612" s="335"/>
    </row>
    <row r="613" spans="1:10" ht="15" x14ac:dyDescent="0.2">
      <c r="A613" s="313"/>
      <c r="B613" s="316" t="s">
        <v>219</v>
      </c>
      <c r="C613" s="313" t="s">
        <v>220</v>
      </c>
      <c r="D613" s="313" t="s">
        <v>84</v>
      </c>
      <c r="E613" s="315" t="s">
        <v>221</v>
      </c>
      <c r="F613" s="315"/>
      <c r="G613" s="316" t="s">
        <v>222</v>
      </c>
      <c r="H613" s="314" t="s">
        <v>223</v>
      </c>
      <c r="I613" s="314" t="s">
        <v>224</v>
      </c>
      <c r="J613" s="314" t="s">
        <v>225</v>
      </c>
    </row>
    <row r="614" spans="1:10" ht="25.5" x14ac:dyDescent="0.2">
      <c r="A614" s="317" t="s">
        <v>226</v>
      </c>
      <c r="B614" s="319" t="s">
        <v>588</v>
      </c>
      <c r="C614" s="317" t="s">
        <v>10</v>
      </c>
      <c r="D614" s="317" t="s">
        <v>589</v>
      </c>
      <c r="E614" s="318" t="s">
        <v>233</v>
      </c>
      <c r="F614" s="318"/>
      <c r="G614" s="319" t="s">
        <v>234</v>
      </c>
      <c r="H614" s="320">
        <v>1</v>
      </c>
      <c r="I614" s="321">
        <v>31.53</v>
      </c>
      <c r="J614" s="321">
        <v>31.53</v>
      </c>
    </row>
    <row r="615" spans="1:10" ht="38.25" x14ac:dyDescent="0.2">
      <c r="A615" s="322" t="s">
        <v>230</v>
      </c>
      <c r="B615" s="324" t="s">
        <v>540</v>
      </c>
      <c r="C615" s="322" t="s">
        <v>10</v>
      </c>
      <c r="D615" s="322" t="s">
        <v>541</v>
      </c>
      <c r="E615" s="323" t="s">
        <v>233</v>
      </c>
      <c r="F615" s="323"/>
      <c r="G615" s="324" t="s">
        <v>234</v>
      </c>
      <c r="H615" s="325">
        <v>1</v>
      </c>
      <c r="I615" s="326">
        <v>0.41</v>
      </c>
      <c r="J615" s="326">
        <v>0.41</v>
      </c>
    </row>
    <row r="616" spans="1:10" x14ac:dyDescent="0.2">
      <c r="A616" s="327" t="s">
        <v>240</v>
      </c>
      <c r="B616" s="329" t="s">
        <v>542</v>
      </c>
      <c r="C616" s="327" t="s">
        <v>10</v>
      </c>
      <c r="D616" s="327" t="s">
        <v>543</v>
      </c>
      <c r="E616" s="328" t="s">
        <v>403</v>
      </c>
      <c r="F616" s="328"/>
      <c r="G616" s="329" t="s">
        <v>234</v>
      </c>
      <c r="H616" s="330">
        <v>1</v>
      </c>
      <c r="I616" s="331">
        <v>22.8</v>
      </c>
      <c r="J616" s="331">
        <v>22.8</v>
      </c>
    </row>
    <row r="617" spans="1:10" ht="25.5" x14ac:dyDescent="0.2">
      <c r="A617" s="327" t="s">
        <v>240</v>
      </c>
      <c r="B617" s="329" t="s">
        <v>404</v>
      </c>
      <c r="C617" s="327" t="s">
        <v>10</v>
      </c>
      <c r="D617" s="327" t="s">
        <v>405</v>
      </c>
      <c r="E617" s="328" t="s">
        <v>243</v>
      </c>
      <c r="F617" s="328"/>
      <c r="G617" s="329" t="s">
        <v>234</v>
      </c>
      <c r="H617" s="330">
        <v>1</v>
      </c>
      <c r="I617" s="331">
        <v>4.5199999999999996</v>
      </c>
      <c r="J617" s="331">
        <v>4.5199999999999996</v>
      </c>
    </row>
    <row r="618" spans="1:10" ht="25.5" x14ac:dyDescent="0.2">
      <c r="A618" s="327" t="s">
        <v>240</v>
      </c>
      <c r="B618" s="329" t="s">
        <v>406</v>
      </c>
      <c r="C618" s="327" t="s">
        <v>10</v>
      </c>
      <c r="D618" s="327" t="s">
        <v>407</v>
      </c>
      <c r="E618" s="328" t="s">
        <v>243</v>
      </c>
      <c r="F618" s="328"/>
      <c r="G618" s="329" t="s">
        <v>234</v>
      </c>
      <c r="H618" s="330">
        <v>1</v>
      </c>
      <c r="I618" s="331">
        <v>0.85</v>
      </c>
      <c r="J618" s="331">
        <v>0.85</v>
      </c>
    </row>
    <row r="619" spans="1:10" ht="25.5" x14ac:dyDescent="0.2">
      <c r="A619" s="327" t="s">
        <v>240</v>
      </c>
      <c r="B619" s="329" t="s">
        <v>408</v>
      </c>
      <c r="C619" s="327" t="s">
        <v>10</v>
      </c>
      <c r="D619" s="327" t="s">
        <v>409</v>
      </c>
      <c r="E619" s="328" t="s">
        <v>243</v>
      </c>
      <c r="F619" s="328"/>
      <c r="G619" s="329" t="s">
        <v>234</v>
      </c>
      <c r="H619" s="330">
        <v>1</v>
      </c>
      <c r="I619" s="331">
        <v>1.43</v>
      </c>
      <c r="J619" s="331">
        <v>1.43</v>
      </c>
    </row>
    <row r="620" spans="1:10" ht="25.5" x14ac:dyDescent="0.2">
      <c r="A620" s="327" t="s">
        <v>240</v>
      </c>
      <c r="B620" s="329" t="s">
        <v>410</v>
      </c>
      <c r="C620" s="327" t="s">
        <v>10</v>
      </c>
      <c r="D620" s="327" t="s">
        <v>411</v>
      </c>
      <c r="E620" s="328" t="s">
        <v>243</v>
      </c>
      <c r="F620" s="328"/>
      <c r="G620" s="329" t="s">
        <v>234</v>
      </c>
      <c r="H620" s="330">
        <v>1</v>
      </c>
      <c r="I620" s="331">
        <v>0.08</v>
      </c>
      <c r="J620" s="331">
        <v>0.08</v>
      </c>
    </row>
    <row r="621" spans="1:10" ht="25.5" x14ac:dyDescent="0.2">
      <c r="A621" s="327" t="s">
        <v>240</v>
      </c>
      <c r="B621" s="329" t="s">
        <v>456</v>
      </c>
      <c r="C621" s="327" t="s">
        <v>10</v>
      </c>
      <c r="D621" s="327" t="s">
        <v>457</v>
      </c>
      <c r="E621" s="328" t="s">
        <v>243</v>
      </c>
      <c r="F621" s="328"/>
      <c r="G621" s="329" t="s">
        <v>234</v>
      </c>
      <c r="H621" s="330">
        <v>1</v>
      </c>
      <c r="I621" s="331">
        <v>0.31</v>
      </c>
      <c r="J621" s="331">
        <v>0.31</v>
      </c>
    </row>
    <row r="622" spans="1:10" ht="25.5" x14ac:dyDescent="0.2">
      <c r="A622" s="327" t="s">
        <v>240</v>
      </c>
      <c r="B622" s="329" t="s">
        <v>458</v>
      </c>
      <c r="C622" s="327" t="s">
        <v>10</v>
      </c>
      <c r="D622" s="327" t="s">
        <v>459</v>
      </c>
      <c r="E622" s="328" t="s">
        <v>243</v>
      </c>
      <c r="F622" s="328"/>
      <c r="G622" s="329" t="s">
        <v>234</v>
      </c>
      <c r="H622" s="330">
        <v>1</v>
      </c>
      <c r="I622" s="331">
        <v>1.1299999999999999</v>
      </c>
      <c r="J622" s="331">
        <v>1.1299999999999999</v>
      </c>
    </row>
    <row r="623" spans="1:10" ht="25.5" x14ac:dyDescent="0.2">
      <c r="A623" s="332"/>
      <c r="B623" s="341"/>
      <c r="C623" s="332"/>
      <c r="D623" s="332"/>
      <c r="E623" s="332" t="s">
        <v>244</v>
      </c>
      <c r="F623" s="333">
        <v>23.21</v>
      </c>
      <c r="G623" s="332" t="s">
        <v>245</v>
      </c>
      <c r="H623" s="333">
        <v>0</v>
      </c>
      <c r="I623" s="332" t="s">
        <v>246</v>
      </c>
      <c r="J623" s="333">
        <v>23.21</v>
      </c>
    </row>
    <row r="624" spans="1:10" ht="26.25" thickBot="1" x14ac:dyDescent="0.25">
      <c r="A624" s="332"/>
      <c r="B624" s="341"/>
      <c r="C624" s="332"/>
      <c r="D624" s="332"/>
      <c r="E624" s="332" t="s">
        <v>247</v>
      </c>
      <c r="F624" s="333">
        <v>7.8825000000000003</v>
      </c>
      <c r="G624" s="332"/>
      <c r="H624" s="334" t="s">
        <v>248</v>
      </c>
      <c r="I624" s="334"/>
      <c r="J624" s="333">
        <v>39.409999999999997</v>
      </c>
    </row>
    <row r="625" spans="1:10" ht="13.5" thickTop="1" x14ac:dyDescent="0.2">
      <c r="A625" s="335"/>
      <c r="B625" s="342"/>
      <c r="C625" s="335"/>
      <c r="D625" s="335"/>
      <c r="E625" s="335"/>
      <c r="F625" s="335"/>
      <c r="G625" s="335"/>
      <c r="H625" s="335"/>
      <c r="I625" s="335"/>
      <c r="J625" s="335"/>
    </row>
    <row r="626" spans="1:10" ht="15" x14ac:dyDescent="0.2">
      <c r="A626" s="313"/>
      <c r="B626" s="316" t="s">
        <v>219</v>
      </c>
      <c r="C626" s="313" t="s">
        <v>220</v>
      </c>
      <c r="D626" s="313" t="s">
        <v>84</v>
      </c>
      <c r="E626" s="315" t="s">
        <v>221</v>
      </c>
      <c r="F626" s="315"/>
      <c r="G626" s="316" t="s">
        <v>222</v>
      </c>
      <c r="H626" s="314" t="s">
        <v>223</v>
      </c>
      <c r="I626" s="314" t="s">
        <v>224</v>
      </c>
      <c r="J626" s="314" t="s">
        <v>225</v>
      </c>
    </row>
    <row r="627" spans="1:10" x14ac:dyDescent="0.2">
      <c r="A627" s="317" t="s">
        <v>226</v>
      </c>
      <c r="B627" s="319" t="s">
        <v>348</v>
      </c>
      <c r="C627" s="317" t="s">
        <v>10</v>
      </c>
      <c r="D627" s="317" t="s">
        <v>349</v>
      </c>
      <c r="E627" s="318" t="s">
        <v>350</v>
      </c>
      <c r="F627" s="318"/>
      <c r="G627" s="319" t="s">
        <v>276</v>
      </c>
      <c r="H627" s="320">
        <v>1</v>
      </c>
      <c r="I627" s="321">
        <v>95.22</v>
      </c>
      <c r="J627" s="321">
        <v>95.22</v>
      </c>
    </row>
    <row r="628" spans="1:10" ht="25.5" x14ac:dyDescent="0.2">
      <c r="A628" s="322" t="s">
        <v>230</v>
      </c>
      <c r="B628" s="324" t="s">
        <v>258</v>
      </c>
      <c r="C628" s="322" t="s">
        <v>10</v>
      </c>
      <c r="D628" s="322" t="s">
        <v>259</v>
      </c>
      <c r="E628" s="323" t="s">
        <v>233</v>
      </c>
      <c r="F628" s="323"/>
      <c r="G628" s="324" t="s">
        <v>234</v>
      </c>
      <c r="H628" s="325">
        <v>3.9557666999999999</v>
      </c>
      <c r="I628" s="326">
        <v>24.07</v>
      </c>
      <c r="J628" s="326">
        <v>95.215304500000002</v>
      </c>
    </row>
    <row r="629" spans="1:10" ht="25.5" x14ac:dyDescent="0.2">
      <c r="A629" s="332"/>
      <c r="B629" s="341"/>
      <c r="C629" s="332"/>
      <c r="D629" s="332"/>
      <c r="E629" s="332" t="s">
        <v>244</v>
      </c>
      <c r="F629" s="333">
        <v>60.09</v>
      </c>
      <c r="G629" s="332" t="s">
        <v>245</v>
      </c>
      <c r="H629" s="333">
        <v>0</v>
      </c>
      <c r="I629" s="332" t="s">
        <v>246</v>
      </c>
      <c r="J629" s="333">
        <v>60.09</v>
      </c>
    </row>
    <row r="630" spans="1:10" ht="26.25" thickBot="1" x14ac:dyDescent="0.25">
      <c r="A630" s="332"/>
      <c r="B630" s="341"/>
      <c r="C630" s="332"/>
      <c r="D630" s="332"/>
      <c r="E630" s="332" t="s">
        <v>247</v>
      </c>
      <c r="F630" s="333">
        <v>23.805</v>
      </c>
      <c r="G630" s="332"/>
      <c r="H630" s="334" t="s">
        <v>248</v>
      </c>
      <c r="I630" s="334"/>
      <c r="J630" s="333">
        <v>119.03</v>
      </c>
    </row>
    <row r="631" spans="1:10" ht="13.5" thickTop="1" x14ac:dyDescent="0.2">
      <c r="A631" s="335"/>
      <c r="B631" s="342"/>
      <c r="C631" s="335"/>
      <c r="D631" s="335"/>
      <c r="E631" s="335"/>
      <c r="F631" s="335"/>
      <c r="G631" s="335"/>
      <c r="H631" s="335"/>
      <c r="I631" s="335"/>
      <c r="J631" s="335"/>
    </row>
    <row r="632" spans="1:10" ht="15" x14ac:dyDescent="0.2">
      <c r="A632" s="313"/>
      <c r="B632" s="316" t="s">
        <v>219</v>
      </c>
      <c r="C632" s="313" t="s">
        <v>220</v>
      </c>
      <c r="D632" s="313" t="s">
        <v>84</v>
      </c>
      <c r="E632" s="315" t="s">
        <v>221</v>
      </c>
      <c r="F632" s="315"/>
      <c r="G632" s="316" t="s">
        <v>222</v>
      </c>
      <c r="H632" s="314" t="s">
        <v>223</v>
      </c>
      <c r="I632" s="314" t="s">
        <v>224</v>
      </c>
      <c r="J632" s="314" t="s">
        <v>225</v>
      </c>
    </row>
    <row r="633" spans="1:10" ht="38.25" x14ac:dyDescent="0.2">
      <c r="A633" s="317" t="s">
        <v>226</v>
      </c>
      <c r="B633" s="319" t="s">
        <v>584</v>
      </c>
      <c r="C633" s="317" t="s">
        <v>10</v>
      </c>
      <c r="D633" s="317" t="s">
        <v>585</v>
      </c>
      <c r="E633" s="318" t="s">
        <v>586</v>
      </c>
      <c r="F633" s="318"/>
      <c r="G633" s="319" t="s">
        <v>587</v>
      </c>
      <c r="H633" s="320">
        <v>1</v>
      </c>
      <c r="I633" s="321">
        <v>43.3</v>
      </c>
      <c r="J633" s="321">
        <v>43.3</v>
      </c>
    </row>
    <row r="634" spans="1:10" ht="25.5" x14ac:dyDescent="0.2">
      <c r="A634" s="322" t="s">
        <v>230</v>
      </c>
      <c r="B634" s="324" t="s">
        <v>416</v>
      </c>
      <c r="C634" s="322" t="s">
        <v>10</v>
      </c>
      <c r="D634" s="322" t="s">
        <v>417</v>
      </c>
      <c r="E634" s="323" t="s">
        <v>233</v>
      </c>
      <c r="F634" s="323"/>
      <c r="G634" s="324" t="s">
        <v>234</v>
      </c>
      <c r="H634" s="325">
        <v>5.0000000000000001E-3</v>
      </c>
      <c r="I634" s="326">
        <v>24.63</v>
      </c>
      <c r="J634" s="326">
        <v>0.12315</v>
      </c>
    </row>
    <row r="635" spans="1:10" ht="25.5" x14ac:dyDescent="0.2">
      <c r="A635" s="322" t="s">
        <v>230</v>
      </c>
      <c r="B635" s="324" t="s">
        <v>500</v>
      </c>
      <c r="C635" s="322" t="s">
        <v>10</v>
      </c>
      <c r="D635" s="322" t="s">
        <v>501</v>
      </c>
      <c r="E635" s="323" t="s">
        <v>233</v>
      </c>
      <c r="F635" s="323"/>
      <c r="G635" s="324" t="s">
        <v>234</v>
      </c>
      <c r="H635" s="325">
        <v>5.0000000000000001E-3</v>
      </c>
      <c r="I635" s="326">
        <v>31.81</v>
      </c>
      <c r="J635" s="326">
        <v>0.15905</v>
      </c>
    </row>
    <row r="636" spans="1:10" ht="38.25" x14ac:dyDescent="0.2">
      <c r="A636" s="322" t="s">
        <v>230</v>
      </c>
      <c r="B636" s="324" t="s">
        <v>590</v>
      </c>
      <c r="C636" s="322" t="s">
        <v>10</v>
      </c>
      <c r="D636" s="322" t="s">
        <v>591</v>
      </c>
      <c r="E636" s="323" t="s">
        <v>271</v>
      </c>
      <c r="F636" s="323"/>
      <c r="G636" s="324" t="s">
        <v>272</v>
      </c>
      <c r="H636" s="325">
        <v>5.0000000000000001E-3</v>
      </c>
      <c r="I636" s="326">
        <v>40.43</v>
      </c>
      <c r="J636" s="326">
        <v>0.20215</v>
      </c>
    </row>
    <row r="637" spans="1:10" ht="38.25" x14ac:dyDescent="0.2">
      <c r="A637" s="322" t="s">
        <v>230</v>
      </c>
      <c r="B637" s="324" t="s">
        <v>592</v>
      </c>
      <c r="C637" s="322" t="s">
        <v>10</v>
      </c>
      <c r="D637" s="322" t="s">
        <v>593</v>
      </c>
      <c r="E637" s="323" t="s">
        <v>271</v>
      </c>
      <c r="F637" s="323"/>
      <c r="G637" s="324" t="s">
        <v>372</v>
      </c>
      <c r="H637" s="325">
        <v>2.1999999999999999E-2</v>
      </c>
      <c r="I637" s="326">
        <v>38.92</v>
      </c>
      <c r="J637" s="326">
        <v>0.85624</v>
      </c>
    </row>
    <row r="638" spans="1:10" ht="38.25" x14ac:dyDescent="0.2">
      <c r="A638" s="327" t="s">
        <v>240</v>
      </c>
      <c r="B638" s="329" t="s">
        <v>594</v>
      </c>
      <c r="C638" s="327" t="s">
        <v>10</v>
      </c>
      <c r="D638" s="327" t="s">
        <v>595</v>
      </c>
      <c r="E638" s="328" t="s">
        <v>243</v>
      </c>
      <c r="F638" s="328"/>
      <c r="G638" s="329" t="s">
        <v>587</v>
      </c>
      <c r="H638" s="330">
        <v>1.05</v>
      </c>
      <c r="I638" s="331">
        <v>39.96</v>
      </c>
      <c r="J638" s="331">
        <v>41.957999999999998</v>
      </c>
    </row>
    <row r="639" spans="1:10" ht="25.5" x14ac:dyDescent="0.2">
      <c r="A639" s="332"/>
      <c r="B639" s="341"/>
      <c r="C639" s="332"/>
      <c r="D639" s="332"/>
      <c r="E639" s="332" t="s">
        <v>244</v>
      </c>
      <c r="F639" s="333">
        <v>1.03</v>
      </c>
      <c r="G639" s="332" t="s">
        <v>245</v>
      </c>
      <c r="H639" s="333">
        <v>0.01</v>
      </c>
      <c r="I639" s="332" t="s">
        <v>246</v>
      </c>
      <c r="J639" s="333">
        <v>1.04</v>
      </c>
    </row>
    <row r="640" spans="1:10" ht="26.25" thickBot="1" x14ac:dyDescent="0.25">
      <c r="A640" s="332"/>
      <c r="B640" s="341"/>
      <c r="C640" s="332"/>
      <c r="D640" s="332"/>
      <c r="E640" s="332" t="s">
        <v>247</v>
      </c>
      <c r="F640" s="333">
        <v>10.824999999999999</v>
      </c>
      <c r="G640" s="332"/>
      <c r="H640" s="334" t="s">
        <v>248</v>
      </c>
      <c r="I640" s="334"/>
      <c r="J640" s="333">
        <v>54.13</v>
      </c>
    </row>
    <row r="641" spans="1:10" ht="13.5" thickTop="1" x14ac:dyDescent="0.2">
      <c r="A641" s="335"/>
      <c r="B641" s="342"/>
      <c r="C641" s="335"/>
      <c r="D641" s="335"/>
      <c r="E641" s="335"/>
      <c r="F641" s="335"/>
      <c r="G641" s="335"/>
      <c r="H641" s="335"/>
      <c r="I641" s="335"/>
      <c r="J641" s="335"/>
    </row>
    <row r="642" spans="1:10" ht="15" x14ac:dyDescent="0.2">
      <c r="A642" s="313"/>
      <c r="B642" s="316" t="s">
        <v>219</v>
      </c>
      <c r="C642" s="313" t="s">
        <v>220</v>
      </c>
      <c r="D642" s="313" t="s">
        <v>84</v>
      </c>
      <c r="E642" s="315" t="s">
        <v>221</v>
      </c>
      <c r="F642" s="315"/>
      <c r="G642" s="316" t="s">
        <v>222</v>
      </c>
      <c r="H642" s="314" t="s">
        <v>223</v>
      </c>
      <c r="I642" s="314" t="s">
        <v>224</v>
      </c>
      <c r="J642" s="314" t="s">
        <v>225</v>
      </c>
    </row>
    <row r="643" spans="1:10" ht="63.75" x14ac:dyDescent="0.2">
      <c r="A643" s="317" t="s">
        <v>226</v>
      </c>
      <c r="B643" s="319" t="s">
        <v>237</v>
      </c>
      <c r="C643" s="317" t="s">
        <v>10</v>
      </c>
      <c r="D643" s="317" t="s">
        <v>238</v>
      </c>
      <c r="E643" s="318" t="s">
        <v>239</v>
      </c>
      <c r="F643" s="318"/>
      <c r="G643" s="319" t="s">
        <v>17</v>
      </c>
      <c r="H643" s="320">
        <v>1</v>
      </c>
      <c r="I643" s="321">
        <v>11.22</v>
      </c>
      <c r="J643" s="321">
        <v>11.22</v>
      </c>
    </row>
    <row r="644" spans="1:10" ht="25.5" x14ac:dyDescent="0.2">
      <c r="A644" s="322" t="s">
        <v>230</v>
      </c>
      <c r="B644" s="324" t="s">
        <v>450</v>
      </c>
      <c r="C644" s="322" t="s">
        <v>10</v>
      </c>
      <c r="D644" s="322" t="s">
        <v>451</v>
      </c>
      <c r="E644" s="323" t="s">
        <v>233</v>
      </c>
      <c r="F644" s="323"/>
      <c r="G644" s="324" t="s">
        <v>234</v>
      </c>
      <c r="H644" s="325">
        <v>4.8000000000000001E-2</v>
      </c>
      <c r="I644" s="326">
        <v>24.25</v>
      </c>
      <c r="J644" s="326">
        <v>1.1639999999999999</v>
      </c>
    </row>
    <row r="645" spans="1:10" ht="25.5" x14ac:dyDescent="0.2">
      <c r="A645" s="322" t="s">
        <v>230</v>
      </c>
      <c r="B645" s="324" t="s">
        <v>588</v>
      </c>
      <c r="C645" s="322" t="s">
        <v>10</v>
      </c>
      <c r="D645" s="322" t="s">
        <v>589</v>
      </c>
      <c r="E645" s="323" t="s">
        <v>233</v>
      </c>
      <c r="F645" s="323"/>
      <c r="G645" s="324" t="s">
        <v>234</v>
      </c>
      <c r="H645" s="325">
        <v>0.2114</v>
      </c>
      <c r="I645" s="326">
        <v>31.53</v>
      </c>
      <c r="J645" s="326">
        <v>6.6654419999999996</v>
      </c>
    </row>
    <row r="646" spans="1:10" ht="38.25" x14ac:dyDescent="0.2">
      <c r="A646" s="327" t="s">
        <v>240</v>
      </c>
      <c r="B646" s="329" t="s">
        <v>596</v>
      </c>
      <c r="C646" s="327" t="s">
        <v>10</v>
      </c>
      <c r="D646" s="327" t="s">
        <v>597</v>
      </c>
      <c r="E646" s="328" t="s">
        <v>243</v>
      </c>
      <c r="F646" s="328"/>
      <c r="G646" s="329" t="s">
        <v>13</v>
      </c>
      <c r="H646" s="330">
        <v>1.7857000000000001</v>
      </c>
      <c r="I646" s="331">
        <v>1.9</v>
      </c>
      <c r="J646" s="331">
        <v>3.39283</v>
      </c>
    </row>
    <row r="647" spans="1:10" ht="25.5" x14ac:dyDescent="0.2">
      <c r="A647" s="332"/>
      <c r="B647" s="341"/>
      <c r="C647" s="332"/>
      <c r="D647" s="332"/>
      <c r="E647" s="332" t="s">
        <v>244</v>
      </c>
      <c r="F647" s="333">
        <v>5.67</v>
      </c>
      <c r="G647" s="332" t="s">
        <v>245</v>
      </c>
      <c r="H647" s="333">
        <v>0</v>
      </c>
      <c r="I647" s="332" t="s">
        <v>246</v>
      </c>
      <c r="J647" s="333">
        <v>5.67</v>
      </c>
    </row>
    <row r="648" spans="1:10" ht="26.25" thickBot="1" x14ac:dyDescent="0.25">
      <c r="A648" s="332"/>
      <c r="B648" s="341"/>
      <c r="C648" s="332"/>
      <c r="D648" s="332"/>
      <c r="E648" s="332" t="s">
        <v>247</v>
      </c>
      <c r="F648" s="333">
        <v>2.8050000000000002</v>
      </c>
      <c r="G648" s="332"/>
      <c r="H648" s="334" t="s">
        <v>248</v>
      </c>
      <c r="I648" s="334"/>
      <c r="J648" s="333">
        <v>14.03</v>
      </c>
    </row>
    <row r="649" spans="1:10" ht="13.5" thickTop="1" x14ac:dyDescent="0.2">
      <c r="A649" s="335"/>
      <c r="B649" s="342"/>
      <c r="C649" s="335"/>
      <c r="D649" s="335"/>
      <c r="E649" s="335"/>
      <c r="F649" s="335"/>
      <c r="G649" s="335"/>
      <c r="H649" s="335"/>
      <c r="I649" s="335"/>
      <c r="J649" s="335"/>
    </row>
    <row r="650" spans="1:10" ht="15" x14ac:dyDescent="0.2">
      <c r="A650" s="313"/>
      <c r="B650" s="316" t="s">
        <v>219</v>
      </c>
      <c r="C650" s="313" t="s">
        <v>220</v>
      </c>
      <c r="D650" s="313" t="s">
        <v>84</v>
      </c>
      <c r="E650" s="315" t="s">
        <v>221</v>
      </c>
      <c r="F650" s="315"/>
      <c r="G650" s="316" t="s">
        <v>222</v>
      </c>
      <c r="H650" s="314" t="s">
        <v>223</v>
      </c>
      <c r="I650" s="314" t="s">
        <v>224</v>
      </c>
      <c r="J650" s="314" t="s">
        <v>225</v>
      </c>
    </row>
    <row r="651" spans="1:10" ht="63.75" x14ac:dyDescent="0.2">
      <c r="A651" s="317" t="s">
        <v>226</v>
      </c>
      <c r="B651" s="319" t="s">
        <v>269</v>
      </c>
      <c r="C651" s="317" t="s">
        <v>10</v>
      </c>
      <c r="D651" s="317" t="s">
        <v>270</v>
      </c>
      <c r="E651" s="318" t="s">
        <v>271</v>
      </c>
      <c r="F651" s="318"/>
      <c r="G651" s="319" t="s">
        <v>272</v>
      </c>
      <c r="H651" s="320">
        <v>1</v>
      </c>
      <c r="I651" s="321">
        <v>289.5</v>
      </c>
      <c r="J651" s="321">
        <v>289.5</v>
      </c>
    </row>
    <row r="652" spans="1:10" ht="25.5" x14ac:dyDescent="0.2">
      <c r="A652" s="322" t="s">
        <v>230</v>
      </c>
      <c r="B652" s="324" t="s">
        <v>598</v>
      </c>
      <c r="C652" s="322" t="s">
        <v>10</v>
      </c>
      <c r="D652" s="322" t="s">
        <v>599</v>
      </c>
      <c r="E652" s="323" t="s">
        <v>233</v>
      </c>
      <c r="F652" s="323"/>
      <c r="G652" s="324" t="s">
        <v>234</v>
      </c>
      <c r="H652" s="325">
        <v>1</v>
      </c>
      <c r="I652" s="326">
        <v>37.29</v>
      </c>
      <c r="J652" s="326">
        <v>37.29</v>
      </c>
    </row>
    <row r="653" spans="1:10" ht="63.75" x14ac:dyDescent="0.2">
      <c r="A653" s="322" t="s">
        <v>230</v>
      </c>
      <c r="B653" s="324" t="s">
        <v>600</v>
      </c>
      <c r="C653" s="322" t="s">
        <v>10</v>
      </c>
      <c r="D653" s="322" t="s">
        <v>601</v>
      </c>
      <c r="E653" s="323" t="s">
        <v>464</v>
      </c>
      <c r="F653" s="323"/>
      <c r="G653" s="324" t="s">
        <v>234</v>
      </c>
      <c r="H653" s="325">
        <v>1</v>
      </c>
      <c r="I653" s="326">
        <v>27.27</v>
      </c>
      <c r="J653" s="326">
        <v>27.27</v>
      </c>
    </row>
    <row r="654" spans="1:10" ht="63.75" x14ac:dyDescent="0.2">
      <c r="A654" s="322" t="s">
        <v>230</v>
      </c>
      <c r="B654" s="324" t="s">
        <v>602</v>
      </c>
      <c r="C654" s="322" t="s">
        <v>10</v>
      </c>
      <c r="D654" s="322" t="s">
        <v>603</v>
      </c>
      <c r="E654" s="323" t="s">
        <v>464</v>
      </c>
      <c r="F654" s="323"/>
      <c r="G654" s="324" t="s">
        <v>234</v>
      </c>
      <c r="H654" s="325">
        <v>1</v>
      </c>
      <c r="I654" s="326">
        <v>10.029999999999999</v>
      </c>
      <c r="J654" s="326">
        <v>10.029999999999999</v>
      </c>
    </row>
    <row r="655" spans="1:10" ht="63.75" x14ac:dyDescent="0.2">
      <c r="A655" s="322" t="s">
        <v>230</v>
      </c>
      <c r="B655" s="324" t="s">
        <v>604</v>
      </c>
      <c r="C655" s="322" t="s">
        <v>10</v>
      </c>
      <c r="D655" s="322" t="s">
        <v>605</v>
      </c>
      <c r="E655" s="323" t="s">
        <v>464</v>
      </c>
      <c r="F655" s="323"/>
      <c r="G655" s="324" t="s">
        <v>234</v>
      </c>
      <c r="H655" s="325">
        <v>1</v>
      </c>
      <c r="I655" s="326">
        <v>46.2</v>
      </c>
      <c r="J655" s="326">
        <v>46.2</v>
      </c>
    </row>
    <row r="656" spans="1:10" ht="63.75" x14ac:dyDescent="0.2">
      <c r="A656" s="322" t="s">
        <v>230</v>
      </c>
      <c r="B656" s="324" t="s">
        <v>606</v>
      </c>
      <c r="C656" s="322" t="s">
        <v>10</v>
      </c>
      <c r="D656" s="322" t="s">
        <v>607</v>
      </c>
      <c r="E656" s="323" t="s">
        <v>464</v>
      </c>
      <c r="F656" s="323"/>
      <c r="G656" s="324" t="s">
        <v>234</v>
      </c>
      <c r="H656" s="325">
        <v>1</v>
      </c>
      <c r="I656" s="326">
        <v>4.05</v>
      </c>
      <c r="J656" s="326">
        <v>4.05</v>
      </c>
    </row>
    <row r="657" spans="1:10" ht="63.75" x14ac:dyDescent="0.2">
      <c r="A657" s="322" t="s">
        <v>230</v>
      </c>
      <c r="B657" s="324" t="s">
        <v>608</v>
      </c>
      <c r="C657" s="322" t="s">
        <v>10</v>
      </c>
      <c r="D657" s="322" t="s">
        <v>609</v>
      </c>
      <c r="E657" s="323" t="s">
        <v>464</v>
      </c>
      <c r="F657" s="323"/>
      <c r="G657" s="324" t="s">
        <v>234</v>
      </c>
      <c r="H657" s="325">
        <v>1</v>
      </c>
      <c r="I657" s="326">
        <v>164.66</v>
      </c>
      <c r="J657" s="326">
        <v>164.66</v>
      </c>
    </row>
    <row r="658" spans="1:10" ht="25.5" x14ac:dyDescent="0.2">
      <c r="A658" s="332"/>
      <c r="B658" s="341"/>
      <c r="C658" s="332"/>
      <c r="D658" s="332"/>
      <c r="E658" s="332" t="s">
        <v>244</v>
      </c>
      <c r="F658" s="333">
        <v>29.51</v>
      </c>
      <c r="G658" s="332" t="s">
        <v>245</v>
      </c>
      <c r="H658" s="333">
        <v>0</v>
      </c>
      <c r="I658" s="332" t="s">
        <v>246</v>
      </c>
      <c r="J658" s="333">
        <v>29.51</v>
      </c>
    </row>
    <row r="659" spans="1:10" ht="26.25" thickBot="1" x14ac:dyDescent="0.25">
      <c r="A659" s="332"/>
      <c r="B659" s="341"/>
      <c r="C659" s="332"/>
      <c r="D659" s="332"/>
      <c r="E659" s="332" t="s">
        <v>247</v>
      </c>
      <c r="F659" s="333">
        <v>72.375</v>
      </c>
      <c r="G659" s="332"/>
      <c r="H659" s="334" t="s">
        <v>248</v>
      </c>
      <c r="I659" s="334"/>
      <c r="J659" s="333">
        <v>361.88</v>
      </c>
    </row>
    <row r="660" spans="1:10" ht="13.5" thickTop="1" x14ac:dyDescent="0.2">
      <c r="A660" s="335"/>
      <c r="B660" s="342"/>
      <c r="C660" s="335"/>
      <c r="D660" s="335"/>
      <c r="E660" s="335"/>
      <c r="F660" s="335"/>
      <c r="G660" s="335"/>
      <c r="H660" s="335"/>
      <c r="I660" s="335"/>
      <c r="J660" s="335"/>
    </row>
    <row r="661" spans="1:10" ht="15" x14ac:dyDescent="0.2">
      <c r="A661" s="313"/>
      <c r="B661" s="316" t="s">
        <v>219</v>
      </c>
      <c r="C661" s="313" t="s">
        <v>220</v>
      </c>
      <c r="D661" s="313" t="s">
        <v>84</v>
      </c>
      <c r="E661" s="315" t="s">
        <v>221</v>
      </c>
      <c r="F661" s="315"/>
      <c r="G661" s="316" t="s">
        <v>222</v>
      </c>
      <c r="H661" s="314" t="s">
        <v>223</v>
      </c>
      <c r="I661" s="314" t="s">
        <v>224</v>
      </c>
      <c r="J661" s="314" t="s">
        <v>225</v>
      </c>
    </row>
    <row r="662" spans="1:10" ht="63.75" x14ac:dyDescent="0.2">
      <c r="A662" s="317" t="s">
        <v>226</v>
      </c>
      <c r="B662" s="319" t="s">
        <v>600</v>
      </c>
      <c r="C662" s="317" t="s">
        <v>10</v>
      </c>
      <c r="D662" s="317" t="s">
        <v>601</v>
      </c>
      <c r="E662" s="318" t="s">
        <v>464</v>
      </c>
      <c r="F662" s="318"/>
      <c r="G662" s="319" t="s">
        <v>234</v>
      </c>
      <c r="H662" s="320">
        <v>1</v>
      </c>
      <c r="I662" s="321">
        <v>27.27</v>
      </c>
      <c r="J662" s="321">
        <v>27.27</v>
      </c>
    </row>
    <row r="663" spans="1:10" ht="63.75" x14ac:dyDescent="0.2">
      <c r="A663" s="327" t="s">
        <v>240</v>
      </c>
      <c r="B663" s="329" t="s">
        <v>610</v>
      </c>
      <c r="C663" s="327" t="s">
        <v>10</v>
      </c>
      <c r="D663" s="327" t="s">
        <v>611</v>
      </c>
      <c r="E663" s="328" t="s">
        <v>475</v>
      </c>
      <c r="F663" s="328"/>
      <c r="G663" s="329" t="s">
        <v>13</v>
      </c>
      <c r="H663" s="330">
        <v>5.5099999999999998E-5</v>
      </c>
      <c r="I663" s="331">
        <v>143450</v>
      </c>
      <c r="J663" s="331">
        <v>7.9040949999999999</v>
      </c>
    </row>
    <row r="664" spans="1:10" ht="51" x14ac:dyDescent="0.2">
      <c r="A664" s="327" t="s">
        <v>240</v>
      </c>
      <c r="B664" s="329" t="s">
        <v>612</v>
      </c>
      <c r="C664" s="327" t="s">
        <v>10</v>
      </c>
      <c r="D664" s="327" t="s">
        <v>613</v>
      </c>
      <c r="E664" s="328" t="s">
        <v>475</v>
      </c>
      <c r="F664" s="328"/>
      <c r="G664" s="329" t="s">
        <v>13</v>
      </c>
      <c r="H664" s="330">
        <v>3.43E-5</v>
      </c>
      <c r="I664" s="331">
        <v>564729.71</v>
      </c>
      <c r="J664" s="331">
        <v>19.3702291</v>
      </c>
    </row>
    <row r="665" spans="1:10" ht="25.5" x14ac:dyDescent="0.2">
      <c r="A665" s="332"/>
      <c r="B665" s="341"/>
      <c r="C665" s="332"/>
      <c r="D665" s="332"/>
      <c r="E665" s="332" t="s">
        <v>244</v>
      </c>
      <c r="F665" s="333">
        <v>0</v>
      </c>
      <c r="G665" s="332" t="s">
        <v>245</v>
      </c>
      <c r="H665" s="333">
        <v>0</v>
      </c>
      <c r="I665" s="332" t="s">
        <v>246</v>
      </c>
      <c r="J665" s="333">
        <v>0</v>
      </c>
    </row>
    <row r="666" spans="1:10" ht="26.25" thickBot="1" x14ac:dyDescent="0.25">
      <c r="A666" s="332"/>
      <c r="B666" s="341"/>
      <c r="C666" s="332"/>
      <c r="D666" s="332"/>
      <c r="E666" s="332" t="s">
        <v>247</v>
      </c>
      <c r="F666" s="333">
        <v>6.8174999999999999</v>
      </c>
      <c r="G666" s="332"/>
      <c r="H666" s="334" t="s">
        <v>248</v>
      </c>
      <c r="I666" s="334"/>
      <c r="J666" s="333">
        <v>34.090000000000003</v>
      </c>
    </row>
    <row r="667" spans="1:10" ht="13.5" thickTop="1" x14ac:dyDescent="0.2">
      <c r="A667" s="335"/>
      <c r="B667" s="342"/>
      <c r="C667" s="335"/>
      <c r="D667" s="335"/>
      <c r="E667" s="335"/>
      <c r="F667" s="335"/>
      <c r="G667" s="335"/>
      <c r="H667" s="335"/>
      <c r="I667" s="335"/>
      <c r="J667" s="335"/>
    </row>
    <row r="668" spans="1:10" ht="15" x14ac:dyDescent="0.2">
      <c r="A668" s="313"/>
      <c r="B668" s="316" t="s">
        <v>219</v>
      </c>
      <c r="C668" s="313" t="s">
        <v>220</v>
      </c>
      <c r="D668" s="313" t="s">
        <v>84</v>
      </c>
      <c r="E668" s="315" t="s">
        <v>221</v>
      </c>
      <c r="F668" s="315"/>
      <c r="G668" s="316" t="s">
        <v>222</v>
      </c>
      <c r="H668" s="314" t="s">
        <v>223</v>
      </c>
      <c r="I668" s="314" t="s">
        <v>224</v>
      </c>
      <c r="J668" s="314" t="s">
        <v>225</v>
      </c>
    </row>
    <row r="669" spans="1:10" ht="63.75" x14ac:dyDescent="0.2">
      <c r="A669" s="317" t="s">
        <v>226</v>
      </c>
      <c r="B669" s="319" t="s">
        <v>606</v>
      </c>
      <c r="C669" s="317" t="s">
        <v>10</v>
      </c>
      <c r="D669" s="317" t="s">
        <v>607</v>
      </c>
      <c r="E669" s="318" t="s">
        <v>464</v>
      </c>
      <c r="F669" s="318"/>
      <c r="G669" s="319" t="s">
        <v>234</v>
      </c>
      <c r="H669" s="320">
        <v>1</v>
      </c>
      <c r="I669" s="321">
        <v>4.05</v>
      </c>
      <c r="J669" s="321">
        <v>4.05</v>
      </c>
    </row>
    <row r="670" spans="1:10" ht="63.75" x14ac:dyDescent="0.2">
      <c r="A670" s="327" t="s">
        <v>240</v>
      </c>
      <c r="B670" s="329" t="s">
        <v>610</v>
      </c>
      <c r="C670" s="327" t="s">
        <v>10</v>
      </c>
      <c r="D670" s="327" t="s">
        <v>611</v>
      </c>
      <c r="E670" s="328" t="s">
        <v>475</v>
      </c>
      <c r="F670" s="328"/>
      <c r="G670" s="329" t="s">
        <v>13</v>
      </c>
      <c r="H670" s="330">
        <v>5.8000000000000004E-6</v>
      </c>
      <c r="I670" s="331">
        <v>143450</v>
      </c>
      <c r="J670" s="331">
        <v>0.83201000000000003</v>
      </c>
    </row>
    <row r="671" spans="1:10" ht="51" x14ac:dyDescent="0.2">
      <c r="A671" s="327" t="s">
        <v>240</v>
      </c>
      <c r="B671" s="329" t="s">
        <v>612</v>
      </c>
      <c r="C671" s="327" t="s">
        <v>10</v>
      </c>
      <c r="D671" s="327" t="s">
        <v>613</v>
      </c>
      <c r="E671" s="328" t="s">
        <v>475</v>
      </c>
      <c r="F671" s="328"/>
      <c r="G671" s="329" t="s">
        <v>13</v>
      </c>
      <c r="H671" s="330">
        <v>5.6999999999999996E-6</v>
      </c>
      <c r="I671" s="331">
        <v>564729.71</v>
      </c>
      <c r="J671" s="331">
        <v>3.2189592999999999</v>
      </c>
    </row>
    <row r="672" spans="1:10" ht="25.5" x14ac:dyDescent="0.2">
      <c r="A672" s="332"/>
      <c r="B672" s="341"/>
      <c r="C672" s="332"/>
      <c r="D672" s="332"/>
      <c r="E672" s="332" t="s">
        <v>244</v>
      </c>
      <c r="F672" s="333">
        <v>0</v>
      </c>
      <c r="G672" s="332" t="s">
        <v>245</v>
      </c>
      <c r="H672" s="333">
        <v>0</v>
      </c>
      <c r="I672" s="332" t="s">
        <v>246</v>
      </c>
      <c r="J672" s="333">
        <v>0</v>
      </c>
    </row>
    <row r="673" spans="1:10" ht="26.25" thickBot="1" x14ac:dyDescent="0.25">
      <c r="A673" s="332"/>
      <c r="B673" s="341"/>
      <c r="C673" s="332"/>
      <c r="D673" s="332"/>
      <c r="E673" s="332" t="s">
        <v>247</v>
      </c>
      <c r="F673" s="333">
        <v>1.0125</v>
      </c>
      <c r="G673" s="332"/>
      <c r="H673" s="334" t="s">
        <v>248</v>
      </c>
      <c r="I673" s="334"/>
      <c r="J673" s="333">
        <v>5.0599999999999996</v>
      </c>
    </row>
    <row r="674" spans="1:10" ht="13.5" thickTop="1" x14ac:dyDescent="0.2">
      <c r="A674" s="335"/>
      <c r="B674" s="342"/>
      <c r="C674" s="335"/>
      <c r="D674" s="335"/>
      <c r="E674" s="335"/>
      <c r="F674" s="335"/>
      <c r="G674" s="335"/>
      <c r="H674" s="335"/>
      <c r="I674" s="335"/>
      <c r="J674" s="335"/>
    </row>
    <row r="675" spans="1:10" ht="15" x14ac:dyDescent="0.2">
      <c r="A675" s="313"/>
      <c r="B675" s="316" t="s">
        <v>219</v>
      </c>
      <c r="C675" s="313" t="s">
        <v>220</v>
      </c>
      <c r="D675" s="313" t="s">
        <v>84</v>
      </c>
      <c r="E675" s="315" t="s">
        <v>221</v>
      </c>
      <c r="F675" s="315"/>
      <c r="G675" s="316" t="s">
        <v>222</v>
      </c>
      <c r="H675" s="314" t="s">
        <v>223</v>
      </c>
      <c r="I675" s="314" t="s">
        <v>224</v>
      </c>
      <c r="J675" s="314" t="s">
        <v>225</v>
      </c>
    </row>
    <row r="676" spans="1:10" ht="63.75" x14ac:dyDescent="0.2">
      <c r="A676" s="317" t="s">
        <v>226</v>
      </c>
      <c r="B676" s="319" t="s">
        <v>602</v>
      </c>
      <c r="C676" s="317" t="s">
        <v>10</v>
      </c>
      <c r="D676" s="317" t="s">
        <v>603</v>
      </c>
      <c r="E676" s="318" t="s">
        <v>464</v>
      </c>
      <c r="F676" s="318"/>
      <c r="G676" s="319" t="s">
        <v>234</v>
      </c>
      <c r="H676" s="320">
        <v>1</v>
      </c>
      <c r="I676" s="321">
        <v>10.029999999999999</v>
      </c>
      <c r="J676" s="321">
        <v>10.029999999999999</v>
      </c>
    </row>
    <row r="677" spans="1:10" ht="63.75" x14ac:dyDescent="0.2">
      <c r="A677" s="327" t="s">
        <v>240</v>
      </c>
      <c r="B677" s="329" t="s">
        <v>610</v>
      </c>
      <c r="C677" s="327" t="s">
        <v>10</v>
      </c>
      <c r="D677" s="327" t="s">
        <v>611</v>
      </c>
      <c r="E677" s="328" t="s">
        <v>475</v>
      </c>
      <c r="F677" s="328"/>
      <c r="G677" s="329" t="s">
        <v>13</v>
      </c>
      <c r="H677" s="330">
        <v>1.4399999999999999E-5</v>
      </c>
      <c r="I677" s="331">
        <v>143450</v>
      </c>
      <c r="J677" s="331">
        <v>2.06568</v>
      </c>
    </row>
    <row r="678" spans="1:10" ht="51" x14ac:dyDescent="0.2">
      <c r="A678" s="327" t="s">
        <v>240</v>
      </c>
      <c r="B678" s="329" t="s">
        <v>612</v>
      </c>
      <c r="C678" s="327" t="s">
        <v>10</v>
      </c>
      <c r="D678" s="327" t="s">
        <v>613</v>
      </c>
      <c r="E678" s="328" t="s">
        <v>475</v>
      </c>
      <c r="F678" s="328"/>
      <c r="G678" s="329" t="s">
        <v>13</v>
      </c>
      <c r="H678" s="330">
        <v>1.4100000000000001E-5</v>
      </c>
      <c r="I678" s="331">
        <v>564729.71</v>
      </c>
      <c r="J678" s="331">
        <v>7.9626888999999998</v>
      </c>
    </row>
    <row r="679" spans="1:10" ht="25.5" x14ac:dyDescent="0.2">
      <c r="A679" s="332"/>
      <c r="B679" s="341"/>
      <c r="C679" s="332"/>
      <c r="D679" s="332"/>
      <c r="E679" s="332" t="s">
        <v>244</v>
      </c>
      <c r="F679" s="333">
        <v>0</v>
      </c>
      <c r="G679" s="332" t="s">
        <v>245</v>
      </c>
      <c r="H679" s="333">
        <v>0</v>
      </c>
      <c r="I679" s="332" t="s">
        <v>246</v>
      </c>
      <c r="J679" s="333">
        <v>0</v>
      </c>
    </row>
    <row r="680" spans="1:10" ht="26.25" thickBot="1" x14ac:dyDescent="0.25">
      <c r="A680" s="332"/>
      <c r="B680" s="341"/>
      <c r="C680" s="332"/>
      <c r="D680" s="332"/>
      <c r="E680" s="332" t="s">
        <v>247</v>
      </c>
      <c r="F680" s="333">
        <v>2.5074999999999998</v>
      </c>
      <c r="G680" s="332"/>
      <c r="H680" s="334" t="s">
        <v>248</v>
      </c>
      <c r="I680" s="334"/>
      <c r="J680" s="333">
        <v>12.54</v>
      </c>
    </row>
    <row r="681" spans="1:10" ht="13.5" thickTop="1" x14ac:dyDescent="0.2">
      <c r="A681" s="335"/>
      <c r="B681" s="342"/>
      <c r="C681" s="335"/>
      <c r="D681" s="335"/>
      <c r="E681" s="335"/>
      <c r="F681" s="335"/>
      <c r="G681" s="335"/>
      <c r="H681" s="335"/>
      <c r="I681" s="335"/>
      <c r="J681" s="335"/>
    </row>
    <row r="682" spans="1:10" ht="15" x14ac:dyDescent="0.2">
      <c r="A682" s="313"/>
      <c r="B682" s="316" t="s">
        <v>219</v>
      </c>
      <c r="C682" s="313" t="s">
        <v>220</v>
      </c>
      <c r="D682" s="313" t="s">
        <v>84</v>
      </c>
      <c r="E682" s="315" t="s">
        <v>221</v>
      </c>
      <c r="F682" s="315"/>
      <c r="G682" s="316" t="s">
        <v>222</v>
      </c>
      <c r="H682" s="314" t="s">
        <v>223</v>
      </c>
      <c r="I682" s="314" t="s">
        <v>224</v>
      </c>
      <c r="J682" s="314" t="s">
        <v>225</v>
      </c>
    </row>
    <row r="683" spans="1:10" ht="63.75" x14ac:dyDescent="0.2">
      <c r="A683" s="317" t="s">
        <v>226</v>
      </c>
      <c r="B683" s="319" t="s">
        <v>604</v>
      </c>
      <c r="C683" s="317" t="s">
        <v>10</v>
      </c>
      <c r="D683" s="317" t="s">
        <v>605</v>
      </c>
      <c r="E683" s="318" t="s">
        <v>464</v>
      </c>
      <c r="F683" s="318"/>
      <c r="G683" s="319" t="s">
        <v>234</v>
      </c>
      <c r="H683" s="320">
        <v>1</v>
      </c>
      <c r="I683" s="321">
        <v>46.2</v>
      </c>
      <c r="J683" s="321">
        <v>46.2</v>
      </c>
    </row>
    <row r="684" spans="1:10" ht="63.75" x14ac:dyDescent="0.2">
      <c r="A684" s="327" t="s">
        <v>240</v>
      </c>
      <c r="B684" s="329" t="s">
        <v>610</v>
      </c>
      <c r="C684" s="327" t="s">
        <v>10</v>
      </c>
      <c r="D684" s="327" t="s">
        <v>611</v>
      </c>
      <c r="E684" s="328" t="s">
        <v>475</v>
      </c>
      <c r="F684" s="328"/>
      <c r="G684" s="329" t="s">
        <v>13</v>
      </c>
      <c r="H684" s="330">
        <v>6.8899999999999994E-5</v>
      </c>
      <c r="I684" s="331">
        <v>143450</v>
      </c>
      <c r="J684" s="331">
        <v>9.8837050000000009</v>
      </c>
    </row>
    <row r="685" spans="1:10" ht="51" x14ac:dyDescent="0.2">
      <c r="A685" s="327" t="s">
        <v>240</v>
      </c>
      <c r="B685" s="329" t="s">
        <v>612</v>
      </c>
      <c r="C685" s="327" t="s">
        <v>10</v>
      </c>
      <c r="D685" s="327" t="s">
        <v>613</v>
      </c>
      <c r="E685" s="328" t="s">
        <v>475</v>
      </c>
      <c r="F685" s="328"/>
      <c r="G685" s="329" t="s">
        <v>13</v>
      </c>
      <c r="H685" s="330">
        <v>6.4300000000000004E-5</v>
      </c>
      <c r="I685" s="331">
        <v>564729.71</v>
      </c>
      <c r="J685" s="331">
        <v>36.312120399999998</v>
      </c>
    </row>
    <row r="686" spans="1:10" ht="25.5" x14ac:dyDescent="0.2">
      <c r="A686" s="332"/>
      <c r="B686" s="341"/>
      <c r="C686" s="332"/>
      <c r="D686" s="332"/>
      <c r="E686" s="332" t="s">
        <v>244</v>
      </c>
      <c r="F686" s="333">
        <v>0</v>
      </c>
      <c r="G686" s="332" t="s">
        <v>245</v>
      </c>
      <c r="H686" s="333">
        <v>0</v>
      </c>
      <c r="I686" s="332" t="s">
        <v>246</v>
      </c>
      <c r="J686" s="333">
        <v>0</v>
      </c>
    </row>
    <row r="687" spans="1:10" ht="26.25" thickBot="1" x14ac:dyDescent="0.25">
      <c r="A687" s="332"/>
      <c r="B687" s="341"/>
      <c r="C687" s="332"/>
      <c r="D687" s="332"/>
      <c r="E687" s="332" t="s">
        <v>247</v>
      </c>
      <c r="F687" s="333">
        <v>11.55</v>
      </c>
      <c r="G687" s="332"/>
      <c r="H687" s="334" t="s">
        <v>248</v>
      </c>
      <c r="I687" s="334"/>
      <c r="J687" s="333">
        <v>57.75</v>
      </c>
    </row>
    <row r="688" spans="1:10" ht="13.5" thickTop="1" x14ac:dyDescent="0.2">
      <c r="A688" s="335"/>
      <c r="B688" s="342"/>
      <c r="C688" s="335"/>
      <c r="D688" s="335"/>
      <c r="E688" s="335"/>
      <c r="F688" s="335"/>
      <c r="G688" s="335"/>
      <c r="H688" s="335"/>
      <c r="I688" s="335"/>
      <c r="J688" s="335"/>
    </row>
    <row r="689" spans="1:10" ht="15" x14ac:dyDescent="0.2">
      <c r="A689" s="313"/>
      <c r="B689" s="316" t="s">
        <v>219</v>
      </c>
      <c r="C689" s="313" t="s">
        <v>220</v>
      </c>
      <c r="D689" s="313" t="s">
        <v>84</v>
      </c>
      <c r="E689" s="315" t="s">
        <v>221</v>
      </c>
      <c r="F689" s="315"/>
      <c r="G689" s="316" t="s">
        <v>222</v>
      </c>
      <c r="H689" s="314" t="s">
        <v>223</v>
      </c>
      <c r="I689" s="314" t="s">
        <v>224</v>
      </c>
      <c r="J689" s="314" t="s">
        <v>225</v>
      </c>
    </row>
    <row r="690" spans="1:10" ht="63.75" x14ac:dyDescent="0.2">
      <c r="A690" s="317" t="s">
        <v>226</v>
      </c>
      <c r="B690" s="319" t="s">
        <v>608</v>
      </c>
      <c r="C690" s="317" t="s">
        <v>10</v>
      </c>
      <c r="D690" s="317" t="s">
        <v>609</v>
      </c>
      <c r="E690" s="318" t="s">
        <v>464</v>
      </c>
      <c r="F690" s="318"/>
      <c r="G690" s="319" t="s">
        <v>234</v>
      </c>
      <c r="H690" s="320">
        <v>1</v>
      </c>
      <c r="I690" s="321">
        <v>164.66</v>
      </c>
      <c r="J690" s="321">
        <v>164.66</v>
      </c>
    </row>
    <row r="691" spans="1:10" ht="25.5" x14ac:dyDescent="0.2">
      <c r="A691" s="327" t="s">
        <v>240</v>
      </c>
      <c r="B691" s="329" t="s">
        <v>614</v>
      </c>
      <c r="C691" s="327" t="s">
        <v>10</v>
      </c>
      <c r="D691" s="327" t="s">
        <v>615</v>
      </c>
      <c r="E691" s="328" t="s">
        <v>243</v>
      </c>
      <c r="F691" s="328"/>
      <c r="G691" s="329" t="s">
        <v>42</v>
      </c>
      <c r="H691" s="330">
        <v>26.43</v>
      </c>
      <c r="I691" s="331">
        <v>6.23</v>
      </c>
      <c r="J691" s="331">
        <v>164.65889999999999</v>
      </c>
    </row>
    <row r="692" spans="1:10" ht="25.5" x14ac:dyDescent="0.2">
      <c r="A692" s="332"/>
      <c r="B692" s="341"/>
      <c r="C692" s="332"/>
      <c r="D692" s="332"/>
      <c r="E692" s="332" t="s">
        <v>244</v>
      </c>
      <c r="F692" s="333">
        <v>0</v>
      </c>
      <c r="G692" s="332" t="s">
        <v>245</v>
      </c>
      <c r="H692" s="333">
        <v>0</v>
      </c>
      <c r="I692" s="332" t="s">
        <v>246</v>
      </c>
      <c r="J692" s="333">
        <v>0</v>
      </c>
    </row>
    <row r="693" spans="1:10" ht="26.25" thickBot="1" x14ac:dyDescent="0.25">
      <c r="A693" s="332"/>
      <c r="B693" s="341"/>
      <c r="C693" s="332"/>
      <c r="D693" s="332"/>
      <c r="E693" s="332" t="s">
        <v>247</v>
      </c>
      <c r="F693" s="333">
        <v>41.164999999999999</v>
      </c>
      <c r="G693" s="332"/>
      <c r="H693" s="334" t="s">
        <v>248</v>
      </c>
      <c r="I693" s="334"/>
      <c r="J693" s="333">
        <v>205.83</v>
      </c>
    </row>
    <row r="694" spans="1:10" ht="13.5" thickTop="1" x14ac:dyDescent="0.2">
      <c r="A694" s="335"/>
      <c r="B694" s="342"/>
      <c r="C694" s="335"/>
      <c r="D694" s="335"/>
      <c r="E694" s="335"/>
      <c r="F694" s="335"/>
      <c r="G694" s="335"/>
      <c r="H694" s="335"/>
      <c r="I694" s="335"/>
      <c r="J694" s="335"/>
    </row>
    <row r="695" spans="1:10" ht="15" x14ac:dyDescent="0.2">
      <c r="A695" s="313"/>
      <c r="B695" s="316" t="s">
        <v>219</v>
      </c>
      <c r="C695" s="313" t="s">
        <v>220</v>
      </c>
      <c r="D695" s="313" t="s">
        <v>84</v>
      </c>
      <c r="E695" s="315" t="s">
        <v>221</v>
      </c>
      <c r="F695" s="315"/>
      <c r="G695" s="316" t="s">
        <v>222</v>
      </c>
      <c r="H695" s="314" t="s">
        <v>223</v>
      </c>
      <c r="I695" s="314" t="s">
        <v>224</v>
      </c>
      <c r="J695" s="314" t="s">
        <v>225</v>
      </c>
    </row>
    <row r="696" spans="1:10" ht="25.5" x14ac:dyDescent="0.2">
      <c r="A696" s="317" t="s">
        <v>226</v>
      </c>
      <c r="B696" s="319" t="s">
        <v>598</v>
      </c>
      <c r="C696" s="317" t="s">
        <v>10</v>
      </c>
      <c r="D696" s="317" t="s">
        <v>599</v>
      </c>
      <c r="E696" s="318" t="s">
        <v>233</v>
      </c>
      <c r="F696" s="318"/>
      <c r="G696" s="319" t="s">
        <v>234</v>
      </c>
      <c r="H696" s="320">
        <v>1</v>
      </c>
      <c r="I696" s="321">
        <v>37.29</v>
      </c>
      <c r="J696" s="321">
        <v>37.29</v>
      </c>
    </row>
    <row r="697" spans="1:10" ht="25.5" x14ac:dyDescent="0.2">
      <c r="A697" s="322" t="s">
        <v>230</v>
      </c>
      <c r="B697" s="324" t="s">
        <v>544</v>
      </c>
      <c r="C697" s="322" t="s">
        <v>10</v>
      </c>
      <c r="D697" s="322" t="s">
        <v>545</v>
      </c>
      <c r="E697" s="323" t="s">
        <v>233</v>
      </c>
      <c r="F697" s="323"/>
      <c r="G697" s="324" t="s">
        <v>234</v>
      </c>
      <c r="H697" s="325">
        <v>1</v>
      </c>
      <c r="I697" s="326">
        <v>0.48</v>
      </c>
      <c r="J697" s="326">
        <v>0.48</v>
      </c>
    </row>
    <row r="698" spans="1:10" ht="25.5" x14ac:dyDescent="0.2">
      <c r="A698" s="327" t="s">
        <v>240</v>
      </c>
      <c r="B698" s="329" t="s">
        <v>546</v>
      </c>
      <c r="C698" s="327" t="s">
        <v>10</v>
      </c>
      <c r="D698" s="327" t="s">
        <v>547</v>
      </c>
      <c r="E698" s="328" t="s">
        <v>403</v>
      </c>
      <c r="F698" s="328"/>
      <c r="G698" s="329" t="s">
        <v>234</v>
      </c>
      <c r="H698" s="330">
        <v>1</v>
      </c>
      <c r="I698" s="331">
        <v>29.03</v>
      </c>
      <c r="J698" s="331">
        <v>29.03</v>
      </c>
    </row>
    <row r="699" spans="1:10" ht="25.5" x14ac:dyDescent="0.2">
      <c r="A699" s="327" t="s">
        <v>240</v>
      </c>
      <c r="B699" s="329" t="s">
        <v>404</v>
      </c>
      <c r="C699" s="327" t="s">
        <v>10</v>
      </c>
      <c r="D699" s="327" t="s">
        <v>405</v>
      </c>
      <c r="E699" s="328" t="s">
        <v>243</v>
      </c>
      <c r="F699" s="328"/>
      <c r="G699" s="329" t="s">
        <v>234</v>
      </c>
      <c r="H699" s="330">
        <v>1</v>
      </c>
      <c r="I699" s="331">
        <v>4.5199999999999996</v>
      </c>
      <c r="J699" s="331">
        <v>4.5199999999999996</v>
      </c>
    </row>
    <row r="700" spans="1:10" ht="25.5" x14ac:dyDescent="0.2">
      <c r="A700" s="327" t="s">
        <v>240</v>
      </c>
      <c r="B700" s="329" t="s">
        <v>406</v>
      </c>
      <c r="C700" s="327" t="s">
        <v>10</v>
      </c>
      <c r="D700" s="327" t="s">
        <v>407</v>
      </c>
      <c r="E700" s="328" t="s">
        <v>243</v>
      </c>
      <c r="F700" s="328"/>
      <c r="G700" s="329" t="s">
        <v>234</v>
      </c>
      <c r="H700" s="330">
        <v>1</v>
      </c>
      <c r="I700" s="331">
        <v>0.85</v>
      </c>
      <c r="J700" s="331">
        <v>0.85</v>
      </c>
    </row>
    <row r="701" spans="1:10" ht="25.5" x14ac:dyDescent="0.2">
      <c r="A701" s="327" t="s">
        <v>240</v>
      </c>
      <c r="B701" s="329" t="s">
        <v>408</v>
      </c>
      <c r="C701" s="327" t="s">
        <v>10</v>
      </c>
      <c r="D701" s="327" t="s">
        <v>409</v>
      </c>
      <c r="E701" s="328" t="s">
        <v>243</v>
      </c>
      <c r="F701" s="328"/>
      <c r="G701" s="329" t="s">
        <v>234</v>
      </c>
      <c r="H701" s="330">
        <v>1</v>
      </c>
      <c r="I701" s="331">
        <v>1.43</v>
      </c>
      <c r="J701" s="331">
        <v>1.43</v>
      </c>
    </row>
    <row r="702" spans="1:10" ht="25.5" x14ac:dyDescent="0.2">
      <c r="A702" s="327" t="s">
        <v>240</v>
      </c>
      <c r="B702" s="329" t="s">
        <v>410</v>
      </c>
      <c r="C702" s="327" t="s">
        <v>10</v>
      </c>
      <c r="D702" s="327" t="s">
        <v>411</v>
      </c>
      <c r="E702" s="328" t="s">
        <v>243</v>
      </c>
      <c r="F702" s="328"/>
      <c r="G702" s="329" t="s">
        <v>234</v>
      </c>
      <c r="H702" s="330">
        <v>1</v>
      </c>
      <c r="I702" s="331">
        <v>0.08</v>
      </c>
      <c r="J702" s="331">
        <v>0.08</v>
      </c>
    </row>
    <row r="703" spans="1:10" ht="38.25" x14ac:dyDescent="0.2">
      <c r="A703" s="327" t="s">
        <v>240</v>
      </c>
      <c r="B703" s="329" t="s">
        <v>616</v>
      </c>
      <c r="C703" s="327" t="s">
        <v>10</v>
      </c>
      <c r="D703" s="327" t="s">
        <v>617</v>
      </c>
      <c r="E703" s="328" t="s">
        <v>243</v>
      </c>
      <c r="F703" s="328"/>
      <c r="G703" s="329" t="s">
        <v>234</v>
      </c>
      <c r="H703" s="330">
        <v>1</v>
      </c>
      <c r="I703" s="331">
        <v>0.01</v>
      </c>
      <c r="J703" s="331">
        <v>0.01</v>
      </c>
    </row>
    <row r="704" spans="1:10" ht="25.5" x14ac:dyDescent="0.2">
      <c r="A704" s="327" t="s">
        <v>240</v>
      </c>
      <c r="B704" s="329" t="s">
        <v>618</v>
      </c>
      <c r="C704" s="327" t="s">
        <v>10</v>
      </c>
      <c r="D704" s="327" t="s">
        <v>619</v>
      </c>
      <c r="E704" s="328" t="s">
        <v>243</v>
      </c>
      <c r="F704" s="328"/>
      <c r="G704" s="329" t="s">
        <v>234</v>
      </c>
      <c r="H704" s="330">
        <v>1</v>
      </c>
      <c r="I704" s="331">
        <v>0.89</v>
      </c>
      <c r="J704" s="331">
        <v>0.89</v>
      </c>
    </row>
    <row r="705" spans="1:10" ht="25.5" x14ac:dyDescent="0.2">
      <c r="A705" s="332"/>
      <c r="B705" s="341"/>
      <c r="C705" s="332"/>
      <c r="D705" s="332"/>
      <c r="E705" s="332" t="s">
        <v>244</v>
      </c>
      <c r="F705" s="333">
        <v>29.51</v>
      </c>
      <c r="G705" s="332" t="s">
        <v>245</v>
      </c>
      <c r="H705" s="333">
        <v>0</v>
      </c>
      <c r="I705" s="332" t="s">
        <v>246</v>
      </c>
      <c r="J705" s="333">
        <v>29.51</v>
      </c>
    </row>
    <row r="706" spans="1:10" ht="26.25" thickBot="1" x14ac:dyDescent="0.25">
      <c r="A706" s="332"/>
      <c r="B706" s="341"/>
      <c r="C706" s="332"/>
      <c r="D706" s="332"/>
      <c r="E706" s="332" t="s">
        <v>247</v>
      </c>
      <c r="F706" s="333">
        <v>9.3224999999999998</v>
      </c>
      <c r="G706" s="332"/>
      <c r="H706" s="334" t="s">
        <v>248</v>
      </c>
      <c r="I706" s="334"/>
      <c r="J706" s="333">
        <v>46.61</v>
      </c>
    </row>
    <row r="707" spans="1:10" ht="13.5" thickTop="1" x14ac:dyDescent="0.2">
      <c r="A707" s="335"/>
      <c r="B707" s="342"/>
      <c r="C707" s="335"/>
      <c r="D707" s="335"/>
      <c r="E707" s="335"/>
      <c r="F707" s="335"/>
      <c r="G707" s="335"/>
      <c r="H707" s="335"/>
      <c r="I707" s="335"/>
      <c r="J707" s="335"/>
    </row>
    <row r="708" spans="1:10" ht="15" x14ac:dyDescent="0.2">
      <c r="A708" s="313"/>
      <c r="B708" s="316" t="s">
        <v>219</v>
      </c>
      <c r="C708" s="313" t="s">
        <v>220</v>
      </c>
      <c r="D708" s="313" t="s">
        <v>84</v>
      </c>
      <c r="E708" s="315" t="s">
        <v>221</v>
      </c>
      <c r="F708" s="315"/>
      <c r="G708" s="316" t="s">
        <v>222</v>
      </c>
      <c r="H708" s="314" t="s">
        <v>223</v>
      </c>
      <c r="I708" s="314" t="s">
        <v>224</v>
      </c>
      <c r="J708" s="314" t="s">
        <v>225</v>
      </c>
    </row>
    <row r="709" spans="1:10" ht="25.5" x14ac:dyDescent="0.2">
      <c r="A709" s="317" t="s">
        <v>226</v>
      </c>
      <c r="B709" s="319" t="s">
        <v>526</v>
      </c>
      <c r="C709" s="317" t="s">
        <v>10</v>
      </c>
      <c r="D709" s="317" t="s">
        <v>527</v>
      </c>
      <c r="E709" s="318" t="s">
        <v>233</v>
      </c>
      <c r="F709" s="318"/>
      <c r="G709" s="319" t="s">
        <v>234</v>
      </c>
      <c r="H709" s="320">
        <v>1</v>
      </c>
      <c r="I709" s="321">
        <v>38.97</v>
      </c>
      <c r="J709" s="321">
        <v>38.97</v>
      </c>
    </row>
    <row r="710" spans="1:10" ht="38.25" x14ac:dyDescent="0.2">
      <c r="A710" s="322" t="s">
        <v>230</v>
      </c>
      <c r="B710" s="324" t="s">
        <v>548</v>
      </c>
      <c r="C710" s="322" t="s">
        <v>10</v>
      </c>
      <c r="D710" s="322" t="s">
        <v>549</v>
      </c>
      <c r="E710" s="323" t="s">
        <v>233</v>
      </c>
      <c r="F710" s="323"/>
      <c r="G710" s="324" t="s">
        <v>234</v>
      </c>
      <c r="H710" s="325">
        <v>1</v>
      </c>
      <c r="I710" s="326">
        <v>0.26</v>
      </c>
      <c r="J710" s="326">
        <v>0.26</v>
      </c>
    </row>
    <row r="711" spans="1:10" ht="25.5" x14ac:dyDescent="0.2">
      <c r="A711" s="327" t="s">
        <v>240</v>
      </c>
      <c r="B711" s="329" t="s">
        <v>404</v>
      </c>
      <c r="C711" s="327" t="s">
        <v>10</v>
      </c>
      <c r="D711" s="327" t="s">
        <v>405</v>
      </c>
      <c r="E711" s="328" t="s">
        <v>243</v>
      </c>
      <c r="F711" s="328"/>
      <c r="G711" s="329" t="s">
        <v>234</v>
      </c>
      <c r="H711" s="330">
        <v>1</v>
      </c>
      <c r="I711" s="331">
        <v>4.5199999999999996</v>
      </c>
      <c r="J711" s="331">
        <v>4.5199999999999996</v>
      </c>
    </row>
    <row r="712" spans="1:10" ht="25.5" x14ac:dyDescent="0.2">
      <c r="A712" s="327" t="s">
        <v>240</v>
      </c>
      <c r="B712" s="329" t="s">
        <v>406</v>
      </c>
      <c r="C712" s="327" t="s">
        <v>10</v>
      </c>
      <c r="D712" s="327" t="s">
        <v>407</v>
      </c>
      <c r="E712" s="328" t="s">
        <v>243</v>
      </c>
      <c r="F712" s="328"/>
      <c r="G712" s="329" t="s">
        <v>234</v>
      </c>
      <c r="H712" s="330">
        <v>1</v>
      </c>
      <c r="I712" s="331">
        <v>0.85</v>
      </c>
      <c r="J712" s="331">
        <v>0.85</v>
      </c>
    </row>
    <row r="713" spans="1:10" ht="25.5" x14ac:dyDescent="0.2">
      <c r="A713" s="327" t="s">
        <v>240</v>
      </c>
      <c r="B713" s="329" t="s">
        <v>408</v>
      </c>
      <c r="C713" s="327" t="s">
        <v>10</v>
      </c>
      <c r="D713" s="327" t="s">
        <v>409</v>
      </c>
      <c r="E713" s="328" t="s">
        <v>243</v>
      </c>
      <c r="F713" s="328"/>
      <c r="G713" s="329" t="s">
        <v>234</v>
      </c>
      <c r="H713" s="330">
        <v>1</v>
      </c>
      <c r="I713" s="331">
        <v>1.43</v>
      </c>
      <c r="J713" s="331">
        <v>1.43</v>
      </c>
    </row>
    <row r="714" spans="1:10" ht="25.5" x14ac:dyDescent="0.2">
      <c r="A714" s="327" t="s">
        <v>240</v>
      </c>
      <c r="B714" s="329" t="s">
        <v>410</v>
      </c>
      <c r="C714" s="327" t="s">
        <v>10</v>
      </c>
      <c r="D714" s="327" t="s">
        <v>411</v>
      </c>
      <c r="E714" s="328" t="s">
        <v>243</v>
      </c>
      <c r="F714" s="328"/>
      <c r="G714" s="329" t="s">
        <v>234</v>
      </c>
      <c r="H714" s="330">
        <v>1</v>
      </c>
      <c r="I714" s="331">
        <v>0.08</v>
      </c>
      <c r="J714" s="331">
        <v>0.08</v>
      </c>
    </row>
    <row r="715" spans="1:10" ht="25.5" x14ac:dyDescent="0.2">
      <c r="A715" s="327" t="s">
        <v>240</v>
      </c>
      <c r="B715" s="329" t="s">
        <v>550</v>
      </c>
      <c r="C715" s="327" t="s">
        <v>10</v>
      </c>
      <c r="D715" s="327" t="s">
        <v>551</v>
      </c>
      <c r="E715" s="328" t="s">
        <v>403</v>
      </c>
      <c r="F715" s="328"/>
      <c r="G715" s="329" t="s">
        <v>234</v>
      </c>
      <c r="H715" s="330">
        <v>1</v>
      </c>
      <c r="I715" s="331">
        <v>30.93</v>
      </c>
      <c r="J715" s="331">
        <v>30.93</v>
      </c>
    </row>
    <row r="716" spans="1:10" ht="38.25" x14ac:dyDescent="0.2">
      <c r="A716" s="327" t="s">
        <v>240</v>
      </c>
      <c r="B716" s="329" t="s">
        <v>616</v>
      </c>
      <c r="C716" s="327" t="s">
        <v>10</v>
      </c>
      <c r="D716" s="327" t="s">
        <v>617</v>
      </c>
      <c r="E716" s="328" t="s">
        <v>243</v>
      </c>
      <c r="F716" s="328"/>
      <c r="G716" s="329" t="s">
        <v>234</v>
      </c>
      <c r="H716" s="330">
        <v>1</v>
      </c>
      <c r="I716" s="331">
        <v>0.01</v>
      </c>
      <c r="J716" s="331">
        <v>0.01</v>
      </c>
    </row>
    <row r="717" spans="1:10" ht="25.5" x14ac:dyDescent="0.2">
      <c r="A717" s="327" t="s">
        <v>240</v>
      </c>
      <c r="B717" s="329" t="s">
        <v>618</v>
      </c>
      <c r="C717" s="327" t="s">
        <v>10</v>
      </c>
      <c r="D717" s="327" t="s">
        <v>619</v>
      </c>
      <c r="E717" s="328" t="s">
        <v>243</v>
      </c>
      <c r="F717" s="328"/>
      <c r="G717" s="329" t="s">
        <v>234</v>
      </c>
      <c r="H717" s="330">
        <v>1</v>
      </c>
      <c r="I717" s="331">
        <v>0.89</v>
      </c>
      <c r="J717" s="331">
        <v>0.89</v>
      </c>
    </row>
    <row r="718" spans="1:10" ht="25.5" x14ac:dyDescent="0.2">
      <c r="A718" s="332"/>
      <c r="B718" s="341"/>
      <c r="C718" s="332"/>
      <c r="D718" s="332"/>
      <c r="E718" s="332" t="s">
        <v>244</v>
      </c>
      <c r="F718" s="333">
        <v>31.19</v>
      </c>
      <c r="G718" s="332" t="s">
        <v>245</v>
      </c>
      <c r="H718" s="333">
        <v>0</v>
      </c>
      <c r="I718" s="332" t="s">
        <v>246</v>
      </c>
      <c r="J718" s="333">
        <v>31.19</v>
      </c>
    </row>
    <row r="719" spans="1:10" ht="26.25" thickBot="1" x14ac:dyDescent="0.25">
      <c r="A719" s="332"/>
      <c r="B719" s="341"/>
      <c r="C719" s="332"/>
      <c r="D719" s="332"/>
      <c r="E719" s="332" t="s">
        <v>247</v>
      </c>
      <c r="F719" s="333">
        <v>9.7424999999999997</v>
      </c>
      <c r="G719" s="332"/>
      <c r="H719" s="334" t="s">
        <v>248</v>
      </c>
      <c r="I719" s="334"/>
      <c r="J719" s="333">
        <v>48.71</v>
      </c>
    </row>
    <row r="720" spans="1:10" ht="13.5" thickTop="1" x14ac:dyDescent="0.2">
      <c r="A720" s="335"/>
      <c r="B720" s="342"/>
      <c r="C720" s="335"/>
      <c r="D720" s="335"/>
      <c r="E720" s="335"/>
      <c r="F720" s="335"/>
      <c r="G720" s="335"/>
      <c r="H720" s="335"/>
      <c r="I720" s="335"/>
      <c r="J720" s="335"/>
    </row>
    <row r="721" spans="1:10" ht="15" x14ac:dyDescent="0.2">
      <c r="A721" s="313"/>
      <c r="B721" s="316" t="s">
        <v>219</v>
      </c>
      <c r="C721" s="313" t="s">
        <v>220</v>
      </c>
      <c r="D721" s="313" t="s">
        <v>84</v>
      </c>
      <c r="E721" s="315" t="s">
        <v>221</v>
      </c>
      <c r="F721" s="315"/>
      <c r="G721" s="316" t="s">
        <v>222</v>
      </c>
      <c r="H721" s="314" t="s">
        <v>223</v>
      </c>
      <c r="I721" s="314" t="s">
        <v>224</v>
      </c>
      <c r="J721" s="314" t="s">
        <v>225</v>
      </c>
    </row>
    <row r="722" spans="1:10" ht="25.5" x14ac:dyDescent="0.2">
      <c r="A722" s="317" t="s">
        <v>226</v>
      </c>
      <c r="B722" s="319" t="s">
        <v>620</v>
      </c>
      <c r="C722" s="317" t="s">
        <v>10</v>
      </c>
      <c r="D722" s="317" t="s">
        <v>621</v>
      </c>
      <c r="E722" s="318" t="s">
        <v>233</v>
      </c>
      <c r="F722" s="318"/>
      <c r="G722" s="319" t="s">
        <v>234</v>
      </c>
      <c r="H722" s="320">
        <v>1</v>
      </c>
      <c r="I722" s="321">
        <v>41.77</v>
      </c>
      <c r="J722" s="321">
        <v>41.77</v>
      </c>
    </row>
    <row r="723" spans="1:10" ht="38.25" x14ac:dyDescent="0.2">
      <c r="A723" s="322" t="s">
        <v>230</v>
      </c>
      <c r="B723" s="324" t="s">
        <v>552</v>
      </c>
      <c r="C723" s="322" t="s">
        <v>10</v>
      </c>
      <c r="D723" s="322" t="s">
        <v>553</v>
      </c>
      <c r="E723" s="323" t="s">
        <v>233</v>
      </c>
      <c r="F723" s="323"/>
      <c r="G723" s="324" t="s">
        <v>234</v>
      </c>
      <c r="H723" s="325">
        <v>1</v>
      </c>
      <c r="I723" s="326">
        <v>0.39</v>
      </c>
      <c r="J723" s="326">
        <v>0.39</v>
      </c>
    </row>
    <row r="724" spans="1:10" x14ac:dyDescent="0.2">
      <c r="A724" s="327" t="s">
        <v>240</v>
      </c>
      <c r="B724" s="329" t="s">
        <v>554</v>
      </c>
      <c r="C724" s="327" t="s">
        <v>10</v>
      </c>
      <c r="D724" s="327" t="s">
        <v>555</v>
      </c>
      <c r="E724" s="328" t="s">
        <v>403</v>
      </c>
      <c r="F724" s="328"/>
      <c r="G724" s="329" t="s">
        <v>234</v>
      </c>
      <c r="H724" s="330">
        <v>1</v>
      </c>
      <c r="I724" s="331">
        <v>33.6</v>
      </c>
      <c r="J724" s="331">
        <v>33.6</v>
      </c>
    </row>
    <row r="725" spans="1:10" ht="25.5" x14ac:dyDescent="0.2">
      <c r="A725" s="327" t="s">
        <v>240</v>
      </c>
      <c r="B725" s="329" t="s">
        <v>404</v>
      </c>
      <c r="C725" s="327" t="s">
        <v>10</v>
      </c>
      <c r="D725" s="327" t="s">
        <v>405</v>
      </c>
      <c r="E725" s="328" t="s">
        <v>243</v>
      </c>
      <c r="F725" s="328"/>
      <c r="G725" s="329" t="s">
        <v>234</v>
      </c>
      <c r="H725" s="330">
        <v>1</v>
      </c>
      <c r="I725" s="331">
        <v>4.5199999999999996</v>
      </c>
      <c r="J725" s="331">
        <v>4.5199999999999996</v>
      </c>
    </row>
    <row r="726" spans="1:10" ht="25.5" x14ac:dyDescent="0.2">
      <c r="A726" s="327" t="s">
        <v>240</v>
      </c>
      <c r="B726" s="329" t="s">
        <v>406</v>
      </c>
      <c r="C726" s="327" t="s">
        <v>10</v>
      </c>
      <c r="D726" s="327" t="s">
        <v>407</v>
      </c>
      <c r="E726" s="328" t="s">
        <v>243</v>
      </c>
      <c r="F726" s="328"/>
      <c r="G726" s="329" t="s">
        <v>234</v>
      </c>
      <c r="H726" s="330">
        <v>1</v>
      </c>
      <c r="I726" s="331">
        <v>0.85</v>
      </c>
      <c r="J726" s="331">
        <v>0.85</v>
      </c>
    </row>
    <row r="727" spans="1:10" ht="25.5" x14ac:dyDescent="0.2">
      <c r="A727" s="327" t="s">
        <v>240</v>
      </c>
      <c r="B727" s="329" t="s">
        <v>408</v>
      </c>
      <c r="C727" s="327" t="s">
        <v>10</v>
      </c>
      <c r="D727" s="327" t="s">
        <v>409</v>
      </c>
      <c r="E727" s="328" t="s">
        <v>243</v>
      </c>
      <c r="F727" s="328"/>
      <c r="G727" s="329" t="s">
        <v>234</v>
      </c>
      <c r="H727" s="330">
        <v>1</v>
      </c>
      <c r="I727" s="331">
        <v>1.43</v>
      </c>
      <c r="J727" s="331">
        <v>1.43</v>
      </c>
    </row>
    <row r="728" spans="1:10" ht="25.5" x14ac:dyDescent="0.2">
      <c r="A728" s="327" t="s">
        <v>240</v>
      </c>
      <c r="B728" s="329" t="s">
        <v>410</v>
      </c>
      <c r="C728" s="327" t="s">
        <v>10</v>
      </c>
      <c r="D728" s="327" t="s">
        <v>411</v>
      </c>
      <c r="E728" s="328" t="s">
        <v>243</v>
      </c>
      <c r="F728" s="328"/>
      <c r="G728" s="329" t="s">
        <v>234</v>
      </c>
      <c r="H728" s="330">
        <v>1</v>
      </c>
      <c r="I728" s="331">
        <v>0.08</v>
      </c>
      <c r="J728" s="331">
        <v>0.08</v>
      </c>
    </row>
    <row r="729" spans="1:10" ht="38.25" x14ac:dyDescent="0.2">
      <c r="A729" s="327" t="s">
        <v>240</v>
      </c>
      <c r="B729" s="329" t="s">
        <v>616</v>
      </c>
      <c r="C729" s="327" t="s">
        <v>10</v>
      </c>
      <c r="D729" s="327" t="s">
        <v>617</v>
      </c>
      <c r="E729" s="328" t="s">
        <v>243</v>
      </c>
      <c r="F729" s="328"/>
      <c r="G729" s="329" t="s">
        <v>234</v>
      </c>
      <c r="H729" s="330">
        <v>1</v>
      </c>
      <c r="I729" s="331">
        <v>0.01</v>
      </c>
      <c r="J729" s="331">
        <v>0.01</v>
      </c>
    </row>
    <row r="730" spans="1:10" ht="25.5" x14ac:dyDescent="0.2">
      <c r="A730" s="327" t="s">
        <v>240</v>
      </c>
      <c r="B730" s="329" t="s">
        <v>618</v>
      </c>
      <c r="C730" s="327" t="s">
        <v>10</v>
      </c>
      <c r="D730" s="327" t="s">
        <v>619</v>
      </c>
      <c r="E730" s="328" t="s">
        <v>243</v>
      </c>
      <c r="F730" s="328"/>
      <c r="G730" s="329" t="s">
        <v>234</v>
      </c>
      <c r="H730" s="330">
        <v>1</v>
      </c>
      <c r="I730" s="331">
        <v>0.89</v>
      </c>
      <c r="J730" s="331">
        <v>0.89</v>
      </c>
    </row>
    <row r="731" spans="1:10" ht="25.5" x14ac:dyDescent="0.2">
      <c r="A731" s="332"/>
      <c r="B731" s="341"/>
      <c r="C731" s="332"/>
      <c r="D731" s="332"/>
      <c r="E731" s="332" t="s">
        <v>244</v>
      </c>
      <c r="F731" s="333">
        <v>33.99</v>
      </c>
      <c r="G731" s="332" t="s">
        <v>245</v>
      </c>
      <c r="H731" s="333">
        <v>0</v>
      </c>
      <c r="I731" s="332" t="s">
        <v>246</v>
      </c>
      <c r="J731" s="333">
        <v>33.99</v>
      </c>
    </row>
    <row r="732" spans="1:10" ht="26.25" thickBot="1" x14ac:dyDescent="0.25">
      <c r="A732" s="332"/>
      <c r="B732" s="341"/>
      <c r="C732" s="332"/>
      <c r="D732" s="332"/>
      <c r="E732" s="332" t="s">
        <v>247</v>
      </c>
      <c r="F732" s="333">
        <v>10.442500000000001</v>
      </c>
      <c r="G732" s="332"/>
      <c r="H732" s="334" t="s">
        <v>248</v>
      </c>
      <c r="I732" s="334"/>
      <c r="J732" s="333">
        <v>52.21</v>
      </c>
    </row>
    <row r="733" spans="1:10" ht="13.5" thickTop="1" x14ac:dyDescent="0.2">
      <c r="A733" s="335"/>
      <c r="B733" s="342"/>
      <c r="C733" s="335"/>
      <c r="D733" s="335"/>
      <c r="E733" s="335"/>
      <c r="F733" s="335"/>
      <c r="G733" s="335"/>
      <c r="H733" s="335"/>
      <c r="I733" s="335"/>
      <c r="J733" s="335"/>
    </row>
    <row r="734" spans="1:10" ht="15" x14ac:dyDescent="0.2">
      <c r="A734" s="313"/>
      <c r="B734" s="316" t="s">
        <v>219</v>
      </c>
      <c r="C734" s="313" t="s">
        <v>220</v>
      </c>
      <c r="D734" s="313" t="s">
        <v>84</v>
      </c>
      <c r="E734" s="315" t="s">
        <v>221</v>
      </c>
      <c r="F734" s="315"/>
      <c r="G734" s="316" t="s">
        <v>222</v>
      </c>
      <c r="H734" s="314" t="s">
        <v>223</v>
      </c>
      <c r="I734" s="314" t="s">
        <v>224</v>
      </c>
      <c r="J734" s="314" t="s">
        <v>225</v>
      </c>
    </row>
    <row r="735" spans="1:10" ht="25.5" x14ac:dyDescent="0.2">
      <c r="A735" s="317" t="s">
        <v>226</v>
      </c>
      <c r="B735" s="319" t="s">
        <v>508</v>
      </c>
      <c r="C735" s="317" t="s">
        <v>10</v>
      </c>
      <c r="D735" s="317" t="s">
        <v>509</v>
      </c>
      <c r="E735" s="318" t="s">
        <v>233</v>
      </c>
      <c r="F735" s="318"/>
      <c r="G735" s="319" t="s">
        <v>234</v>
      </c>
      <c r="H735" s="320">
        <v>1</v>
      </c>
      <c r="I735" s="321">
        <v>38.799999999999997</v>
      </c>
      <c r="J735" s="321">
        <v>38.799999999999997</v>
      </c>
    </row>
    <row r="736" spans="1:10" ht="38.25" x14ac:dyDescent="0.2">
      <c r="A736" s="322" t="s">
        <v>230</v>
      </c>
      <c r="B736" s="324" t="s">
        <v>556</v>
      </c>
      <c r="C736" s="322" t="s">
        <v>10</v>
      </c>
      <c r="D736" s="322" t="s">
        <v>557</v>
      </c>
      <c r="E736" s="323" t="s">
        <v>233</v>
      </c>
      <c r="F736" s="323"/>
      <c r="G736" s="324" t="s">
        <v>234</v>
      </c>
      <c r="H736" s="325">
        <v>1</v>
      </c>
      <c r="I736" s="326">
        <v>0.35</v>
      </c>
      <c r="J736" s="326">
        <v>0.35</v>
      </c>
    </row>
    <row r="737" spans="1:10" ht="25.5" x14ac:dyDescent="0.2">
      <c r="A737" s="327" t="s">
        <v>240</v>
      </c>
      <c r="B737" s="329" t="s">
        <v>558</v>
      </c>
      <c r="C737" s="327" t="s">
        <v>10</v>
      </c>
      <c r="D737" s="327" t="s">
        <v>559</v>
      </c>
      <c r="E737" s="328" t="s">
        <v>403</v>
      </c>
      <c r="F737" s="328"/>
      <c r="G737" s="329" t="s">
        <v>234</v>
      </c>
      <c r="H737" s="330">
        <v>1</v>
      </c>
      <c r="I737" s="331">
        <v>30.67</v>
      </c>
      <c r="J737" s="331">
        <v>30.67</v>
      </c>
    </row>
    <row r="738" spans="1:10" ht="25.5" x14ac:dyDescent="0.2">
      <c r="A738" s="327" t="s">
        <v>240</v>
      </c>
      <c r="B738" s="329" t="s">
        <v>404</v>
      </c>
      <c r="C738" s="327" t="s">
        <v>10</v>
      </c>
      <c r="D738" s="327" t="s">
        <v>405</v>
      </c>
      <c r="E738" s="328" t="s">
        <v>243</v>
      </c>
      <c r="F738" s="328"/>
      <c r="G738" s="329" t="s">
        <v>234</v>
      </c>
      <c r="H738" s="330">
        <v>1</v>
      </c>
      <c r="I738" s="331">
        <v>4.5199999999999996</v>
      </c>
      <c r="J738" s="331">
        <v>4.5199999999999996</v>
      </c>
    </row>
    <row r="739" spans="1:10" ht="25.5" x14ac:dyDescent="0.2">
      <c r="A739" s="327" t="s">
        <v>240</v>
      </c>
      <c r="B739" s="329" t="s">
        <v>406</v>
      </c>
      <c r="C739" s="327" t="s">
        <v>10</v>
      </c>
      <c r="D739" s="327" t="s">
        <v>407</v>
      </c>
      <c r="E739" s="328" t="s">
        <v>243</v>
      </c>
      <c r="F739" s="328"/>
      <c r="G739" s="329" t="s">
        <v>234</v>
      </c>
      <c r="H739" s="330">
        <v>1</v>
      </c>
      <c r="I739" s="331">
        <v>0.85</v>
      </c>
      <c r="J739" s="331">
        <v>0.85</v>
      </c>
    </row>
    <row r="740" spans="1:10" ht="25.5" x14ac:dyDescent="0.2">
      <c r="A740" s="327" t="s">
        <v>240</v>
      </c>
      <c r="B740" s="329" t="s">
        <v>408</v>
      </c>
      <c r="C740" s="327" t="s">
        <v>10</v>
      </c>
      <c r="D740" s="327" t="s">
        <v>409</v>
      </c>
      <c r="E740" s="328" t="s">
        <v>243</v>
      </c>
      <c r="F740" s="328"/>
      <c r="G740" s="329" t="s">
        <v>234</v>
      </c>
      <c r="H740" s="330">
        <v>1</v>
      </c>
      <c r="I740" s="331">
        <v>1.43</v>
      </c>
      <c r="J740" s="331">
        <v>1.43</v>
      </c>
    </row>
    <row r="741" spans="1:10" ht="25.5" x14ac:dyDescent="0.2">
      <c r="A741" s="327" t="s">
        <v>240</v>
      </c>
      <c r="B741" s="329" t="s">
        <v>410</v>
      </c>
      <c r="C741" s="327" t="s">
        <v>10</v>
      </c>
      <c r="D741" s="327" t="s">
        <v>411</v>
      </c>
      <c r="E741" s="328" t="s">
        <v>243</v>
      </c>
      <c r="F741" s="328"/>
      <c r="G741" s="329" t="s">
        <v>234</v>
      </c>
      <c r="H741" s="330">
        <v>1</v>
      </c>
      <c r="I741" s="331">
        <v>0.08</v>
      </c>
      <c r="J741" s="331">
        <v>0.08</v>
      </c>
    </row>
    <row r="742" spans="1:10" ht="38.25" x14ac:dyDescent="0.2">
      <c r="A742" s="327" t="s">
        <v>240</v>
      </c>
      <c r="B742" s="329" t="s">
        <v>616</v>
      </c>
      <c r="C742" s="327" t="s">
        <v>10</v>
      </c>
      <c r="D742" s="327" t="s">
        <v>617</v>
      </c>
      <c r="E742" s="328" t="s">
        <v>243</v>
      </c>
      <c r="F742" s="328"/>
      <c r="G742" s="329" t="s">
        <v>234</v>
      </c>
      <c r="H742" s="330">
        <v>1</v>
      </c>
      <c r="I742" s="331">
        <v>0.01</v>
      </c>
      <c r="J742" s="331">
        <v>0.01</v>
      </c>
    </row>
    <row r="743" spans="1:10" ht="25.5" x14ac:dyDescent="0.2">
      <c r="A743" s="327" t="s">
        <v>240</v>
      </c>
      <c r="B743" s="329" t="s">
        <v>618</v>
      </c>
      <c r="C743" s="327" t="s">
        <v>10</v>
      </c>
      <c r="D743" s="327" t="s">
        <v>619</v>
      </c>
      <c r="E743" s="328" t="s">
        <v>243</v>
      </c>
      <c r="F743" s="328"/>
      <c r="G743" s="329" t="s">
        <v>234</v>
      </c>
      <c r="H743" s="330">
        <v>1</v>
      </c>
      <c r="I743" s="331">
        <v>0.89</v>
      </c>
      <c r="J743" s="331">
        <v>0.89</v>
      </c>
    </row>
    <row r="744" spans="1:10" ht="25.5" x14ac:dyDescent="0.2">
      <c r="A744" s="332"/>
      <c r="B744" s="341"/>
      <c r="C744" s="332"/>
      <c r="D744" s="332"/>
      <c r="E744" s="332" t="s">
        <v>244</v>
      </c>
      <c r="F744" s="333">
        <v>31.02</v>
      </c>
      <c r="G744" s="332" t="s">
        <v>245</v>
      </c>
      <c r="H744" s="333">
        <v>0</v>
      </c>
      <c r="I744" s="332" t="s">
        <v>246</v>
      </c>
      <c r="J744" s="333">
        <v>31.02</v>
      </c>
    </row>
    <row r="745" spans="1:10" ht="26.25" thickBot="1" x14ac:dyDescent="0.25">
      <c r="A745" s="332"/>
      <c r="B745" s="341"/>
      <c r="C745" s="332"/>
      <c r="D745" s="332"/>
      <c r="E745" s="332" t="s">
        <v>247</v>
      </c>
      <c r="F745" s="333">
        <v>9.6999999999999993</v>
      </c>
      <c r="G745" s="332"/>
      <c r="H745" s="334" t="s">
        <v>248</v>
      </c>
      <c r="I745" s="334"/>
      <c r="J745" s="333">
        <v>48.5</v>
      </c>
    </row>
    <row r="746" spans="1:10" ht="13.5" thickTop="1" x14ac:dyDescent="0.2">
      <c r="A746" s="335"/>
      <c r="B746" s="342"/>
      <c r="C746" s="335"/>
      <c r="D746" s="335"/>
      <c r="E746" s="335"/>
      <c r="F746" s="335"/>
      <c r="G746" s="335"/>
      <c r="H746" s="335"/>
      <c r="I746" s="335"/>
      <c r="J746" s="335"/>
    </row>
    <row r="747" spans="1:10" ht="15" x14ac:dyDescent="0.2">
      <c r="A747" s="313"/>
      <c r="B747" s="316" t="s">
        <v>219</v>
      </c>
      <c r="C747" s="313" t="s">
        <v>220</v>
      </c>
      <c r="D747" s="313" t="s">
        <v>84</v>
      </c>
      <c r="E747" s="315" t="s">
        <v>221</v>
      </c>
      <c r="F747" s="315"/>
      <c r="G747" s="316" t="s">
        <v>222</v>
      </c>
      <c r="H747" s="314" t="s">
        <v>223</v>
      </c>
      <c r="I747" s="314" t="s">
        <v>224</v>
      </c>
      <c r="J747" s="314" t="s">
        <v>225</v>
      </c>
    </row>
    <row r="748" spans="1:10" x14ac:dyDescent="0.2">
      <c r="A748" s="317" t="s">
        <v>226</v>
      </c>
      <c r="B748" s="319" t="s">
        <v>346</v>
      </c>
      <c r="C748" s="317" t="s">
        <v>10</v>
      </c>
      <c r="D748" s="317" t="s">
        <v>347</v>
      </c>
      <c r="E748" s="318" t="s">
        <v>233</v>
      </c>
      <c r="F748" s="318"/>
      <c r="G748" s="319" t="s">
        <v>234</v>
      </c>
      <c r="H748" s="320">
        <v>1</v>
      </c>
      <c r="I748" s="321">
        <v>32.25</v>
      </c>
      <c r="J748" s="321">
        <v>32.25</v>
      </c>
    </row>
    <row r="749" spans="1:10" ht="25.5" x14ac:dyDescent="0.2">
      <c r="A749" s="322" t="s">
        <v>230</v>
      </c>
      <c r="B749" s="324" t="s">
        <v>560</v>
      </c>
      <c r="C749" s="322" t="s">
        <v>10</v>
      </c>
      <c r="D749" s="322" t="s">
        <v>561</v>
      </c>
      <c r="E749" s="323" t="s">
        <v>233</v>
      </c>
      <c r="F749" s="323"/>
      <c r="G749" s="324" t="s">
        <v>234</v>
      </c>
      <c r="H749" s="325">
        <v>1</v>
      </c>
      <c r="I749" s="326">
        <v>0.48</v>
      </c>
      <c r="J749" s="326">
        <v>0.48</v>
      </c>
    </row>
    <row r="750" spans="1:10" x14ac:dyDescent="0.2">
      <c r="A750" s="327" t="s">
        <v>240</v>
      </c>
      <c r="B750" s="329" t="s">
        <v>562</v>
      </c>
      <c r="C750" s="327" t="s">
        <v>10</v>
      </c>
      <c r="D750" s="327" t="s">
        <v>563</v>
      </c>
      <c r="E750" s="328" t="s">
        <v>403</v>
      </c>
      <c r="F750" s="328"/>
      <c r="G750" s="329" t="s">
        <v>234</v>
      </c>
      <c r="H750" s="330">
        <v>1</v>
      </c>
      <c r="I750" s="331">
        <v>22.8</v>
      </c>
      <c r="J750" s="331">
        <v>22.8</v>
      </c>
    </row>
    <row r="751" spans="1:10" ht="25.5" x14ac:dyDescent="0.2">
      <c r="A751" s="327" t="s">
        <v>240</v>
      </c>
      <c r="B751" s="329" t="s">
        <v>404</v>
      </c>
      <c r="C751" s="327" t="s">
        <v>10</v>
      </c>
      <c r="D751" s="327" t="s">
        <v>405</v>
      </c>
      <c r="E751" s="328" t="s">
        <v>243</v>
      </c>
      <c r="F751" s="328"/>
      <c r="G751" s="329" t="s">
        <v>234</v>
      </c>
      <c r="H751" s="330">
        <v>1</v>
      </c>
      <c r="I751" s="331">
        <v>4.5199999999999996</v>
      </c>
      <c r="J751" s="331">
        <v>4.5199999999999996</v>
      </c>
    </row>
    <row r="752" spans="1:10" ht="25.5" x14ac:dyDescent="0.2">
      <c r="A752" s="327" t="s">
        <v>240</v>
      </c>
      <c r="B752" s="329" t="s">
        <v>406</v>
      </c>
      <c r="C752" s="327" t="s">
        <v>10</v>
      </c>
      <c r="D752" s="327" t="s">
        <v>407</v>
      </c>
      <c r="E752" s="328" t="s">
        <v>243</v>
      </c>
      <c r="F752" s="328"/>
      <c r="G752" s="329" t="s">
        <v>234</v>
      </c>
      <c r="H752" s="330">
        <v>1</v>
      </c>
      <c r="I752" s="331">
        <v>0.85</v>
      </c>
      <c r="J752" s="331">
        <v>0.85</v>
      </c>
    </row>
    <row r="753" spans="1:10" ht="25.5" x14ac:dyDescent="0.2">
      <c r="A753" s="327" t="s">
        <v>240</v>
      </c>
      <c r="B753" s="329" t="s">
        <v>408</v>
      </c>
      <c r="C753" s="327" t="s">
        <v>10</v>
      </c>
      <c r="D753" s="327" t="s">
        <v>409</v>
      </c>
      <c r="E753" s="328" t="s">
        <v>243</v>
      </c>
      <c r="F753" s="328"/>
      <c r="G753" s="329" t="s">
        <v>234</v>
      </c>
      <c r="H753" s="330">
        <v>1</v>
      </c>
      <c r="I753" s="331">
        <v>1.43</v>
      </c>
      <c r="J753" s="331">
        <v>1.43</v>
      </c>
    </row>
    <row r="754" spans="1:10" ht="25.5" x14ac:dyDescent="0.2">
      <c r="A754" s="327" t="s">
        <v>240</v>
      </c>
      <c r="B754" s="329" t="s">
        <v>410</v>
      </c>
      <c r="C754" s="327" t="s">
        <v>10</v>
      </c>
      <c r="D754" s="327" t="s">
        <v>411</v>
      </c>
      <c r="E754" s="328" t="s">
        <v>243</v>
      </c>
      <c r="F754" s="328"/>
      <c r="G754" s="329" t="s">
        <v>234</v>
      </c>
      <c r="H754" s="330">
        <v>1</v>
      </c>
      <c r="I754" s="331">
        <v>0.08</v>
      </c>
      <c r="J754" s="331">
        <v>0.08</v>
      </c>
    </row>
    <row r="755" spans="1:10" ht="25.5" x14ac:dyDescent="0.2">
      <c r="A755" s="327" t="s">
        <v>240</v>
      </c>
      <c r="B755" s="329" t="s">
        <v>412</v>
      </c>
      <c r="C755" s="327" t="s">
        <v>10</v>
      </c>
      <c r="D755" s="327" t="s">
        <v>413</v>
      </c>
      <c r="E755" s="328" t="s">
        <v>243</v>
      </c>
      <c r="F755" s="328"/>
      <c r="G755" s="329" t="s">
        <v>234</v>
      </c>
      <c r="H755" s="330">
        <v>1</v>
      </c>
      <c r="I755" s="331">
        <v>0.78</v>
      </c>
      <c r="J755" s="331">
        <v>0.78</v>
      </c>
    </row>
    <row r="756" spans="1:10" ht="25.5" x14ac:dyDescent="0.2">
      <c r="A756" s="327" t="s">
        <v>240</v>
      </c>
      <c r="B756" s="329" t="s">
        <v>414</v>
      </c>
      <c r="C756" s="327" t="s">
        <v>10</v>
      </c>
      <c r="D756" s="327" t="s">
        <v>415</v>
      </c>
      <c r="E756" s="328" t="s">
        <v>243</v>
      </c>
      <c r="F756" s="328"/>
      <c r="G756" s="329" t="s">
        <v>234</v>
      </c>
      <c r="H756" s="330">
        <v>1</v>
      </c>
      <c r="I756" s="331">
        <v>1.31</v>
      </c>
      <c r="J756" s="331">
        <v>1.31</v>
      </c>
    </row>
    <row r="757" spans="1:10" ht="25.5" x14ac:dyDescent="0.2">
      <c r="A757" s="332"/>
      <c r="B757" s="341"/>
      <c r="C757" s="332"/>
      <c r="D757" s="332"/>
      <c r="E757" s="332" t="s">
        <v>244</v>
      </c>
      <c r="F757" s="333">
        <v>23.28</v>
      </c>
      <c r="G757" s="332" t="s">
        <v>245</v>
      </c>
      <c r="H757" s="333">
        <v>0</v>
      </c>
      <c r="I757" s="332" t="s">
        <v>246</v>
      </c>
      <c r="J757" s="333">
        <v>23.28</v>
      </c>
    </row>
    <row r="758" spans="1:10" ht="26.25" thickBot="1" x14ac:dyDescent="0.25">
      <c r="A758" s="332"/>
      <c r="B758" s="341"/>
      <c r="C758" s="332"/>
      <c r="D758" s="332"/>
      <c r="E758" s="332" t="s">
        <v>247</v>
      </c>
      <c r="F758" s="333">
        <v>8.0625</v>
      </c>
      <c r="G758" s="332"/>
      <c r="H758" s="334" t="s">
        <v>248</v>
      </c>
      <c r="I758" s="334"/>
      <c r="J758" s="333">
        <v>40.31</v>
      </c>
    </row>
    <row r="759" spans="1:10" ht="13.5" thickTop="1" x14ac:dyDescent="0.2">
      <c r="A759" s="335"/>
      <c r="B759" s="342"/>
      <c r="C759" s="335"/>
      <c r="D759" s="335"/>
      <c r="E759" s="335"/>
      <c r="F759" s="335"/>
      <c r="G759" s="335"/>
      <c r="H759" s="335"/>
      <c r="I759" s="335"/>
      <c r="J759" s="335"/>
    </row>
    <row r="760" spans="1:10" ht="15" x14ac:dyDescent="0.2">
      <c r="A760" s="313"/>
      <c r="B760" s="316" t="s">
        <v>219</v>
      </c>
      <c r="C760" s="313" t="s">
        <v>220</v>
      </c>
      <c r="D760" s="313" t="s">
        <v>84</v>
      </c>
      <c r="E760" s="315" t="s">
        <v>221</v>
      </c>
      <c r="F760" s="315"/>
      <c r="G760" s="316" t="s">
        <v>222</v>
      </c>
      <c r="H760" s="314" t="s">
        <v>223</v>
      </c>
      <c r="I760" s="314" t="s">
        <v>224</v>
      </c>
      <c r="J760" s="314" t="s">
        <v>225</v>
      </c>
    </row>
    <row r="761" spans="1:10" ht="38.25" x14ac:dyDescent="0.2">
      <c r="A761" s="317" t="s">
        <v>226</v>
      </c>
      <c r="B761" s="319" t="s">
        <v>373</v>
      </c>
      <c r="C761" s="317" t="s">
        <v>10</v>
      </c>
      <c r="D761" s="317" t="s">
        <v>374</v>
      </c>
      <c r="E761" s="318" t="s">
        <v>375</v>
      </c>
      <c r="F761" s="318"/>
      <c r="G761" s="319" t="s">
        <v>276</v>
      </c>
      <c r="H761" s="320">
        <v>1</v>
      </c>
      <c r="I761" s="321">
        <v>2675.91</v>
      </c>
      <c r="J761" s="321">
        <v>2675.91</v>
      </c>
    </row>
    <row r="762" spans="1:10" ht="25.5" x14ac:dyDescent="0.2">
      <c r="A762" s="322" t="s">
        <v>230</v>
      </c>
      <c r="B762" s="324" t="s">
        <v>416</v>
      </c>
      <c r="C762" s="322" t="s">
        <v>10</v>
      </c>
      <c r="D762" s="322" t="s">
        <v>417</v>
      </c>
      <c r="E762" s="323" t="s">
        <v>233</v>
      </c>
      <c r="F762" s="323"/>
      <c r="G762" s="324" t="s">
        <v>234</v>
      </c>
      <c r="H762" s="325">
        <v>0.73560000000000003</v>
      </c>
      <c r="I762" s="326">
        <v>24.63</v>
      </c>
      <c r="J762" s="326">
        <v>18.117827999999999</v>
      </c>
    </row>
    <row r="763" spans="1:10" ht="25.5" x14ac:dyDescent="0.2">
      <c r="A763" s="322" t="s">
        <v>230</v>
      </c>
      <c r="B763" s="324" t="s">
        <v>494</v>
      </c>
      <c r="C763" s="322" t="s">
        <v>10</v>
      </c>
      <c r="D763" s="322" t="s">
        <v>495</v>
      </c>
      <c r="E763" s="323" t="s">
        <v>233</v>
      </c>
      <c r="F763" s="323"/>
      <c r="G763" s="324" t="s">
        <v>234</v>
      </c>
      <c r="H763" s="325">
        <v>3.6779999999999999</v>
      </c>
      <c r="I763" s="326">
        <v>30.77</v>
      </c>
      <c r="J763" s="326">
        <v>113.17206</v>
      </c>
    </row>
    <row r="764" spans="1:10" ht="25.5" x14ac:dyDescent="0.2">
      <c r="A764" s="322" t="s">
        <v>230</v>
      </c>
      <c r="B764" s="324" t="s">
        <v>346</v>
      </c>
      <c r="C764" s="322" t="s">
        <v>10</v>
      </c>
      <c r="D764" s="322" t="s">
        <v>347</v>
      </c>
      <c r="E764" s="323" t="s">
        <v>233</v>
      </c>
      <c r="F764" s="323"/>
      <c r="G764" s="324" t="s">
        <v>234</v>
      </c>
      <c r="H764" s="325">
        <v>22.497399999999999</v>
      </c>
      <c r="I764" s="326">
        <v>32.25</v>
      </c>
      <c r="J764" s="326">
        <v>725.54115000000002</v>
      </c>
    </row>
    <row r="765" spans="1:10" ht="25.5" x14ac:dyDescent="0.2">
      <c r="A765" s="322" t="s">
        <v>230</v>
      </c>
      <c r="B765" s="324" t="s">
        <v>258</v>
      </c>
      <c r="C765" s="322" t="s">
        <v>10</v>
      </c>
      <c r="D765" s="322" t="s">
        <v>259</v>
      </c>
      <c r="E765" s="323" t="s">
        <v>233</v>
      </c>
      <c r="F765" s="323"/>
      <c r="G765" s="324" t="s">
        <v>234</v>
      </c>
      <c r="H765" s="325">
        <v>22.497399999999999</v>
      </c>
      <c r="I765" s="326">
        <v>24.07</v>
      </c>
      <c r="J765" s="326">
        <v>541.51241800000003</v>
      </c>
    </row>
    <row r="766" spans="1:10" ht="38.25" x14ac:dyDescent="0.2">
      <c r="A766" s="322" t="s">
        <v>230</v>
      </c>
      <c r="B766" s="324" t="s">
        <v>622</v>
      </c>
      <c r="C766" s="322" t="s">
        <v>10</v>
      </c>
      <c r="D766" s="322" t="s">
        <v>623</v>
      </c>
      <c r="E766" s="323" t="s">
        <v>271</v>
      </c>
      <c r="F766" s="323"/>
      <c r="G766" s="324" t="s">
        <v>272</v>
      </c>
      <c r="H766" s="325">
        <v>4.6864999999999997</v>
      </c>
      <c r="I766" s="326">
        <v>1.4</v>
      </c>
      <c r="J766" s="326">
        <v>6.5610999999999997</v>
      </c>
    </row>
    <row r="767" spans="1:10" ht="38.25" x14ac:dyDescent="0.2">
      <c r="A767" s="322" t="s">
        <v>230</v>
      </c>
      <c r="B767" s="324" t="s">
        <v>624</v>
      </c>
      <c r="C767" s="322" t="s">
        <v>10</v>
      </c>
      <c r="D767" s="322" t="s">
        <v>625</v>
      </c>
      <c r="E767" s="323" t="s">
        <v>271</v>
      </c>
      <c r="F767" s="323"/>
      <c r="G767" s="324" t="s">
        <v>372</v>
      </c>
      <c r="H767" s="325">
        <v>12.7788</v>
      </c>
      <c r="I767" s="326">
        <v>0.52</v>
      </c>
      <c r="J767" s="326">
        <v>6.6449759999999998</v>
      </c>
    </row>
    <row r="768" spans="1:10" ht="38.25" x14ac:dyDescent="0.2">
      <c r="A768" s="322" t="s">
        <v>230</v>
      </c>
      <c r="B768" s="324" t="s">
        <v>590</v>
      </c>
      <c r="C768" s="322" t="s">
        <v>10</v>
      </c>
      <c r="D768" s="322" t="s">
        <v>591</v>
      </c>
      <c r="E768" s="323" t="s">
        <v>271</v>
      </c>
      <c r="F768" s="323"/>
      <c r="G768" s="324" t="s">
        <v>272</v>
      </c>
      <c r="H768" s="325">
        <v>0.313</v>
      </c>
      <c r="I768" s="326">
        <v>40.43</v>
      </c>
      <c r="J768" s="326">
        <v>12.654590000000001</v>
      </c>
    </row>
    <row r="769" spans="1:10" ht="38.25" x14ac:dyDescent="0.2">
      <c r="A769" s="322" t="s">
        <v>230</v>
      </c>
      <c r="B769" s="324" t="s">
        <v>592</v>
      </c>
      <c r="C769" s="322" t="s">
        <v>10</v>
      </c>
      <c r="D769" s="322" t="s">
        <v>593</v>
      </c>
      <c r="E769" s="323" t="s">
        <v>271</v>
      </c>
      <c r="F769" s="323"/>
      <c r="G769" s="324" t="s">
        <v>372</v>
      </c>
      <c r="H769" s="325">
        <v>0.42259999999999998</v>
      </c>
      <c r="I769" s="326">
        <v>38.92</v>
      </c>
      <c r="J769" s="326">
        <v>16.447592</v>
      </c>
    </row>
    <row r="770" spans="1:10" ht="38.25" x14ac:dyDescent="0.2">
      <c r="A770" s="322" t="s">
        <v>230</v>
      </c>
      <c r="B770" s="324" t="s">
        <v>432</v>
      </c>
      <c r="C770" s="322" t="s">
        <v>10</v>
      </c>
      <c r="D770" s="322" t="s">
        <v>433</v>
      </c>
      <c r="E770" s="323" t="s">
        <v>434</v>
      </c>
      <c r="F770" s="323"/>
      <c r="G770" s="324" t="s">
        <v>435</v>
      </c>
      <c r="H770" s="325">
        <v>28.936900000000001</v>
      </c>
      <c r="I770" s="326">
        <v>16.649999999999999</v>
      </c>
      <c r="J770" s="326">
        <v>481.79938499999997</v>
      </c>
    </row>
    <row r="771" spans="1:10" ht="38.25" x14ac:dyDescent="0.2">
      <c r="A771" s="322" t="s">
        <v>230</v>
      </c>
      <c r="B771" s="324" t="s">
        <v>524</v>
      </c>
      <c r="C771" s="322" t="s">
        <v>10</v>
      </c>
      <c r="D771" s="322" t="s">
        <v>525</v>
      </c>
      <c r="E771" s="323" t="s">
        <v>275</v>
      </c>
      <c r="F771" s="323"/>
      <c r="G771" s="324" t="s">
        <v>276</v>
      </c>
      <c r="H771" s="325">
        <v>1.2</v>
      </c>
      <c r="I771" s="326">
        <v>567.24</v>
      </c>
      <c r="J771" s="326">
        <v>680.68799999999999</v>
      </c>
    </row>
    <row r="772" spans="1:10" ht="38.25" x14ac:dyDescent="0.2">
      <c r="A772" s="327" t="s">
        <v>240</v>
      </c>
      <c r="B772" s="329" t="s">
        <v>594</v>
      </c>
      <c r="C772" s="327" t="s">
        <v>10</v>
      </c>
      <c r="D772" s="327" t="s">
        <v>595</v>
      </c>
      <c r="E772" s="328" t="s">
        <v>243</v>
      </c>
      <c r="F772" s="328"/>
      <c r="G772" s="329" t="s">
        <v>587</v>
      </c>
      <c r="H772" s="330">
        <v>1.3111999999999999</v>
      </c>
      <c r="I772" s="331">
        <v>39.96</v>
      </c>
      <c r="J772" s="331">
        <v>52.395552000000002</v>
      </c>
    </row>
    <row r="773" spans="1:10" ht="25.5" x14ac:dyDescent="0.2">
      <c r="A773" s="327" t="s">
        <v>240</v>
      </c>
      <c r="B773" s="329" t="s">
        <v>626</v>
      </c>
      <c r="C773" s="327" t="s">
        <v>10</v>
      </c>
      <c r="D773" s="327" t="s">
        <v>627</v>
      </c>
      <c r="E773" s="328" t="s">
        <v>243</v>
      </c>
      <c r="F773" s="328"/>
      <c r="G773" s="329" t="s">
        <v>42</v>
      </c>
      <c r="H773" s="330">
        <v>5.67E-2</v>
      </c>
      <c r="I773" s="331">
        <v>6.45</v>
      </c>
      <c r="J773" s="331">
        <v>0.36571500000000001</v>
      </c>
    </row>
    <row r="774" spans="1:10" ht="25.5" x14ac:dyDescent="0.2">
      <c r="A774" s="327" t="s">
        <v>240</v>
      </c>
      <c r="B774" s="329" t="s">
        <v>628</v>
      </c>
      <c r="C774" s="327" t="s">
        <v>10</v>
      </c>
      <c r="D774" s="327" t="s">
        <v>629</v>
      </c>
      <c r="E774" s="328" t="s">
        <v>243</v>
      </c>
      <c r="F774" s="328"/>
      <c r="G774" s="329" t="s">
        <v>17</v>
      </c>
      <c r="H774" s="330">
        <v>4.4770000000000003</v>
      </c>
      <c r="I774" s="331">
        <v>3.32</v>
      </c>
      <c r="J774" s="331">
        <v>14.86364</v>
      </c>
    </row>
    <row r="775" spans="1:10" x14ac:dyDescent="0.2">
      <c r="A775" s="327" t="s">
        <v>240</v>
      </c>
      <c r="B775" s="329" t="s">
        <v>630</v>
      </c>
      <c r="C775" s="327" t="s">
        <v>10</v>
      </c>
      <c r="D775" s="327" t="s">
        <v>631</v>
      </c>
      <c r="E775" s="328" t="s">
        <v>243</v>
      </c>
      <c r="F775" s="328"/>
      <c r="G775" s="329" t="s">
        <v>435</v>
      </c>
      <c r="H775" s="330">
        <v>0.26190000000000002</v>
      </c>
      <c r="I775" s="331">
        <v>19.649999999999999</v>
      </c>
      <c r="J775" s="331">
        <v>5.1463349999999997</v>
      </c>
    </row>
    <row r="776" spans="1:10" ht="25.5" x14ac:dyDescent="0.2">
      <c r="A776" s="332"/>
      <c r="B776" s="341"/>
      <c r="C776" s="332"/>
      <c r="D776" s="332"/>
      <c r="E776" s="332" t="s">
        <v>244</v>
      </c>
      <c r="F776" s="333">
        <v>1210.45</v>
      </c>
      <c r="G776" s="332" t="s">
        <v>245</v>
      </c>
      <c r="H776" s="333">
        <v>0.01</v>
      </c>
      <c r="I776" s="332" t="s">
        <v>246</v>
      </c>
      <c r="J776" s="333">
        <v>1210.46</v>
      </c>
    </row>
    <row r="777" spans="1:10" ht="26.25" thickBot="1" x14ac:dyDescent="0.25">
      <c r="A777" s="332"/>
      <c r="B777" s="341"/>
      <c r="C777" s="332"/>
      <c r="D777" s="332"/>
      <c r="E777" s="332" t="s">
        <v>247</v>
      </c>
      <c r="F777" s="333">
        <v>668.97749999999996</v>
      </c>
      <c r="G777" s="332"/>
      <c r="H777" s="334" t="s">
        <v>248</v>
      </c>
      <c r="I777" s="334"/>
      <c r="J777" s="333">
        <v>3344.89</v>
      </c>
    </row>
    <row r="778" spans="1:10" ht="13.5" thickTop="1" x14ac:dyDescent="0.2">
      <c r="A778" s="335"/>
      <c r="B778" s="342"/>
      <c r="C778" s="335"/>
      <c r="D778" s="335"/>
      <c r="E778" s="335"/>
      <c r="F778" s="335"/>
      <c r="G778" s="335"/>
      <c r="H778" s="335"/>
      <c r="I778" s="335"/>
      <c r="J778" s="335"/>
    </row>
    <row r="779" spans="1:10" ht="15" x14ac:dyDescent="0.2">
      <c r="A779" s="313"/>
      <c r="B779" s="316" t="s">
        <v>219</v>
      </c>
      <c r="C779" s="313" t="s">
        <v>220</v>
      </c>
      <c r="D779" s="313" t="s">
        <v>84</v>
      </c>
      <c r="E779" s="315" t="s">
        <v>221</v>
      </c>
      <c r="F779" s="315"/>
      <c r="G779" s="316" t="s">
        <v>222</v>
      </c>
      <c r="H779" s="314" t="s">
        <v>223</v>
      </c>
      <c r="I779" s="314" t="s">
        <v>224</v>
      </c>
      <c r="J779" s="314" t="s">
        <v>225</v>
      </c>
    </row>
    <row r="780" spans="1:10" ht="38.25" x14ac:dyDescent="0.2">
      <c r="A780" s="317" t="s">
        <v>226</v>
      </c>
      <c r="B780" s="319" t="s">
        <v>365</v>
      </c>
      <c r="C780" s="317" t="s">
        <v>10</v>
      </c>
      <c r="D780" s="317" t="s">
        <v>366</v>
      </c>
      <c r="E780" s="318" t="s">
        <v>367</v>
      </c>
      <c r="F780" s="318"/>
      <c r="G780" s="319" t="s">
        <v>276</v>
      </c>
      <c r="H780" s="320">
        <v>1</v>
      </c>
      <c r="I780" s="321">
        <v>319.3</v>
      </c>
      <c r="J780" s="321">
        <v>319.3</v>
      </c>
    </row>
    <row r="781" spans="1:10" ht="25.5" x14ac:dyDescent="0.2">
      <c r="A781" s="322" t="s">
        <v>230</v>
      </c>
      <c r="B781" s="324" t="s">
        <v>346</v>
      </c>
      <c r="C781" s="322" t="s">
        <v>10</v>
      </c>
      <c r="D781" s="322" t="s">
        <v>347</v>
      </c>
      <c r="E781" s="323" t="s">
        <v>233</v>
      </c>
      <c r="F781" s="323"/>
      <c r="G781" s="324" t="s">
        <v>234</v>
      </c>
      <c r="H781" s="325">
        <v>2.4937999999999998</v>
      </c>
      <c r="I781" s="326">
        <v>32.25</v>
      </c>
      <c r="J781" s="326">
        <v>80.425049999999999</v>
      </c>
    </row>
    <row r="782" spans="1:10" ht="25.5" x14ac:dyDescent="0.2">
      <c r="A782" s="322" t="s">
        <v>230</v>
      </c>
      <c r="B782" s="324" t="s">
        <v>258</v>
      </c>
      <c r="C782" s="322" t="s">
        <v>10</v>
      </c>
      <c r="D782" s="322" t="s">
        <v>259</v>
      </c>
      <c r="E782" s="323" t="s">
        <v>233</v>
      </c>
      <c r="F782" s="323"/>
      <c r="G782" s="324" t="s">
        <v>234</v>
      </c>
      <c r="H782" s="325">
        <v>3.7406999999999999</v>
      </c>
      <c r="I782" s="326">
        <v>24.07</v>
      </c>
      <c r="J782" s="326">
        <v>90.038649000000007</v>
      </c>
    </row>
    <row r="783" spans="1:10" ht="38.25" x14ac:dyDescent="0.2">
      <c r="A783" s="322" t="s">
        <v>230</v>
      </c>
      <c r="B783" s="324" t="s">
        <v>514</v>
      </c>
      <c r="C783" s="322" t="s">
        <v>10</v>
      </c>
      <c r="D783" s="322" t="s">
        <v>515</v>
      </c>
      <c r="E783" s="323" t="s">
        <v>271</v>
      </c>
      <c r="F783" s="323"/>
      <c r="G783" s="324" t="s">
        <v>272</v>
      </c>
      <c r="H783" s="325">
        <v>7.1800000000000003E-2</v>
      </c>
      <c r="I783" s="326">
        <v>47.41</v>
      </c>
      <c r="J783" s="326">
        <v>3.4040379999999999</v>
      </c>
    </row>
    <row r="784" spans="1:10" ht="38.25" x14ac:dyDescent="0.2">
      <c r="A784" s="322" t="s">
        <v>230</v>
      </c>
      <c r="B784" s="324" t="s">
        <v>506</v>
      </c>
      <c r="C784" s="322" t="s">
        <v>10</v>
      </c>
      <c r="D784" s="322" t="s">
        <v>507</v>
      </c>
      <c r="E784" s="323" t="s">
        <v>271</v>
      </c>
      <c r="F784" s="323"/>
      <c r="G784" s="324" t="s">
        <v>372</v>
      </c>
      <c r="H784" s="325">
        <v>6.6600000000000006E-2</v>
      </c>
      <c r="I784" s="326">
        <v>39.869999999999997</v>
      </c>
      <c r="J784" s="326">
        <v>2.6553420000000001</v>
      </c>
    </row>
    <row r="785" spans="1:10" ht="25.5" x14ac:dyDescent="0.2">
      <c r="A785" s="327" t="s">
        <v>240</v>
      </c>
      <c r="B785" s="329" t="s">
        <v>632</v>
      </c>
      <c r="C785" s="327" t="s">
        <v>10</v>
      </c>
      <c r="D785" s="327" t="s">
        <v>633</v>
      </c>
      <c r="E785" s="328" t="s">
        <v>243</v>
      </c>
      <c r="F785" s="328"/>
      <c r="G785" s="329" t="s">
        <v>276</v>
      </c>
      <c r="H785" s="330">
        <v>1.1000000000000001</v>
      </c>
      <c r="I785" s="331">
        <v>129.80000000000001</v>
      </c>
      <c r="J785" s="331">
        <v>142.78</v>
      </c>
    </row>
    <row r="786" spans="1:10" ht="25.5" x14ac:dyDescent="0.2">
      <c r="A786" s="332"/>
      <c r="B786" s="341"/>
      <c r="C786" s="332"/>
      <c r="D786" s="332"/>
      <c r="E786" s="332" t="s">
        <v>244</v>
      </c>
      <c r="F786" s="333">
        <v>119.17</v>
      </c>
      <c r="G786" s="332" t="s">
        <v>245</v>
      </c>
      <c r="H786" s="333">
        <v>0.01</v>
      </c>
      <c r="I786" s="332" t="s">
        <v>246</v>
      </c>
      <c r="J786" s="333">
        <v>119.18</v>
      </c>
    </row>
    <row r="787" spans="1:10" ht="26.25" thickBot="1" x14ac:dyDescent="0.25">
      <c r="A787" s="332"/>
      <c r="B787" s="341"/>
      <c r="C787" s="332"/>
      <c r="D787" s="332"/>
      <c r="E787" s="332" t="s">
        <v>247</v>
      </c>
      <c r="F787" s="333">
        <v>79.825000000000003</v>
      </c>
      <c r="G787" s="332"/>
      <c r="H787" s="334" t="s">
        <v>248</v>
      </c>
      <c r="I787" s="334"/>
      <c r="J787" s="333">
        <v>399.13</v>
      </c>
    </row>
    <row r="788" spans="1:10" ht="13.5" thickTop="1" x14ac:dyDescent="0.2">
      <c r="A788" s="335"/>
      <c r="B788" s="342"/>
      <c r="C788" s="335"/>
      <c r="D788" s="335"/>
      <c r="E788" s="335"/>
      <c r="F788" s="335"/>
      <c r="G788" s="335"/>
      <c r="H788" s="335"/>
      <c r="I788" s="335"/>
      <c r="J788" s="335"/>
    </row>
    <row r="789" spans="1:10" ht="15" x14ac:dyDescent="0.2">
      <c r="A789" s="313"/>
      <c r="B789" s="316" t="s">
        <v>219</v>
      </c>
      <c r="C789" s="313" t="s">
        <v>220</v>
      </c>
      <c r="D789" s="313" t="s">
        <v>84</v>
      </c>
      <c r="E789" s="315" t="s">
        <v>221</v>
      </c>
      <c r="F789" s="315"/>
      <c r="G789" s="316" t="s">
        <v>222</v>
      </c>
      <c r="H789" s="314" t="s">
        <v>223</v>
      </c>
      <c r="I789" s="314" t="s">
        <v>224</v>
      </c>
      <c r="J789" s="314" t="s">
        <v>225</v>
      </c>
    </row>
    <row r="790" spans="1:10" ht="76.5" x14ac:dyDescent="0.2">
      <c r="A790" s="317" t="s">
        <v>226</v>
      </c>
      <c r="B790" s="319" t="s">
        <v>370</v>
      </c>
      <c r="C790" s="317" t="s">
        <v>10</v>
      </c>
      <c r="D790" s="317" t="s">
        <v>371</v>
      </c>
      <c r="E790" s="318" t="s">
        <v>271</v>
      </c>
      <c r="F790" s="318"/>
      <c r="G790" s="319" t="s">
        <v>372</v>
      </c>
      <c r="H790" s="320">
        <v>1</v>
      </c>
      <c r="I790" s="321">
        <v>75.16</v>
      </c>
      <c r="J790" s="321">
        <v>75.16</v>
      </c>
    </row>
    <row r="791" spans="1:10" ht="25.5" x14ac:dyDescent="0.2">
      <c r="A791" s="322" t="s">
        <v>230</v>
      </c>
      <c r="B791" s="324" t="s">
        <v>620</v>
      </c>
      <c r="C791" s="322" t="s">
        <v>10</v>
      </c>
      <c r="D791" s="322" t="s">
        <v>621</v>
      </c>
      <c r="E791" s="323" t="s">
        <v>233</v>
      </c>
      <c r="F791" s="323"/>
      <c r="G791" s="324" t="s">
        <v>234</v>
      </c>
      <c r="H791" s="325">
        <v>1</v>
      </c>
      <c r="I791" s="326">
        <v>41.77</v>
      </c>
      <c r="J791" s="326">
        <v>41.77</v>
      </c>
    </row>
    <row r="792" spans="1:10" ht="76.5" x14ac:dyDescent="0.2">
      <c r="A792" s="322" t="s">
        <v>230</v>
      </c>
      <c r="B792" s="324" t="s">
        <v>634</v>
      </c>
      <c r="C792" s="322" t="s">
        <v>10</v>
      </c>
      <c r="D792" s="322" t="s">
        <v>635</v>
      </c>
      <c r="E792" s="323" t="s">
        <v>464</v>
      </c>
      <c r="F792" s="323"/>
      <c r="G792" s="324" t="s">
        <v>234</v>
      </c>
      <c r="H792" s="325">
        <v>1</v>
      </c>
      <c r="I792" s="326">
        <v>26.41</v>
      </c>
      <c r="J792" s="326">
        <v>26.41</v>
      </c>
    </row>
    <row r="793" spans="1:10" ht="76.5" x14ac:dyDescent="0.2">
      <c r="A793" s="322" t="s">
        <v>230</v>
      </c>
      <c r="B793" s="324" t="s">
        <v>636</v>
      </c>
      <c r="C793" s="322" t="s">
        <v>10</v>
      </c>
      <c r="D793" s="322" t="s">
        <v>637</v>
      </c>
      <c r="E793" s="323" t="s">
        <v>464</v>
      </c>
      <c r="F793" s="323"/>
      <c r="G793" s="324" t="s">
        <v>234</v>
      </c>
      <c r="H793" s="325">
        <v>1</v>
      </c>
      <c r="I793" s="326">
        <v>6.98</v>
      </c>
      <c r="J793" s="326">
        <v>6.98</v>
      </c>
    </row>
    <row r="794" spans="1:10" ht="25.5" x14ac:dyDescent="0.2">
      <c r="A794" s="332"/>
      <c r="B794" s="341"/>
      <c r="C794" s="332"/>
      <c r="D794" s="332"/>
      <c r="E794" s="332" t="s">
        <v>244</v>
      </c>
      <c r="F794" s="333">
        <v>33.99</v>
      </c>
      <c r="G794" s="332" t="s">
        <v>245</v>
      </c>
      <c r="H794" s="333">
        <v>0</v>
      </c>
      <c r="I794" s="332" t="s">
        <v>246</v>
      </c>
      <c r="J794" s="333">
        <v>33.99</v>
      </c>
    </row>
    <row r="795" spans="1:10" ht="26.25" thickBot="1" x14ac:dyDescent="0.25">
      <c r="A795" s="332"/>
      <c r="B795" s="341"/>
      <c r="C795" s="332"/>
      <c r="D795" s="332"/>
      <c r="E795" s="332" t="s">
        <v>247</v>
      </c>
      <c r="F795" s="333">
        <v>18.79</v>
      </c>
      <c r="G795" s="332"/>
      <c r="H795" s="334" t="s">
        <v>248</v>
      </c>
      <c r="I795" s="334"/>
      <c r="J795" s="333">
        <v>93.95</v>
      </c>
    </row>
    <row r="796" spans="1:10" ht="13.5" thickTop="1" x14ac:dyDescent="0.2">
      <c r="A796" s="335"/>
      <c r="B796" s="342"/>
      <c r="C796" s="335"/>
      <c r="D796" s="335"/>
      <c r="E796" s="335"/>
      <c r="F796" s="335"/>
      <c r="G796" s="335"/>
      <c r="H796" s="335"/>
      <c r="I796" s="335"/>
      <c r="J796" s="335"/>
    </row>
    <row r="797" spans="1:10" ht="15" x14ac:dyDescent="0.2">
      <c r="A797" s="313"/>
      <c r="B797" s="316" t="s">
        <v>219</v>
      </c>
      <c r="C797" s="313" t="s">
        <v>220</v>
      </c>
      <c r="D797" s="313" t="s">
        <v>84</v>
      </c>
      <c r="E797" s="315" t="s">
        <v>221</v>
      </c>
      <c r="F797" s="315"/>
      <c r="G797" s="316" t="s">
        <v>222</v>
      </c>
      <c r="H797" s="314" t="s">
        <v>223</v>
      </c>
      <c r="I797" s="314" t="s">
        <v>224</v>
      </c>
      <c r="J797" s="314" t="s">
        <v>225</v>
      </c>
    </row>
    <row r="798" spans="1:10" ht="76.5" x14ac:dyDescent="0.2">
      <c r="A798" s="317" t="s">
        <v>226</v>
      </c>
      <c r="B798" s="319" t="s">
        <v>368</v>
      </c>
      <c r="C798" s="317" t="s">
        <v>10</v>
      </c>
      <c r="D798" s="317" t="s">
        <v>369</v>
      </c>
      <c r="E798" s="318" t="s">
        <v>271</v>
      </c>
      <c r="F798" s="318"/>
      <c r="G798" s="319" t="s">
        <v>272</v>
      </c>
      <c r="H798" s="320">
        <v>1</v>
      </c>
      <c r="I798" s="321">
        <v>161.32</v>
      </c>
      <c r="J798" s="321">
        <v>161.32</v>
      </c>
    </row>
    <row r="799" spans="1:10" ht="76.5" x14ac:dyDescent="0.2">
      <c r="A799" s="322" t="s">
        <v>230</v>
      </c>
      <c r="B799" s="324" t="s">
        <v>638</v>
      </c>
      <c r="C799" s="322" t="s">
        <v>10</v>
      </c>
      <c r="D799" s="322" t="s">
        <v>639</v>
      </c>
      <c r="E799" s="323" t="s">
        <v>464</v>
      </c>
      <c r="F799" s="323"/>
      <c r="G799" s="324" t="s">
        <v>234</v>
      </c>
      <c r="H799" s="325">
        <v>1</v>
      </c>
      <c r="I799" s="326">
        <v>53.14</v>
      </c>
      <c r="J799" s="326">
        <v>53.14</v>
      </c>
    </row>
    <row r="800" spans="1:10" ht="76.5" x14ac:dyDescent="0.2">
      <c r="A800" s="322" t="s">
        <v>230</v>
      </c>
      <c r="B800" s="324" t="s">
        <v>640</v>
      </c>
      <c r="C800" s="322" t="s">
        <v>10</v>
      </c>
      <c r="D800" s="322" t="s">
        <v>641</v>
      </c>
      <c r="E800" s="323" t="s">
        <v>464</v>
      </c>
      <c r="F800" s="323"/>
      <c r="G800" s="324" t="s">
        <v>234</v>
      </c>
      <c r="H800" s="325">
        <v>1</v>
      </c>
      <c r="I800" s="326">
        <v>33.020000000000003</v>
      </c>
      <c r="J800" s="326">
        <v>33.020000000000003</v>
      </c>
    </row>
    <row r="801" spans="1:10" ht="25.5" x14ac:dyDescent="0.2">
      <c r="A801" s="322" t="s">
        <v>230</v>
      </c>
      <c r="B801" s="324" t="s">
        <v>620</v>
      </c>
      <c r="C801" s="322" t="s">
        <v>10</v>
      </c>
      <c r="D801" s="322" t="s">
        <v>621</v>
      </c>
      <c r="E801" s="323" t="s">
        <v>233</v>
      </c>
      <c r="F801" s="323"/>
      <c r="G801" s="324" t="s">
        <v>234</v>
      </c>
      <c r="H801" s="325">
        <v>1</v>
      </c>
      <c r="I801" s="326">
        <v>41.77</v>
      </c>
      <c r="J801" s="326">
        <v>41.77</v>
      </c>
    </row>
    <row r="802" spans="1:10" ht="76.5" x14ac:dyDescent="0.2">
      <c r="A802" s="322" t="s">
        <v>230</v>
      </c>
      <c r="B802" s="324" t="s">
        <v>634</v>
      </c>
      <c r="C802" s="322" t="s">
        <v>10</v>
      </c>
      <c r="D802" s="322" t="s">
        <v>635</v>
      </c>
      <c r="E802" s="323" t="s">
        <v>464</v>
      </c>
      <c r="F802" s="323"/>
      <c r="G802" s="324" t="s">
        <v>234</v>
      </c>
      <c r="H802" s="325">
        <v>1</v>
      </c>
      <c r="I802" s="326">
        <v>26.41</v>
      </c>
      <c r="J802" s="326">
        <v>26.41</v>
      </c>
    </row>
    <row r="803" spans="1:10" ht="76.5" x14ac:dyDescent="0.2">
      <c r="A803" s="322" t="s">
        <v>230</v>
      </c>
      <c r="B803" s="324" t="s">
        <v>636</v>
      </c>
      <c r="C803" s="322" t="s">
        <v>10</v>
      </c>
      <c r="D803" s="322" t="s">
        <v>637</v>
      </c>
      <c r="E803" s="323" t="s">
        <v>464</v>
      </c>
      <c r="F803" s="323"/>
      <c r="G803" s="324" t="s">
        <v>234</v>
      </c>
      <c r="H803" s="325">
        <v>1</v>
      </c>
      <c r="I803" s="326">
        <v>6.98</v>
      </c>
      <c r="J803" s="326">
        <v>6.98</v>
      </c>
    </row>
    <row r="804" spans="1:10" ht="25.5" x14ac:dyDescent="0.2">
      <c r="A804" s="332"/>
      <c r="B804" s="341"/>
      <c r="C804" s="332"/>
      <c r="D804" s="332"/>
      <c r="E804" s="332" t="s">
        <v>244</v>
      </c>
      <c r="F804" s="333">
        <v>33.99</v>
      </c>
      <c r="G804" s="332" t="s">
        <v>245</v>
      </c>
      <c r="H804" s="333">
        <v>0</v>
      </c>
      <c r="I804" s="332" t="s">
        <v>246</v>
      </c>
      <c r="J804" s="333">
        <v>33.99</v>
      </c>
    </row>
    <row r="805" spans="1:10" ht="26.25" thickBot="1" x14ac:dyDescent="0.25">
      <c r="A805" s="332"/>
      <c r="B805" s="341"/>
      <c r="C805" s="332"/>
      <c r="D805" s="332"/>
      <c r="E805" s="332" t="s">
        <v>247</v>
      </c>
      <c r="F805" s="333">
        <v>40.33</v>
      </c>
      <c r="G805" s="332"/>
      <c r="H805" s="334" t="s">
        <v>248</v>
      </c>
      <c r="I805" s="334"/>
      <c r="J805" s="333">
        <v>201.65</v>
      </c>
    </row>
    <row r="806" spans="1:10" ht="13.5" thickTop="1" x14ac:dyDescent="0.2">
      <c r="A806" s="335"/>
      <c r="B806" s="342"/>
      <c r="C806" s="335"/>
      <c r="D806" s="335"/>
      <c r="E806" s="335"/>
      <c r="F806" s="335"/>
      <c r="G806" s="335"/>
      <c r="H806" s="335"/>
      <c r="I806" s="335"/>
      <c r="J806" s="335"/>
    </row>
    <row r="807" spans="1:10" ht="15" x14ac:dyDescent="0.2">
      <c r="A807" s="313"/>
      <c r="B807" s="316" t="s">
        <v>219</v>
      </c>
      <c r="C807" s="313" t="s">
        <v>220</v>
      </c>
      <c r="D807" s="313" t="s">
        <v>84</v>
      </c>
      <c r="E807" s="315" t="s">
        <v>221</v>
      </c>
      <c r="F807" s="315"/>
      <c r="G807" s="316" t="s">
        <v>222</v>
      </c>
      <c r="H807" s="314" t="s">
        <v>223</v>
      </c>
      <c r="I807" s="314" t="s">
        <v>224</v>
      </c>
      <c r="J807" s="314" t="s">
        <v>225</v>
      </c>
    </row>
    <row r="808" spans="1:10" ht="76.5" x14ac:dyDescent="0.2">
      <c r="A808" s="317" t="s">
        <v>226</v>
      </c>
      <c r="B808" s="319" t="s">
        <v>634</v>
      </c>
      <c r="C808" s="317" t="s">
        <v>10</v>
      </c>
      <c r="D808" s="317" t="s">
        <v>635</v>
      </c>
      <c r="E808" s="318" t="s">
        <v>464</v>
      </c>
      <c r="F808" s="318"/>
      <c r="G808" s="319" t="s">
        <v>234</v>
      </c>
      <c r="H808" s="320">
        <v>1</v>
      </c>
      <c r="I808" s="321">
        <v>26.41</v>
      </c>
      <c r="J808" s="321">
        <v>26.41</v>
      </c>
    </row>
    <row r="809" spans="1:10" ht="76.5" x14ac:dyDescent="0.2">
      <c r="A809" s="327" t="s">
        <v>240</v>
      </c>
      <c r="B809" s="329" t="s">
        <v>642</v>
      </c>
      <c r="C809" s="327" t="s">
        <v>10</v>
      </c>
      <c r="D809" s="327" t="s">
        <v>643</v>
      </c>
      <c r="E809" s="328" t="s">
        <v>475</v>
      </c>
      <c r="F809" s="328"/>
      <c r="G809" s="329" t="s">
        <v>13</v>
      </c>
      <c r="H809" s="330">
        <v>5.5999999999999999E-5</v>
      </c>
      <c r="I809" s="331">
        <v>471646.31</v>
      </c>
      <c r="J809" s="331">
        <v>26.4121934</v>
      </c>
    </row>
    <row r="810" spans="1:10" ht="25.5" x14ac:dyDescent="0.2">
      <c r="A810" s="332"/>
      <c r="B810" s="341"/>
      <c r="C810" s="332"/>
      <c r="D810" s="332"/>
      <c r="E810" s="332" t="s">
        <v>244</v>
      </c>
      <c r="F810" s="333">
        <v>0</v>
      </c>
      <c r="G810" s="332" t="s">
        <v>245</v>
      </c>
      <c r="H810" s="333">
        <v>0</v>
      </c>
      <c r="I810" s="332" t="s">
        <v>246</v>
      </c>
      <c r="J810" s="333">
        <v>0</v>
      </c>
    </row>
    <row r="811" spans="1:10" ht="26.25" thickBot="1" x14ac:dyDescent="0.25">
      <c r="A811" s="332"/>
      <c r="B811" s="341"/>
      <c r="C811" s="332"/>
      <c r="D811" s="332"/>
      <c r="E811" s="332" t="s">
        <v>247</v>
      </c>
      <c r="F811" s="333">
        <v>6.6025</v>
      </c>
      <c r="G811" s="332"/>
      <c r="H811" s="334" t="s">
        <v>248</v>
      </c>
      <c r="I811" s="334"/>
      <c r="J811" s="333">
        <v>33.01</v>
      </c>
    </row>
    <row r="812" spans="1:10" ht="13.5" thickTop="1" x14ac:dyDescent="0.2">
      <c r="A812" s="335"/>
      <c r="B812" s="342"/>
      <c r="C812" s="335"/>
      <c r="D812" s="335"/>
      <c r="E812" s="335"/>
      <c r="F812" s="335"/>
      <c r="G812" s="335"/>
      <c r="H812" s="335"/>
      <c r="I812" s="335"/>
      <c r="J812" s="335"/>
    </row>
    <row r="813" spans="1:10" ht="15" x14ac:dyDescent="0.2">
      <c r="A813" s="313"/>
      <c r="B813" s="316" t="s">
        <v>219</v>
      </c>
      <c r="C813" s="313" t="s">
        <v>220</v>
      </c>
      <c r="D813" s="313" t="s">
        <v>84</v>
      </c>
      <c r="E813" s="315" t="s">
        <v>221</v>
      </c>
      <c r="F813" s="315"/>
      <c r="G813" s="316" t="s">
        <v>222</v>
      </c>
      <c r="H813" s="314" t="s">
        <v>223</v>
      </c>
      <c r="I813" s="314" t="s">
        <v>224</v>
      </c>
      <c r="J813" s="314" t="s">
        <v>225</v>
      </c>
    </row>
    <row r="814" spans="1:10" ht="76.5" x14ac:dyDescent="0.2">
      <c r="A814" s="317" t="s">
        <v>226</v>
      </c>
      <c r="B814" s="319" t="s">
        <v>636</v>
      </c>
      <c r="C814" s="317" t="s">
        <v>10</v>
      </c>
      <c r="D814" s="317" t="s">
        <v>637</v>
      </c>
      <c r="E814" s="318" t="s">
        <v>464</v>
      </c>
      <c r="F814" s="318"/>
      <c r="G814" s="319" t="s">
        <v>234</v>
      </c>
      <c r="H814" s="320">
        <v>1</v>
      </c>
      <c r="I814" s="321">
        <v>6.98</v>
      </c>
      <c r="J814" s="321">
        <v>6.98</v>
      </c>
    </row>
    <row r="815" spans="1:10" ht="76.5" x14ac:dyDescent="0.2">
      <c r="A815" s="327" t="s">
        <v>240</v>
      </c>
      <c r="B815" s="329" t="s">
        <v>642</v>
      </c>
      <c r="C815" s="327" t="s">
        <v>10</v>
      </c>
      <c r="D815" s="327" t="s">
        <v>643</v>
      </c>
      <c r="E815" s="328" t="s">
        <v>475</v>
      </c>
      <c r="F815" s="328"/>
      <c r="G815" s="329" t="s">
        <v>13</v>
      </c>
      <c r="H815" s="330">
        <v>1.4800000000000001E-5</v>
      </c>
      <c r="I815" s="331">
        <v>471646.31</v>
      </c>
      <c r="J815" s="331">
        <v>6.9803654000000002</v>
      </c>
    </row>
    <row r="816" spans="1:10" ht="25.5" x14ac:dyDescent="0.2">
      <c r="A816" s="332"/>
      <c r="B816" s="341"/>
      <c r="C816" s="332"/>
      <c r="D816" s="332"/>
      <c r="E816" s="332" t="s">
        <v>244</v>
      </c>
      <c r="F816" s="333">
        <v>0</v>
      </c>
      <c r="G816" s="332" t="s">
        <v>245</v>
      </c>
      <c r="H816" s="333">
        <v>0</v>
      </c>
      <c r="I816" s="332" t="s">
        <v>246</v>
      </c>
      <c r="J816" s="333">
        <v>0</v>
      </c>
    </row>
    <row r="817" spans="1:10" ht="26.25" thickBot="1" x14ac:dyDescent="0.25">
      <c r="A817" s="332"/>
      <c r="B817" s="341"/>
      <c r="C817" s="332"/>
      <c r="D817" s="332"/>
      <c r="E817" s="332" t="s">
        <v>247</v>
      </c>
      <c r="F817" s="333">
        <v>1.7450000000000001</v>
      </c>
      <c r="G817" s="332"/>
      <c r="H817" s="334" t="s">
        <v>248</v>
      </c>
      <c r="I817" s="334"/>
      <c r="J817" s="333">
        <v>8.73</v>
      </c>
    </row>
    <row r="818" spans="1:10" ht="13.5" thickTop="1" x14ac:dyDescent="0.2">
      <c r="A818" s="335"/>
      <c r="B818" s="342"/>
      <c r="C818" s="335"/>
      <c r="D818" s="335"/>
      <c r="E818" s="335"/>
      <c r="F818" s="335"/>
      <c r="G818" s="335"/>
      <c r="H818" s="335"/>
      <c r="I818" s="335"/>
      <c r="J818" s="335"/>
    </row>
    <row r="819" spans="1:10" ht="15" x14ac:dyDescent="0.2">
      <c r="A819" s="313"/>
      <c r="B819" s="316" t="s">
        <v>219</v>
      </c>
      <c r="C819" s="313" t="s">
        <v>220</v>
      </c>
      <c r="D819" s="313" t="s">
        <v>84</v>
      </c>
      <c r="E819" s="315" t="s">
        <v>221</v>
      </c>
      <c r="F819" s="315"/>
      <c r="G819" s="316" t="s">
        <v>222</v>
      </c>
      <c r="H819" s="314" t="s">
        <v>223</v>
      </c>
      <c r="I819" s="314" t="s">
        <v>224</v>
      </c>
      <c r="J819" s="314" t="s">
        <v>225</v>
      </c>
    </row>
    <row r="820" spans="1:10" ht="76.5" x14ac:dyDescent="0.2">
      <c r="A820" s="317" t="s">
        <v>226</v>
      </c>
      <c r="B820" s="319" t="s">
        <v>640</v>
      </c>
      <c r="C820" s="317" t="s">
        <v>10</v>
      </c>
      <c r="D820" s="317" t="s">
        <v>641</v>
      </c>
      <c r="E820" s="318" t="s">
        <v>464</v>
      </c>
      <c r="F820" s="318"/>
      <c r="G820" s="319" t="s">
        <v>234</v>
      </c>
      <c r="H820" s="320">
        <v>1</v>
      </c>
      <c r="I820" s="321">
        <v>33.020000000000003</v>
      </c>
      <c r="J820" s="321">
        <v>33.020000000000003</v>
      </c>
    </row>
    <row r="821" spans="1:10" ht="76.5" x14ac:dyDescent="0.2">
      <c r="A821" s="327" t="s">
        <v>240</v>
      </c>
      <c r="B821" s="329" t="s">
        <v>642</v>
      </c>
      <c r="C821" s="327" t="s">
        <v>10</v>
      </c>
      <c r="D821" s="327" t="s">
        <v>643</v>
      </c>
      <c r="E821" s="328" t="s">
        <v>475</v>
      </c>
      <c r="F821" s="328"/>
      <c r="G821" s="329" t="s">
        <v>13</v>
      </c>
      <c r="H821" s="330">
        <v>6.9999999999999994E-5</v>
      </c>
      <c r="I821" s="331">
        <v>471646.31</v>
      </c>
      <c r="J821" s="331">
        <v>33.015241699999997</v>
      </c>
    </row>
    <row r="822" spans="1:10" ht="25.5" x14ac:dyDescent="0.2">
      <c r="A822" s="332"/>
      <c r="B822" s="341"/>
      <c r="C822" s="332"/>
      <c r="D822" s="332"/>
      <c r="E822" s="332" t="s">
        <v>244</v>
      </c>
      <c r="F822" s="333">
        <v>0</v>
      </c>
      <c r="G822" s="332" t="s">
        <v>245</v>
      </c>
      <c r="H822" s="333">
        <v>0</v>
      </c>
      <c r="I822" s="332" t="s">
        <v>246</v>
      </c>
      <c r="J822" s="333">
        <v>0</v>
      </c>
    </row>
    <row r="823" spans="1:10" ht="26.25" thickBot="1" x14ac:dyDescent="0.25">
      <c r="A823" s="332"/>
      <c r="B823" s="341"/>
      <c r="C823" s="332"/>
      <c r="D823" s="332"/>
      <c r="E823" s="332" t="s">
        <v>247</v>
      </c>
      <c r="F823" s="333">
        <v>8.2550000000000008</v>
      </c>
      <c r="G823" s="332"/>
      <c r="H823" s="334" t="s">
        <v>248</v>
      </c>
      <c r="I823" s="334"/>
      <c r="J823" s="333">
        <v>41.28</v>
      </c>
    </row>
    <row r="824" spans="1:10" ht="13.5" thickTop="1" x14ac:dyDescent="0.2">
      <c r="A824" s="335"/>
      <c r="B824" s="342"/>
      <c r="C824" s="335"/>
      <c r="D824" s="335"/>
      <c r="E824" s="335"/>
      <c r="F824" s="335"/>
      <c r="G824" s="335"/>
      <c r="H824" s="335"/>
      <c r="I824" s="335"/>
      <c r="J824" s="335"/>
    </row>
    <row r="825" spans="1:10" ht="15" x14ac:dyDescent="0.2">
      <c r="A825" s="313"/>
      <c r="B825" s="316" t="s">
        <v>219</v>
      </c>
      <c r="C825" s="313" t="s">
        <v>220</v>
      </c>
      <c r="D825" s="313" t="s">
        <v>84</v>
      </c>
      <c r="E825" s="315" t="s">
        <v>221</v>
      </c>
      <c r="F825" s="315"/>
      <c r="G825" s="316" t="s">
        <v>222</v>
      </c>
      <c r="H825" s="314" t="s">
        <v>223</v>
      </c>
      <c r="I825" s="314" t="s">
        <v>224</v>
      </c>
      <c r="J825" s="314" t="s">
        <v>225</v>
      </c>
    </row>
    <row r="826" spans="1:10" ht="76.5" x14ac:dyDescent="0.2">
      <c r="A826" s="317" t="s">
        <v>226</v>
      </c>
      <c r="B826" s="319" t="s">
        <v>638</v>
      </c>
      <c r="C826" s="317" t="s">
        <v>10</v>
      </c>
      <c r="D826" s="317" t="s">
        <v>639</v>
      </c>
      <c r="E826" s="318" t="s">
        <v>464</v>
      </c>
      <c r="F826" s="318"/>
      <c r="G826" s="319" t="s">
        <v>234</v>
      </c>
      <c r="H826" s="320">
        <v>1</v>
      </c>
      <c r="I826" s="321">
        <v>53.14</v>
      </c>
      <c r="J826" s="321">
        <v>53.14</v>
      </c>
    </row>
    <row r="827" spans="1:10" ht="25.5" x14ac:dyDescent="0.2">
      <c r="A827" s="327" t="s">
        <v>240</v>
      </c>
      <c r="B827" s="329" t="s">
        <v>614</v>
      </c>
      <c r="C827" s="327" t="s">
        <v>10</v>
      </c>
      <c r="D827" s="327" t="s">
        <v>615</v>
      </c>
      <c r="E827" s="328" t="s">
        <v>243</v>
      </c>
      <c r="F827" s="328"/>
      <c r="G827" s="329" t="s">
        <v>42</v>
      </c>
      <c r="H827" s="330">
        <v>8.5299999999999994</v>
      </c>
      <c r="I827" s="331">
        <v>6.23</v>
      </c>
      <c r="J827" s="331">
        <v>53.1419</v>
      </c>
    </row>
    <row r="828" spans="1:10" ht="25.5" x14ac:dyDescent="0.2">
      <c r="A828" s="332"/>
      <c r="B828" s="341"/>
      <c r="C828" s="332"/>
      <c r="D828" s="332"/>
      <c r="E828" s="332" t="s">
        <v>244</v>
      </c>
      <c r="F828" s="333">
        <v>0</v>
      </c>
      <c r="G828" s="332" t="s">
        <v>245</v>
      </c>
      <c r="H828" s="333">
        <v>0</v>
      </c>
      <c r="I828" s="332" t="s">
        <v>246</v>
      </c>
      <c r="J828" s="333">
        <v>0</v>
      </c>
    </row>
    <row r="829" spans="1:10" ht="26.25" thickBot="1" x14ac:dyDescent="0.25">
      <c r="A829" s="332"/>
      <c r="B829" s="341"/>
      <c r="C829" s="332"/>
      <c r="D829" s="332"/>
      <c r="E829" s="332" t="s">
        <v>247</v>
      </c>
      <c r="F829" s="333">
        <v>13.285</v>
      </c>
      <c r="G829" s="332"/>
      <c r="H829" s="334" t="s">
        <v>248</v>
      </c>
      <c r="I829" s="334"/>
      <c r="J829" s="333">
        <v>66.430000000000007</v>
      </c>
    </row>
    <row r="830" spans="1:10" ht="13.5" thickTop="1" x14ac:dyDescent="0.2">
      <c r="A830" s="335"/>
      <c r="B830" s="342"/>
      <c r="C830" s="335"/>
      <c r="D830" s="335"/>
      <c r="E830" s="335"/>
      <c r="F830" s="335"/>
      <c r="G830" s="335"/>
      <c r="H830" s="335"/>
      <c r="I830" s="335"/>
      <c r="J830" s="335"/>
    </row>
    <row r="831" spans="1:10" ht="15" x14ac:dyDescent="0.2">
      <c r="A831" s="313"/>
      <c r="B831" s="316" t="s">
        <v>219</v>
      </c>
      <c r="C831" s="313" t="s">
        <v>220</v>
      </c>
      <c r="D831" s="313" t="s">
        <v>84</v>
      </c>
      <c r="E831" s="315" t="s">
        <v>221</v>
      </c>
      <c r="F831" s="315"/>
      <c r="G831" s="316" t="s">
        <v>222</v>
      </c>
      <c r="H831" s="314" t="s">
        <v>223</v>
      </c>
      <c r="I831" s="314" t="s">
        <v>224</v>
      </c>
      <c r="J831" s="314" t="s">
        <v>225</v>
      </c>
    </row>
    <row r="832" spans="1:10" ht="38.25" x14ac:dyDescent="0.2">
      <c r="A832" s="317" t="s">
        <v>226</v>
      </c>
      <c r="B832" s="319" t="s">
        <v>592</v>
      </c>
      <c r="C832" s="317" t="s">
        <v>10</v>
      </c>
      <c r="D832" s="317" t="s">
        <v>593</v>
      </c>
      <c r="E832" s="318" t="s">
        <v>271</v>
      </c>
      <c r="F832" s="318"/>
      <c r="G832" s="319" t="s">
        <v>372</v>
      </c>
      <c r="H832" s="320">
        <v>1</v>
      </c>
      <c r="I832" s="321">
        <v>38.92</v>
      </c>
      <c r="J832" s="321">
        <v>38.92</v>
      </c>
    </row>
    <row r="833" spans="1:10" ht="25.5" x14ac:dyDescent="0.2">
      <c r="A833" s="322" t="s">
        <v>230</v>
      </c>
      <c r="B833" s="324" t="s">
        <v>508</v>
      </c>
      <c r="C833" s="322" t="s">
        <v>10</v>
      </c>
      <c r="D833" s="322" t="s">
        <v>509</v>
      </c>
      <c r="E833" s="323" t="s">
        <v>233</v>
      </c>
      <c r="F833" s="323"/>
      <c r="G833" s="324" t="s">
        <v>234</v>
      </c>
      <c r="H833" s="325">
        <v>1</v>
      </c>
      <c r="I833" s="326">
        <v>38.799999999999997</v>
      </c>
      <c r="J833" s="326">
        <v>38.799999999999997</v>
      </c>
    </row>
    <row r="834" spans="1:10" ht="38.25" x14ac:dyDescent="0.2">
      <c r="A834" s="322" t="s">
        <v>230</v>
      </c>
      <c r="B834" s="324" t="s">
        <v>644</v>
      </c>
      <c r="C834" s="322" t="s">
        <v>10</v>
      </c>
      <c r="D834" s="322" t="s">
        <v>645</v>
      </c>
      <c r="E834" s="323" t="s">
        <v>464</v>
      </c>
      <c r="F834" s="323"/>
      <c r="G834" s="324" t="s">
        <v>234</v>
      </c>
      <c r="H834" s="325">
        <v>1</v>
      </c>
      <c r="I834" s="326">
        <v>0.1</v>
      </c>
      <c r="J834" s="326">
        <v>0.1</v>
      </c>
    </row>
    <row r="835" spans="1:10" ht="38.25" x14ac:dyDescent="0.2">
      <c r="A835" s="322" t="s">
        <v>230</v>
      </c>
      <c r="B835" s="324" t="s">
        <v>646</v>
      </c>
      <c r="C835" s="322" t="s">
        <v>10</v>
      </c>
      <c r="D835" s="322" t="s">
        <v>647</v>
      </c>
      <c r="E835" s="323" t="s">
        <v>464</v>
      </c>
      <c r="F835" s="323"/>
      <c r="G835" s="324" t="s">
        <v>234</v>
      </c>
      <c r="H835" s="325">
        <v>1</v>
      </c>
      <c r="I835" s="326">
        <v>0.02</v>
      </c>
      <c r="J835" s="326">
        <v>0.02</v>
      </c>
    </row>
    <row r="836" spans="1:10" ht="25.5" x14ac:dyDescent="0.2">
      <c r="A836" s="332"/>
      <c r="B836" s="341"/>
      <c r="C836" s="332"/>
      <c r="D836" s="332"/>
      <c r="E836" s="332" t="s">
        <v>244</v>
      </c>
      <c r="F836" s="333">
        <v>31.02</v>
      </c>
      <c r="G836" s="332" t="s">
        <v>245</v>
      </c>
      <c r="H836" s="333">
        <v>0</v>
      </c>
      <c r="I836" s="332" t="s">
        <v>246</v>
      </c>
      <c r="J836" s="333">
        <v>31.02</v>
      </c>
    </row>
    <row r="837" spans="1:10" ht="26.25" thickBot="1" x14ac:dyDescent="0.25">
      <c r="A837" s="332"/>
      <c r="B837" s="341"/>
      <c r="C837" s="332"/>
      <c r="D837" s="332"/>
      <c r="E837" s="332" t="s">
        <v>247</v>
      </c>
      <c r="F837" s="333">
        <v>9.73</v>
      </c>
      <c r="G837" s="332"/>
      <c r="H837" s="334" t="s">
        <v>248</v>
      </c>
      <c r="I837" s="334"/>
      <c r="J837" s="333">
        <v>48.65</v>
      </c>
    </row>
    <row r="838" spans="1:10" ht="13.5" thickTop="1" x14ac:dyDescent="0.2">
      <c r="A838" s="335"/>
      <c r="B838" s="342"/>
      <c r="C838" s="335"/>
      <c r="D838" s="335"/>
      <c r="E838" s="335"/>
      <c r="F838" s="335"/>
      <c r="G838" s="335"/>
      <c r="H838" s="335"/>
      <c r="I838" s="335"/>
      <c r="J838" s="335"/>
    </row>
    <row r="839" spans="1:10" ht="15" x14ac:dyDescent="0.2">
      <c r="A839" s="313"/>
      <c r="B839" s="316" t="s">
        <v>219</v>
      </c>
      <c r="C839" s="313" t="s">
        <v>220</v>
      </c>
      <c r="D839" s="313" t="s">
        <v>84</v>
      </c>
      <c r="E839" s="315" t="s">
        <v>221</v>
      </c>
      <c r="F839" s="315"/>
      <c r="G839" s="316" t="s">
        <v>222</v>
      </c>
      <c r="H839" s="314" t="s">
        <v>223</v>
      </c>
      <c r="I839" s="314" t="s">
        <v>224</v>
      </c>
      <c r="J839" s="314" t="s">
        <v>225</v>
      </c>
    </row>
    <row r="840" spans="1:10" ht="38.25" x14ac:dyDescent="0.2">
      <c r="A840" s="317" t="s">
        <v>226</v>
      </c>
      <c r="B840" s="319" t="s">
        <v>590</v>
      </c>
      <c r="C840" s="317" t="s">
        <v>10</v>
      </c>
      <c r="D840" s="317" t="s">
        <v>591</v>
      </c>
      <c r="E840" s="318" t="s">
        <v>271</v>
      </c>
      <c r="F840" s="318"/>
      <c r="G840" s="319" t="s">
        <v>272</v>
      </c>
      <c r="H840" s="320">
        <v>1</v>
      </c>
      <c r="I840" s="321">
        <v>40.43</v>
      </c>
      <c r="J840" s="321">
        <v>40.43</v>
      </c>
    </row>
    <row r="841" spans="1:10" ht="25.5" x14ac:dyDescent="0.2">
      <c r="A841" s="322" t="s">
        <v>230</v>
      </c>
      <c r="B841" s="324" t="s">
        <v>508</v>
      </c>
      <c r="C841" s="322" t="s">
        <v>10</v>
      </c>
      <c r="D841" s="322" t="s">
        <v>509</v>
      </c>
      <c r="E841" s="323" t="s">
        <v>233</v>
      </c>
      <c r="F841" s="323"/>
      <c r="G841" s="324" t="s">
        <v>234</v>
      </c>
      <c r="H841" s="325">
        <v>1</v>
      </c>
      <c r="I841" s="326">
        <v>38.799999999999997</v>
      </c>
      <c r="J841" s="326">
        <v>38.799999999999997</v>
      </c>
    </row>
    <row r="842" spans="1:10" ht="38.25" x14ac:dyDescent="0.2">
      <c r="A842" s="322" t="s">
        <v>230</v>
      </c>
      <c r="B842" s="324" t="s">
        <v>644</v>
      </c>
      <c r="C842" s="322" t="s">
        <v>10</v>
      </c>
      <c r="D842" s="322" t="s">
        <v>645</v>
      </c>
      <c r="E842" s="323" t="s">
        <v>464</v>
      </c>
      <c r="F842" s="323"/>
      <c r="G842" s="324" t="s">
        <v>234</v>
      </c>
      <c r="H842" s="325">
        <v>1</v>
      </c>
      <c r="I842" s="326">
        <v>0.1</v>
      </c>
      <c r="J842" s="326">
        <v>0.1</v>
      </c>
    </row>
    <row r="843" spans="1:10" ht="38.25" x14ac:dyDescent="0.2">
      <c r="A843" s="322" t="s">
        <v>230</v>
      </c>
      <c r="B843" s="324" t="s">
        <v>646</v>
      </c>
      <c r="C843" s="322" t="s">
        <v>10</v>
      </c>
      <c r="D843" s="322" t="s">
        <v>647</v>
      </c>
      <c r="E843" s="323" t="s">
        <v>464</v>
      </c>
      <c r="F843" s="323"/>
      <c r="G843" s="324" t="s">
        <v>234</v>
      </c>
      <c r="H843" s="325">
        <v>1</v>
      </c>
      <c r="I843" s="326">
        <v>0.02</v>
      </c>
      <c r="J843" s="326">
        <v>0.02</v>
      </c>
    </row>
    <row r="844" spans="1:10" ht="38.25" x14ac:dyDescent="0.2">
      <c r="A844" s="322" t="s">
        <v>230</v>
      </c>
      <c r="B844" s="324" t="s">
        <v>648</v>
      </c>
      <c r="C844" s="322" t="s">
        <v>10</v>
      </c>
      <c r="D844" s="322" t="s">
        <v>649</v>
      </c>
      <c r="E844" s="323" t="s">
        <v>464</v>
      </c>
      <c r="F844" s="323"/>
      <c r="G844" s="324" t="s">
        <v>234</v>
      </c>
      <c r="H844" s="325">
        <v>1</v>
      </c>
      <c r="I844" s="326">
        <v>7.0000000000000007E-2</v>
      </c>
      <c r="J844" s="326">
        <v>7.0000000000000007E-2</v>
      </c>
    </row>
    <row r="845" spans="1:10" ht="38.25" x14ac:dyDescent="0.2">
      <c r="A845" s="322" t="s">
        <v>230</v>
      </c>
      <c r="B845" s="324" t="s">
        <v>650</v>
      </c>
      <c r="C845" s="322" t="s">
        <v>10</v>
      </c>
      <c r="D845" s="322" t="s">
        <v>651</v>
      </c>
      <c r="E845" s="323" t="s">
        <v>464</v>
      </c>
      <c r="F845" s="323"/>
      <c r="G845" s="324" t="s">
        <v>234</v>
      </c>
      <c r="H845" s="325">
        <v>1</v>
      </c>
      <c r="I845" s="326">
        <v>1.44</v>
      </c>
      <c r="J845" s="326">
        <v>1.44</v>
      </c>
    </row>
    <row r="846" spans="1:10" ht="25.5" x14ac:dyDescent="0.2">
      <c r="A846" s="332"/>
      <c r="B846" s="341"/>
      <c r="C846" s="332"/>
      <c r="D846" s="332"/>
      <c r="E846" s="332" t="s">
        <v>244</v>
      </c>
      <c r="F846" s="333">
        <v>31.02</v>
      </c>
      <c r="G846" s="332" t="s">
        <v>245</v>
      </c>
      <c r="H846" s="333">
        <v>0</v>
      </c>
      <c r="I846" s="332" t="s">
        <v>246</v>
      </c>
      <c r="J846" s="333">
        <v>31.02</v>
      </c>
    </row>
    <row r="847" spans="1:10" ht="26.25" thickBot="1" x14ac:dyDescent="0.25">
      <c r="A847" s="332"/>
      <c r="B847" s="341"/>
      <c r="C847" s="332"/>
      <c r="D847" s="332"/>
      <c r="E847" s="332" t="s">
        <v>247</v>
      </c>
      <c r="F847" s="333">
        <v>10.1075</v>
      </c>
      <c r="G847" s="332"/>
      <c r="H847" s="334" t="s">
        <v>248</v>
      </c>
      <c r="I847" s="334"/>
      <c r="J847" s="333">
        <v>50.54</v>
      </c>
    </row>
    <row r="848" spans="1:10" ht="13.5" thickTop="1" x14ac:dyDescent="0.2">
      <c r="A848" s="335"/>
      <c r="B848" s="342"/>
      <c r="C848" s="335"/>
      <c r="D848" s="335"/>
      <c r="E848" s="335"/>
      <c r="F848" s="335"/>
      <c r="G848" s="335"/>
      <c r="H848" s="335"/>
      <c r="I848" s="335"/>
      <c r="J848" s="335"/>
    </row>
    <row r="849" spans="1:10" ht="15" x14ac:dyDescent="0.2">
      <c r="A849" s="313"/>
      <c r="B849" s="316" t="s">
        <v>219</v>
      </c>
      <c r="C849" s="313" t="s">
        <v>220</v>
      </c>
      <c r="D849" s="313" t="s">
        <v>84</v>
      </c>
      <c r="E849" s="315" t="s">
        <v>221</v>
      </c>
      <c r="F849" s="315"/>
      <c r="G849" s="316" t="s">
        <v>222</v>
      </c>
      <c r="H849" s="314" t="s">
        <v>223</v>
      </c>
      <c r="I849" s="314" t="s">
        <v>224</v>
      </c>
      <c r="J849" s="314" t="s">
        <v>225</v>
      </c>
    </row>
    <row r="850" spans="1:10" ht="38.25" x14ac:dyDescent="0.2">
      <c r="A850" s="317" t="s">
        <v>226</v>
      </c>
      <c r="B850" s="319" t="s">
        <v>644</v>
      </c>
      <c r="C850" s="317" t="s">
        <v>10</v>
      </c>
      <c r="D850" s="317" t="s">
        <v>645</v>
      </c>
      <c r="E850" s="318" t="s">
        <v>464</v>
      </c>
      <c r="F850" s="318"/>
      <c r="G850" s="319" t="s">
        <v>234</v>
      </c>
      <c r="H850" s="320">
        <v>1</v>
      </c>
      <c r="I850" s="321">
        <v>0.1</v>
      </c>
      <c r="J850" s="321">
        <v>0.1</v>
      </c>
    </row>
    <row r="851" spans="1:10" ht="38.25" x14ac:dyDescent="0.2">
      <c r="A851" s="327" t="s">
        <v>240</v>
      </c>
      <c r="B851" s="329" t="s">
        <v>652</v>
      </c>
      <c r="C851" s="327" t="s">
        <v>10</v>
      </c>
      <c r="D851" s="327" t="s">
        <v>653</v>
      </c>
      <c r="E851" s="328" t="s">
        <v>475</v>
      </c>
      <c r="F851" s="328"/>
      <c r="G851" s="329" t="s">
        <v>13</v>
      </c>
      <c r="H851" s="330">
        <v>7.2000000000000002E-5</v>
      </c>
      <c r="I851" s="331">
        <v>1412.26</v>
      </c>
      <c r="J851" s="331">
        <v>0.1016827</v>
      </c>
    </row>
    <row r="852" spans="1:10" ht="25.5" x14ac:dyDescent="0.2">
      <c r="A852" s="332"/>
      <c r="B852" s="341"/>
      <c r="C852" s="332"/>
      <c r="D852" s="332"/>
      <c r="E852" s="332" t="s">
        <v>244</v>
      </c>
      <c r="F852" s="333">
        <v>0</v>
      </c>
      <c r="G852" s="332" t="s">
        <v>245</v>
      </c>
      <c r="H852" s="333">
        <v>0</v>
      </c>
      <c r="I852" s="332" t="s">
        <v>246</v>
      </c>
      <c r="J852" s="333">
        <v>0</v>
      </c>
    </row>
    <row r="853" spans="1:10" ht="26.25" thickBot="1" x14ac:dyDescent="0.25">
      <c r="A853" s="332"/>
      <c r="B853" s="341"/>
      <c r="C853" s="332"/>
      <c r="D853" s="332"/>
      <c r="E853" s="332" t="s">
        <v>247</v>
      </c>
      <c r="F853" s="333">
        <v>2.5000000000000001E-2</v>
      </c>
      <c r="G853" s="332"/>
      <c r="H853" s="334" t="s">
        <v>248</v>
      </c>
      <c r="I853" s="334"/>
      <c r="J853" s="333">
        <v>0.13</v>
      </c>
    </row>
    <row r="854" spans="1:10" ht="13.5" thickTop="1" x14ac:dyDescent="0.2">
      <c r="A854" s="335"/>
      <c r="B854" s="342"/>
      <c r="C854" s="335"/>
      <c r="D854" s="335"/>
      <c r="E854" s="335"/>
      <c r="F854" s="335"/>
      <c r="G854" s="335"/>
      <c r="H854" s="335"/>
      <c r="I854" s="335"/>
      <c r="J854" s="335"/>
    </row>
    <row r="855" spans="1:10" ht="15" x14ac:dyDescent="0.2">
      <c r="A855" s="313"/>
      <c r="B855" s="316" t="s">
        <v>219</v>
      </c>
      <c r="C855" s="313" t="s">
        <v>220</v>
      </c>
      <c r="D855" s="313" t="s">
        <v>84</v>
      </c>
      <c r="E855" s="315" t="s">
        <v>221</v>
      </c>
      <c r="F855" s="315"/>
      <c r="G855" s="316" t="s">
        <v>222</v>
      </c>
      <c r="H855" s="314" t="s">
        <v>223</v>
      </c>
      <c r="I855" s="314" t="s">
        <v>224</v>
      </c>
      <c r="J855" s="314" t="s">
        <v>225</v>
      </c>
    </row>
    <row r="856" spans="1:10" ht="38.25" x14ac:dyDescent="0.2">
      <c r="A856" s="317" t="s">
        <v>226</v>
      </c>
      <c r="B856" s="319" t="s">
        <v>646</v>
      </c>
      <c r="C856" s="317" t="s">
        <v>10</v>
      </c>
      <c r="D856" s="317" t="s">
        <v>647</v>
      </c>
      <c r="E856" s="318" t="s">
        <v>464</v>
      </c>
      <c r="F856" s="318"/>
      <c r="G856" s="319" t="s">
        <v>234</v>
      </c>
      <c r="H856" s="320">
        <v>1</v>
      </c>
      <c r="I856" s="321">
        <v>0.02</v>
      </c>
      <c r="J856" s="321">
        <v>0.02</v>
      </c>
    </row>
    <row r="857" spans="1:10" ht="38.25" x14ac:dyDescent="0.2">
      <c r="A857" s="327" t="s">
        <v>240</v>
      </c>
      <c r="B857" s="329" t="s">
        <v>652</v>
      </c>
      <c r="C857" s="327" t="s">
        <v>10</v>
      </c>
      <c r="D857" s="327" t="s">
        <v>653</v>
      </c>
      <c r="E857" s="328" t="s">
        <v>475</v>
      </c>
      <c r="F857" s="328"/>
      <c r="G857" s="329" t="s">
        <v>13</v>
      </c>
      <c r="H857" s="330">
        <v>1.4800000000000001E-5</v>
      </c>
      <c r="I857" s="331">
        <v>1412.26</v>
      </c>
      <c r="J857" s="331">
        <v>2.0901400000000001E-2</v>
      </c>
    </row>
    <row r="858" spans="1:10" ht="25.5" x14ac:dyDescent="0.2">
      <c r="A858" s="332"/>
      <c r="B858" s="341"/>
      <c r="C858" s="332"/>
      <c r="D858" s="332"/>
      <c r="E858" s="332" t="s">
        <v>244</v>
      </c>
      <c r="F858" s="333">
        <v>0</v>
      </c>
      <c r="G858" s="332" t="s">
        <v>245</v>
      </c>
      <c r="H858" s="333">
        <v>0</v>
      </c>
      <c r="I858" s="332" t="s">
        <v>246</v>
      </c>
      <c r="J858" s="333">
        <v>0</v>
      </c>
    </row>
    <row r="859" spans="1:10" ht="26.25" thickBot="1" x14ac:dyDescent="0.25">
      <c r="A859" s="332"/>
      <c r="B859" s="341"/>
      <c r="C859" s="332"/>
      <c r="D859" s="332"/>
      <c r="E859" s="332" t="s">
        <v>247</v>
      </c>
      <c r="F859" s="333">
        <v>5.0000000000000001E-3</v>
      </c>
      <c r="G859" s="332"/>
      <c r="H859" s="334" t="s">
        <v>248</v>
      </c>
      <c r="I859" s="334"/>
      <c r="J859" s="333">
        <v>0.03</v>
      </c>
    </row>
    <row r="860" spans="1:10" ht="13.5" thickTop="1" x14ac:dyDescent="0.2">
      <c r="A860" s="335"/>
      <c r="B860" s="342"/>
      <c r="C860" s="335"/>
      <c r="D860" s="335"/>
      <c r="E860" s="335"/>
      <c r="F860" s="335"/>
      <c r="G860" s="335"/>
      <c r="H860" s="335"/>
      <c r="I860" s="335"/>
      <c r="J860" s="335"/>
    </row>
    <row r="861" spans="1:10" ht="15" x14ac:dyDescent="0.2">
      <c r="A861" s="313"/>
      <c r="B861" s="316" t="s">
        <v>219</v>
      </c>
      <c r="C861" s="313" t="s">
        <v>220</v>
      </c>
      <c r="D861" s="313" t="s">
        <v>84</v>
      </c>
      <c r="E861" s="315" t="s">
        <v>221</v>
      </c>
      <c r="F861" s="315"/>
      <c r="G861" s="316" t="s">
        <v>222</v>
      </c>
      <c r="H861" s="314" t="s">
        <v>223</v>
      </c>
      <c r="I861" s="314" t="s">
        <v>224</v>
      </c>
      <c r="J861" s="314" t="s">
        <v>225</v>
      </c>
    </row>
    <row r="862" spans="1:10" ht="38.25" x14ac:dyDescent="0.2">
      <c r="A862" s="317" t="s">
        <v>226</v>
      </c>
      <c r="B862" s="319" t="s">
        <v>648</v>
      </c>
      <c r="C862" s="317" t="s">
        <v>10</v>
      </c>
      <c r="D862" s="317" t="s">
        <v>649</v>
      </c>
      <c r="E862" s="318" t="s">
        <v>464</v>
      </c>
      <c r="F862" s="318"/>
      <c r="G862" s="319" t="s">
        <v>234</v>
      </c>
      <c r="H862" s="320">
        <v>1</v>
      </c>
      <c r="I862" s="321">
        <v>7.0000000000000007E-2</v>
      </c>
      <c r="J862" s="321">
        <v>7.0000000000000007E-2</v>
      </c>
    </row>
    <row r="863" spans="1:10" ht="38.25" x14ac:dyDescent="0.2">
      <c r="A863" s="327" t="s">
        <v>240</v>
      </c>
      <c r="B863" s="329" t="s">
        <v>652</v>
      </c>
      <c r="C863" s="327" t="s">
        <v>10</v>
      </c>
      <c r="D863" s="327" t="s">
        <v>653</v>
      </c>
      <c r="E863" s="328" t="s">
        <v>475</v>
      </c>
      <c r="F863" s="328"/>
      <c r="G863" s="329" t="s">
        <v>13</v>
      </c>
      <c r="H863" s="330">
        <v>5.0000000000000002E-5</v>
      </c>
      <c r="I863" s="331">
        <v>1412.26</v>
      </c>
      <c r="J863" s="331">
        <v>7.0612999999999995E-2</v>
      </c>
    </row>
    <row r="864" spans="1:10" ht="25.5" x14ac:dyDescent="0.2">
      <c r="A864" s="332"/>
      <c r="B864" s="341"/>
      <c r="C864" s="332"/>
      <c r="D864" s="332"/>
      <c r="E864" s="332" t="s">
        <v>244</v>
      </c>
      <c r="F864" s="333">
        <v>0</v>
      </c>
      <c r="G864" s="332" t="s">
        <v>245</v>
      </c>
      <c r="H864" s="333">
        <v>0</v>
      </c>
      <c r="I864" s="332" t="s">
        <v>246</v>
      </c>
      <c r="J864" s="333">
        <v>0</v>
      </c>
    </row>
    <row r="865" spans="1:10" ht="26.25" thickBot="1" x14ac:dyDescent="0.25">
      <c r="A865" s="332"/>
      <c r="B865" s="341"/>
      <c r="C865" s="332"/>
      <c r="D865" s="332"/>
      <c r="E865" s="332" t="s">
        <v>247</v>
      </c>
      <c r="F865" s="333">
        <v>1.7500000000000002E-2</v>
      </c>
      <c r="G865" s="332"/>
      <c r="H865" s="334" t="s">
        <v>248</v>
      </c>
      <c r="I865" s="334"/>
      <c r="J865" s="333">
        <v>0.09</v>
      </c>
    </row>
    <row r="866" spans="1:10" ht="13.5" thickTop="1" x14ac:dyDescent="0.2">
      <c r="A866" s="335"/>
      <c r="B866" s="342"/>
      <c r="C866" s="335"/>
      <c r="D866" s="335"/>
      <c r="E866" s="335"/>
      <c r="F866" s="335"/>
      <c r="G866" s="335"/>
      <c r="H866" s="335"/>
      <c r="I866" s="335"/>
      <c r="J866" s="335"/>
    </row>
    <row r="867" spans="1:10" ht="15" x14ac:dyDescent="0.2">
      <c r="A867" s="313"/>
      <c r="B867" s="316" t="s">
        <v>219</v>
      </c>
      <c r="C867" s="313" t="s">
        <v>220</v>
      </c>
      <c r="D867" s="313" t="s">
        <v>84</v>
      </c>
      <c r="E867" s="315" t="s">
        <v>221</v>
      </c>
      <c r="F867" s="315"/>
      <c r="G867" s="316" t="s">
        <v>222</v>
      </c>
      <c r="H867" s="314" t="s">
        <v>223</v>
      </c>
      <c r="I867" s="314" t="s">
        <v>224</v>
      </c>
      <c r="J867" s="314" t="s">
        <v>225</v>
      </c>
    </row>
    <row r="868" spans="1:10" ht="38.25" x14ac:dyDescent="0.2">
      <c r="A868" s="317" t="s">
        <v>226</v>
      </c>
      <c r="B868" s="319" t="s">
        <v>650</v>
      </c>
      <c r="C868" s="317" t="s">
        <v>10</v>
      </c>
      <c r="D868" s="317" t="s">
        <v>651</v>
      </c>
      <c r="E868" s="318" t="s">
        <v>464</v>
      </c>
      <c r="F868" s="318"/>
      <c r="G868" s="319" t="s">
        <v>234</v>
      </c>
      <c r="H868" s="320">
        <v>1</v>
      </c>
      <c r="I868" s="321">
        <v>1.44</v>
      </c>
      <c r="J868" s="321">
        <v>1.44</v>
      </c>
    </row>
    <row r="869" spans="1:10" ht="25.5" x14ac:dyDescent="0.2">
      <c r="A869" s="327" t="s">
        <v>240</v>
      </c>
      <c r="B869" s="329" t="s">
        <v>476</v>
      </c>
      <c r="C869" s="327" t="s">
        <v>10</v>
      </c>
      <c r="D869" s="327" t="s">
        <v>477</v>
      </c>
      <c r="E869" s="328" t="s">
        <v>478</v>
      </c>
      <c r="F869" s="328"/>
      <c r="G869" s="329" t="s">
        <v>479</v>
      </c>
      <c r="H869" s="330">
        <v>1.36</v>
      </c>
      <c r="I869" s="331">
        <v>1.06</v>
      </c>
      <c r="J869" s="331">
        <v>1.4416</v>
      </c>
    </row>
    <row r="870" spans="1:10" ht="25.5" x14ac:dyDescent="0.2">
      <c r="A870" s="332"/>
      <c r="B870" s="341"/>
      <c r="C870" s="332"/>
      <c r="D870" s="332"/>
      <c r="E870" s="332" t="s">
        <v>244</v>
      </c>
      <c r="F870" s="333">
        <v>0</v>
      </c>
      <c r="G870" s="332" t="s">
        <v>245</v>
      </c>
      <c r="H870" s="333">
        <v>0</v>
      </c>
      <c r="I870" s="332" t="s">
        <v>246</v>
      </c>
      <c r="J870" s="333">
        <v>0</v>
      </c>
    </row>
    <row r="871" spans="1:10" ht="26.25" thickBot="1" x14ac:dyDescent="0.25">
      <c r="A871" s="332"/>
      <c r="B871" s="341"/>
      <c r="C871" s="332"/>
      <c r="D871" s="332"/>
      <c r="E871" s="332" t="s">
        <v>247</v>
      </c>
      <c r="F871" s="333">
        <v>0.36</v>
      </c>
      <c r="G871" s="332"/>
      <c r="H871" s="334" t="s">
        <v>248</v>
      </c>
      <c r="I871" s="334"/>
      <c r="J871" s="333">
        <v>1.8</v>
      </c>
    </row>
    <row r="872" spans="1:10" ht="13.5" thickTop="1" x14ac:dyDescent="0.2">
      <c r="A872" s="335"/>
      <c r="B872" s="342"/>
      <c r="C872" s="335"/>
      <c r="D872" s="335"/>
      <c r="E872" s="335"/>
      <c r="F872" s="335"/>
      <c r="G872" s="335"/>
      <c r="H872" s="335"/>
      <c r="I872" s="335"/>
      <c r="J872" s="335"/>
    </row>
    <row r="873" spans="1:10" ht="15" x14ac:dyDescent="0.2">
      <c r="A873" s="313"/>
      <c r="B873" s="316" t="s">
        <v>219</v>
      </c>
      <c r="C873" s="313" t="s">
        <v>220</v>
      </c>
      <c r="D873" s="313" t="s">
        <v>84</v>
      </c>
      <c r="E873" s="315" t="s">
        <v>221</v>
      </c>
      <c r="F873" s="315"/>
      <c r="G873" s="316" t="s">
        <v>222</v>
      </c>
      <c r="H873" s="314" t="s">
        <v>223</v>
      </c>
      <c r="I873" s="314" t="s">
        <v>224</v>
      </c>
      <c r="J873" s="314" t="s">
        <v>225</v>
      </c>
    </row>
    <row r="874" spans="1:10" x14ac:dyDescent="0.2">
      <c r="A874" s="317" t="s">
        <v>226</v>
      </c>
      <c r="B874" s="319" t="s">
        <v>258</v>
      </c>
      <c r="C874" s="317" t="s">
        <v>10</v>
      </c>
      <c r="D874" s="317" t="s">
        <v>259</v>
      </c>
      <c r="E874" s="318" t="s">
        <v>233</v>
      </c>
      <c r="F874" s="318"/>
      <c r="G874" s="319" t="s">
        <v>234</v>
      </c>
      <c r="H874" s="320">
        <v>1</v>
      </c>
      <c r="I874" s="321">
        <v>24.07</v>
      </c>
      <c r="J874" s="321">
        <v>24.07</v>
      </c>
    </row>
    <row r="875" spans="1:10" ht="25.5" x14ac:dyDescent="0.2">
      <c r="A875" s="322" t="s">
        <v>230</v>
      </c>
      <c r="B875" s="324" t="s">
        <v>564</v>
      </c>
      <c r="C875" s="322" t="s">
        <v>10</v>
      </c>
      <c r="D875" s="322" t="s">
        <v>565</v>
      </c>
      <c r="E875" s="323" t="s">
        <v>233</v>
      </c>
      <c r="F875" s="323"/>
      <c r="G875" s="324" t="s">
        <v>234</v>
      </c>
      <c r="H875" s="325">
        <v>1</v>
      </c>
      <c r="I875" s="326">
        <v>0.32</v>
      </c>
      <c r="J875" s="326">
        <v>0.32</v>
      </c>
    </row>
    <row r="876" spans="1:10" x14ac:dyDescent="0.2">
      <c r="A876" s="327" t="s">
        <v>240</v>
      </c>
      <c r="B876" s="329" t="s">
        <v>566</v>
      </c>
      <c r="C876" s="327" t="s">
        <v>10</v>
      </c>
      <c r="D876" s="327" t="s">
        <v>567</v>
      </c>
      <c r="E876" s="328" t="s">
        <v>403</v>
      </c>
      <c r="F876" s="328"/>
      <c r="G876" s="329" t="s">
        <v>234</v>
      </c>
      <c r="H876" s="330">
        <v>1</v>
      </c>
      <c r="I876" s="331">
        <v>14.87</v>
      </c>
      <c r="J876" s="331">
        <v>14.87</v>
      </c>
    </row>
    <row r="877" spans="1:10" ht="25.5" x14ac:dyDescent="0.2">
      <c r="A877" s="327" t="s">
        <v>240</v>
      </c>
      <c r="B877" s="329" t="s">
        <v>404</v>
      </c>
      <c r="C877" s="327" t="s">
        <v>10</v>
      </c>
      <c r="D877" s="327" t="s">
        <v>405</v>
      </c>
      <c r="E877" s="328" t="s">
        <v>243</v>
      </c>
      <c r="F877" s="328"/>
      <c r="G877" s="329" t="s">
        <v>234</v>
      </c>
      <c r="H877" s="330">
        <v>1</v>
      </c>
      <c r="I877" s="331">
        <v>4.5199999999999996</v>
      </c>
      <c r="J877" s="331">
        <v>4.5199999999999996</v>
      </c>
    </row>
    <row r="878" spans="1:10" ht="25.5" x14ac:dyDescent="0.2">
      <c r="A878" s="327" t="s">
        <v>240</v>
      </c>
      <c r="B878" s="329" t="s">
        <v>406</v>
      </c>
      <c r="C878" s="327" t="s">
        <v>10</v>
      </c>
      <c r="D878" s="327" t="s">
        <v>407</v>
      </c>
      <c r="E878" s="328" t="s">
        <v>243</v>
      </c>
      <c r="F878" s="328"/>
      <c r="G878" s="329" t="s">
        <v>234</v>
      </c>
      <c r="H878" s="330">
        <v>1</v>
      </c>
      <c r="I878" s="331">
        <v>0.85</v>
      </c>
      <c r="J878" s="331">
        <v>0.85</v>
      </c>
    </row>
    <row r="879" spans="1:10" ht="25.5" x14ac:dyDescent="0.2">
      <c r="A879" s="327" t="s">
        <v>240</v>
      </c>
      <c r="B879" s="329" t="s">
        <v>408</v>
      </c>
      <c r="C879" s="327" t="s">
        <v>10</v>
      </c>
      <c r="D879" s="327" t="s">
        <v>409</v>
      </c>
      <c r="E879" s="328" t="s">
        <v>243</v>
      </c>
      <c r="F879" s="328"/>
      <c r="G879" s="329" t="s">
        <v>234</v>
      </c>
      <c r="H879" s="330">
        <v>1</v>
      </c>
      <c r="I879" s="331">
        <v>1.43</v>
      </c>
      <c r="J879" s="331">
        <v>1.43</v>
      </c>
    </row>
    <row r="880" spans="1:10" ht="25.5" x14ac:dyDescent="0.2">
      <c r="A880" s="327" t="s">
        <v>240</v>
      </c>
      <c r="B880" s="329" t="s">
        <v>410</v>
      </c>
      <c r="C880" s="327" t="s">
        <v>10</v>
      </c>
      <c r="D880" s="327" t="s">
        <v>411</v>
      </c>
      <c r="E880" s="328" t="s">
        <v>243</v>
      </c>
      <c r="F880" s="328"/>
      <c r="G880" s="329" t="s">
        <v>234</v>
      </c>
      <c r="H880" s="330">
        <v>1</v>
      </c>
      <c r="I880" s="331">
        <v>0.08</v>
      </c>
      <c r="J880" s="331">
        <v>0.08</v>
      </c>
    </row>
    <row r="881" spans="1:10" ht="25.5" x14ac:dyDescent="0.2">
      <c r="A881" s="327" t="s">
        <v>240</v>
      </c>
      <c r="B881" s="329" t="s">
        <v>654</v>
      </c>
      <c r="C881" s="327" t="s">
        <v>10</v>
      </c>
      <c r="D881" s="327" t="s">
        <v>655</v>
      </c>
      <c r="E881" s="328" t="s">
        <v>243</v>
      </c>
      <c r="F881" s="328"/>
      <c r="G881" s="329" t="s">
        <v>234</v>
      </c>
      <c r="H881" s="330">
        <v>1</v>
      </c>
      <c r="I881" s="331">
        <v>0.61</v>
      </c>
      <c r="J881" s="331">
        <v>0.61</v>
      </c>
    </row>
    <row r="882" spans="1:10" ht="25.5" x14ac:dyDescent="0.2">
      <c r="A882" s="327" t="s">
        <v>240</v>
      </c>
      <c r="B882" s="329" t="s">
        <v>656</v>
      </c>
      <c r="C882" s="327" t="s">
        <v>10</v>
      </c>
      <c r="D882" s="327" t="s">
        <v>657</v>
      </c>
      <c r="E882" s="328" t="s">
        <v>243</v>
      </c>
      <c r="F882" s="328"/>
      <c r="G882" s="329" t="s">
        <v>234</v>
      </c>
      <c r="H882" s="330">
        <v>1</v>
      </c>
      <c r="I882" s="331">
        <v>1.39</v>
      </c>
      <c r="J882" s="331">
        <v>1.39</v>
      </c>
    </row>
    <row r="883" spans="1:10" ht="25.5" x14ac:dyDescent="0.2">
      <c r="A883" s="332"/>
      <c r="B883" s="341"/>
      <c r="C883" s="332"/>
      <c r="D883" s="332"/>
      <c r="E883" s="332" t="s">
        <v>244</v>
      </c>
      <c r="F883" s="333">
        <v>15.19</v>
      </c>
      <c r="G883" s="332" t="s">
        <v>245</v>
      </c>
      <c r="H883" s="333">
        <v>0</v>
      </c>
      <c r="I883" s="332" t="s">
        <v>246</v>
      </c>
      <c r="J883" s="333">
        <v>15.19</v>
      </c>
    </row>
    <row r="884" spans="1:10" ht="26.25" thickBot="1" x14ac:dyDescent="0.25">
      <c r="A884" s="332"/>
      <c r="B884" s="341"/>
      <c r="C884" s="332"/>
      <c r="D884" s="332"/>
      <c r="E884" s="332" t="s">
        <v>247</v>
      </c>
      <c r="F884" s="333">
        <v>6.0175000000000001</v>
      </c>
      <c r="G884" s="332"/>
      <c r="H884" s="334" t="s">
        <v>248</v>
      </c>
      <c r="I884" s="334"/>
      <c r="J884" s="333">
        <v>30.09</v>
      </c>
    </row>
    <row r="885" spans="1:10" ht="13.5" thickTop="1" x14ac:dyDescent="0.2">
      <c r="A885" s="335"/>
      <c r="B885" s="342"/>
      <c r="C885" s="335"/>
      <c r="D885" s="335"/>
      <c r="E885" s="335"/>
      <c r="F885" s="335"/>
      <c r="G885" s="335"/>
      <c r="H885" s="335"/>
      <c r="I885" s="335"/>
      <c r="J885" s="335"/>
    </row>
    <row r="886" spans="1:10" ht="15" x14ac:dyDescent="0.2">
      <c r="A886" s="313"/>
      <c r="B886" s="316" t="s">
        <v>219</v>
      </c>
      <c r="C886" s="313" t="s">
        <v>220</v>
      </c>
      <c r="D886" s="313" t="s">
        <v>84</v>
      </c>
      <c r="E886" s="315" t="s">
        <v>221</v>
      </c>
      <c r="F886" s="315"/>
      <c r="G886" s="316" t="s">
        <v>222</v>
      </c>
      <c r="H886" s="314" t="s">
        <v>223</v>
      </c>
      <c r="I886" s="314" t="s">
        <v>224</v>
      </c>
      <c r="J886" s="314" t="s">
        <v>225</v>
      </c>
    </row>
    <row r="887" spans="1:10" ht="38.25" x14ac:dyDescent="0.2">
      <c r="A887" s="317" t="s">
        <v>226</v>
      </c>
      <c r="B887" s="319" t="s">
        <v>312</v>
      </c>
      <c r="C887" s="317" t="s">
        <v>10</v>
      </c>
      <c r="D887" s="317" t="s">
        <v>313</v>
      </c>
      <c r="E887" s="318" t="s">
        <v>311</v>
      </c>
      <c r="F887" s="318"/>
      <c r="G887" s="319" t="s">
        <v>13</v>
      </c>
      <c r="H887" s="320">
        <v>1</v>
      </c>
      <c r="I887" s="321">
        <v>27.51</v>
      </c>
      <c r="J887" s="321">
        <v>27.51</v>
      </c>
    </row>
    <row r="888" spans="1:10" ht="25.5" x14ac:dyDescent="0.2">
      <c r="A888" s="322" t="s">
        <v>230</v>
      </c>
      <c r="B888" s="324" t="s">
        <v>231</v>
      </c>
      <c r="C888" s="322" t="s">
        <v>10</v>
      </c>
      <c r="D888" s="322" t="s">
        <v>232</v>
      </c>
      <c r="E888" s="323" t="s">
        <v>233</v>
      </c>
      <c r="F888" s="323"/>
      <c r="G888" s="324" t="s">
        <v>234</v>
      </c>
      <c r="H888" s="325">
        <v>0.31059999999999999</v>
      </c>
      <c r="I888" s="326">
        <v>25.23</v>
      </c>
      <c r="J888" s="326">
        <v>7.8364380000000002</v>
      </c>
    </row>
    <row r="889" spans="1:10" ht="25.5" x14ac:dyDescent="0.2">
      <c r="A889" s="322" t="s">
        <v>230</v>
      </c>
      <c r="B889" s="324" t="s">
        <v>235</v>
      </c>
      <c r="C889" s="322" t="s">
        <v>10</v>
      </c>
      <c r="D889" s="322" t="s">
        <v>236</v>
      </c>
      <c r="E889" s="323" t="s">
        <v>233</v>
      </c>
      <c r="F889" s="323"/>
      <c r="G889" s="324" t="s">
        <v>234</v>
      </c>
      <c r="H889" s="325">
        <v>0.31059999999999999</v>
      </c>
      <c r="I889" s="326">
        <v>32.65</v>
      </c>
      <c r="J889" s="326">
        <v>10.14109</v>
      </c>
    </row>
    <row r="890" spans="1:10" ht="38.25" x14ac:dyDescent="0.2">
      <c r="A890" s="327" t="s">
        <v>240</v>
      </c>
      <c r="B890" s="329" t="s">
        <v>658</v>
      </c>
      <c r="C890" s="327" t="s">
        <v>10</v>
      </c>
      <c r="D890" s="327" t="s">
        <v>659</v>
      </c>
      <c r="E890" s="328" t="s">
        <v>243</v>
      </c>
      <c r="F890" s="328"/>
      <c r="G890" s="329" t="s">
        <v>13</v>
      </c>
      <c r="H890" s="330">
        <v>1</v>
      </c>
      <c r="I890" s="331">
        <v>0.61</v>
      </c>
      <c r="J890" s="331">
        <v>0.61</v>
      </c>
    </row>
    <row r="891" spans="1:10" ht="25.5" x14ac:dyDescent="0.2">
      <c r="A891" s="327" t="s">
        <v>240</v>
      </c>
      <c r="B891" s="329" t="s">
        <v>660</v>
      </c>
      <c r="C891" s="327" t="s">
        <v>10</v>
      </c>
      <c r="D891" s="327" t="s">
        <v>661</v>
      </c>
      <c r="E891" s="328" t="s">
        <v>243</v>
      </c>
      <c r="F891" s="328"/>
      <c r="G891" s="329" t="s">
        <v>13</v>
      </c>
      <c r="H891" s="330">
        <v>1</v>
      </c>
      <c r="I891" s="331">
        <v>7.54</v>
      </c>
      <c r="J891" s="331">
        <v>7.54</v>
      </c>
    </row>
    <row r="892" spans="1:10" ht="38.25" x14ac:dyDescent="0.2">
      <c r="A892" s="327" t="s">
        <v>240</v>
      </c>
      <c r="B892" s="329" t="s">
        <v>662</v>
      </c>
      <c r="C892" s="327" t="s">
        <v>10</v>
      </c>
      <c r="D892" s="327" t="s">
        <v>663</v>
      </c>
      <c r="E892" s="328" t="s">
        <v>243</v>
      </c>
      <c r="F892" s="328"/>
      <c r="G892" s="329" t="s">
        <v>13</v>
      </c>
      <c r="H892" s="330">
        <v>1</v>
      </c>
      <c r="I892" s="331">
        <v>1.38</v>
      </c>
      <c r="J892" s="331">
        <v>1.38</v>
      </c>
    </row>
    <row r="893" spans="1:10" ht="25.5" x14ac:dyDescent="0.2">
      <c r="A893" s="332"/>
      <c r="B893" s="341"/>
      <c r="C893" s="332"/>
      <c r="D893" s="332"/>
      <c r="E893" s="332" t="s">
        <v>244</v>
      </c>
      <c r="F893" s="333">
        <v>12.39</v>
      </c>
      <c r="G893" s="332" t="s">
        <v>245</v>
      </c>
      <c r="H893" s="333">
        <v>0</v>
      </c>
      <c r="I893" s="332" t="s">
        <v>246</v>
      </c>
      <c r="J893" s="333">
        <v>12.39</v>
      </c>
    </row>
    <row r="894" spans="1:10" ht="26.25" thickBot="1" x14ac:dyDescent="0.25">
      <c r="A894" s="332"/>
      <c r="B894" s="341"/>
      <c r="C894" s="332"/>
      <c r="D894" s="332"/>
      <c r="E894" s="332" t="s">
        <v>247</v>
      </c>
      <c r="F894" s="333">
        <v>6.8775000000000004</v>
      </c>
      <c r="G894" s="332"/>
      <c r="H894" s="334" t="s">
        <v>248</v>
      </c>
      <c r="I894" s="334"/>
      <c r="J894" s="333">
        <v>34.39</v>
      </c>
    </row>
    <row r="895" spans="1:10" ht="13.5" thickTop="1" x14ac:dyDescent="0.2">
      <c r="A895" s="335"/>
      <c r="B895" s="342"/>
      <c r="C895" s="335"/>
      <c r="D895" s="335"/>
      <c r="E895" s="335"/>
      <c r="F895" s="335"/>
      <c r="G895" s="335"/>
      <c r="H895" s="335"/>
      <c r="I895" s="335"/>
      <c r="J895" s="335"/>
    </row>
    <row r="896" spans="1:10" ht="15" x14ac:dyDescent="0.2">
      <c r="A896" s="313"/>
      <c r="B896" s="316" t="s">
        <v>219</v>
      </c>
      <c r="C896" s="313" t="s">
        <v>220</v>
      </c>
      <c r="D896" s="313" t="s">
        <v>84</v>
      </c>
      <c r="E896" s="315" t="s">
        <v>221</v>
      </c>
      <c r="F896" s="315"/>
      <c r="G896" s="316" t="s">
        <v>222</v>
      </c>
      <c r="H896" s="314" t="s">
        <v>223</v>
      </c>
      <c r="I896" s="314" t="s">
        <v>224</v>
      </c>
      <c r="J896" s="314" t="s">
        <v>225</v>
      </c>
    </row>
    <row r="897" spans="1:10" ht="38.25" x14ac:dyDescent="0.2">
      <c r="A897" s="317" t="s">
        <v>226</v>
      </c>
      <c r="B897" s="319" t="s">
        <v>624</v>
      </c>
      <c r="C897" s="317" t="s">
        <v>10</v>
      </c>
      <c r="D897" s="317" t="s">
        <v>625</v>
      </c>
      <c r="E897" s="318" t="s">
        <v>271</v>
      </c>
      <c r="F897" s="318"/>
      <c r="G897" s="319" t="s">
        <v>372</v>
      </c>
      <c r="H897" s="320">
        <v>1</v>
      </c>
      <c r="I897" s="321">
        <v>0.52</v>
      </c>
      <c r="J897" s="321">
        <v>0.52</v>
      </c>
    </row>
    <row r="898" spans="1:10" ht="38.25" x14ac:dyDescent="0.2">
      <c r="A898" s="322" t="s">
        <v>230</v>
      </c>
      <c r="B898" s="324" t="s">
        <v>664</v>
      </c>
      <c r="C898" s="322" t="s">
        <v>10</v>
      </c>
      <c r="D898" s="322" t="s">
        <v>665</v>
      </c>
      <c r="E898" s="323" t="s">
        <v>464</v>
      </c>
      <c r="F898" s="323"/>
      <c r="G898" s="324" t="s">
        <v>234</v>
      </c>
      <c r="H898" s="325">
        <v>1</v>
      </c>
      <c r="I898" s="326">
        <v>0.42</v>
      </c>
      <c r="J898" s="326">
        <v>0.42</v>
      </c>
    </row>
    <row r="899" spans="1:10" ht="38.25" x14ac:dyDescent="0.2">
      <c r="A899" s="322" t="s">
        <v>230</v>
      </c>
      <c r="B899" s="324" t="s">
        <v>666</v>
      </c>
      <c r="C899" s="322" t="s">
        <v>10</v>
      </c>
      <c r="D899" s="322" t="s">
        <v>667</v>
      </c>
      <c r="E899" s="323" t="s">
        <v>464</v>
      </c>
      <c r="F899" s="323"/>
      <c r="G899" s="324" t="s">
        <v>234</v>
      </c>
      <c r="H899" s="325">
        <v>1</v>
      </c>
      <c r="I899" s="326">
        <v>0.1</v>
      </c>
      <c r="J899" s="326">
        <v>0.1</v>
      </c>
    </row>
    <row r="900" spans="1:10" ht="25.5" x14ac:dyDescent="0.2">
      <c r="A900" s="332"/>
      <c r="B900" s="341"/>
      <c r="C900" s="332"/>
      <c r="D900" s="332"/>
      <c r="E900" s="332" t="s">
        <v>244</v>
      </c>
      <c r="F900" s="333">
        <v>0</v>
      </c>
      <c r="G900" s="332" t="s">
        <v>245</v>
      </c>
      <c r="H900" s="333">
        <v>0</v>
      </c>
      <c r="I900" s="332" t="s">
        <v>246</v>
      </c>
      <c r="J900" s="333">
        <v>0</v>
      </c>
    </row>
    <row r="901" spans="1:10" ht="26.25" thickBot="1" x14ac:dyDescent="0.25">
      <c r="A901" s="332"/>
      <c r="B901" s="341"/>
      <c r="C901" s="332"/>
      <c r="D901" s="332"/>
      <c r="E901" s="332" t="s">
        <v>247</v>
      </c>
      <c r="F901" s="333">
        <v>0.13</v>
      </c>
      <c r="G901" s="332"/>
      <c r="H901" s="334" t="s">
        <v>248</v>
      </c>
      <c r="I901" s="334"/>
      <c r="J901" s="333">
        <v>0.65</v>
      </c>
    </row>
    <row r="902" spans="1:10" ht="13.5" thickTop="1" x14ac:dyDescent="0.2">
      <c r="A902" s="335"/>
      <c r="B902" s="342"/>
      <c r="C902" s="335"/>
      <c r="D902" s="335"/>
      <c r="E902" s="335"/>
      <c r="F902" s="335"/>
      <c r="G902" s="335"/>
      <c r="H902" s="335"/>
      <c r="I902" s="335"/>
      <c r="J902" s="335"/>
    </row>
    <row r="903" spans="1:10" ht="15" x14ac:dyDescent="0.2">
      <c r="A903" s="313"/>
      <c r="B903" s="316" t="s">
        <v>219</v>
      </c>
      <c r="C903" s="313" t="s">
        <v>220</v>
      </c>
      <c r="D903" s="313" t="s">
        <v>84</v>
      </c>
      <c r="E903" s="315" t="s">
        <v>221</v>
      </c>
      <c r="F903" s="315"/>
      <c r="G903" s="316" t="s">
        <v>222</v>
      </c>
      <c r="H903" s="314" t="s">
        <v>223</v>
      </c>
      <c r="I903" s="314" t="s">
        <v>224</v>
      </c>
      <c r="J903" s="314" t="s">
        <v>225</v>
      </c>
    </row>
    <row r="904" spans="1:10" ht="38.25" x14ac:dyDescent="0.2">
      <c r="A904" s="317" t="s">
        <v>226</v>
      </c>
      <c r="B904" s="319" t="s">
        <v>622</v>
      </c>
      <c r="C904" s="317" t="s">
        <v>10</v>
      </c>
      <c r="D904" s="317" t="s">
        <v>623</v>
      </c>
      <c r="E904" s="318" t="s">
        <v>271</v>
      </c>
      <c r="F904" s="318"/>
      <c r="G904" s="319" t="s">
        <v>272</v>
      </c>
      <c r="H904" s="320">
        <v>1</v>
      </c>
      <c r="I904" s="321">
        <v>1.4</v>
      </c>
      <c r="J904" s="321">
        <v>1.4</v>
      </c>
    </row>
    <row r="905" spans="1:10" ht="38.25" x14ac:dyDescent="0.2">
      <c r="A905" s="322" t="s">
        <v>230</v>
      </c>
      <c r="B905" s="324" t="s">
        <v>664</v>
      </c>
      <c r="C905" s="322" t="s">
        <v>10</v>
      </c>
      <c r="D905" s="322" t="s">
        <v>665</v>
      </c>
      <c r="E905" s="323" t="s">
        <v>464</v>
      </c>
      <c r="F905" s="323"/>
      <c r="G905" s="324" t="s">
        <v>234</v>
      </c>
      <c r="H905" s="325">
        <v>1</v>
      </c>
      <c r="I905" s="326">
        <v>0.42</v>
      </c>
      <c r="J905" s="326">
        <v>0.42</v>
      </c>
    </row>
    <row r="906" spans="1:10" ht="38.25" x14ac:dyDescent="0.2">
      <c r="A906" s="322" t="s">
        <v>230</v>
      </c>
      <c r="B906" s="324" t="s">
        <v>666</v>
      </c>
      <c r="C906" s="322" t="s">
        <v>10</v>
      </c>
      <c r="D906" s="322" t="s">
        <v>667</v>
      </c>
      <c r="E906" s="323" t="s">
        <v>464</v>
      </c>
      <c r="F906" s="323"/>
      <c r="G906" s="324" t="s">
        <v>234</v>
      </c>
      <c r="H906" s="325">
        <v>1</v>
      </c>
      <c r="I906" s="326">
        <v>0.1</v>
      </c>
      <c r="J906" s="326">
        <v>0.1</v>
      </c>
    </row>
    <row r="907" spans="1:10" ht="38.25" x14ac:dyDescent="0.2">
      <c r="A907" s="322" t="s">
        <v>230</v>
      </c>
      <c r="B907" s="324" t="s">
        <v>668</v>
      </c>
      <c r="C907" s="322" t="s">
        <v>10</v>
      </c>
      <c r="D907" s="322" t="s">
        <v>669</v>
      </c>
      <c r="E907" s="323" t="s">
        <v>464</v>
      </c>
      <c r="F907" s="323"/>
      <c r="G907" s="324" t="s">
        <v>234</v>
      </c>
      <c r="H907" s="325">
        <v>1</v>
      </c>
      <c r="I907" s="326">
        <v>0.33</v>
      </c>
      <c r="J907" s="326">
        <v>0.33</v>
      </c>
    </row>
    <row r="908" spans="1:10" ht="38.25" x14ac:dyDescent="0.2">
      <c r="A908" s="322" t="s">
        <v>230</v>
      </c>
      <c r="B908" s="324" t="s">
        <v>670</v>
      </c>
      <c r="C908" s="322" t="s">
        <v>10</v>
      </c>
      <c r="D908" s="322" t="s">
        <v>671</v>
      </c>
      <c r="E908" s="323" t="s">
        <v>464</v>
      </c>
      <c r="F908" s="323"/>
      <c r="G908" s="324" t="s">
        <v>234</v>
      </c>
      <c r="H908" s="325">
        <v>1</v>
      </c>
      <c r="I908" s="326">
        <v>0.55000000000000004</v>
      </c>
      <c r="J908" s="326">
        <v>0.55000000000000004</v>
      </c>
    </row>
    <row r="909" spans="1:10" ht="25.5" x14ac:dyDescent="0.2">
      <c r="A909" s="332"/>
      <c r="B909" s="341"/>
      <c r="C909" s="332"/>
      <c r="D909" s="332"/>
      <c r="E909" s="332" t="s">
        <v>244</v>
      </c>
      <c r="F909" s="333">
        <v>0</v>
      </c>
      <c r="G909" s="332" t="s">
        <v>245</v>
      </c>
      <c r="H909" s="333">
        <v>0</v>
      </c>
      <c r="I909" s="332" t="s">
        <v>246</v>
      </c>
      <c r="J909" s="333">
        <v>0</v>
      </c>
    </row>
    <row r="910" spans="1:10" ht="26.25" thickBot="1" x14ac:dyDescent="0.25">
      <c r="A910" s="332"/>
      <c r="B910" s="341"/>
      <c r="C910" s="332"/>
      <c r="D910" s="332"/>
      <c r="E910" s="332" t="s">
        <v>247</v>
      </c>
      <c r="F910" s="333">
        <v>0.35</v>
      </c>
      <c r="G910" s="332"/>
      <c r="H910" s="334" t="s">
        <v>248</v>
      </c>
      <c r="I910" s="334"/>
      <c r="J910" s="333">
        <v>1.75</v>
      </c>
    </row>
    <row r="911" spans="1:10" ht="13.5" thickTop="1" x14ac:dyDescent="0.2">
      <c r="A911" s="335"/>
      <c r="B911" s="342"/>
      <c r="C911" s="335"/>
      <c r="D911" s="335"/>
      <c r="E911" s="335"/>
      <c r="F911" s="335"/>
      <c r="G911" s="335"/>
      <c r="H911" s="335"/>
      <c r="I911" s="335"/>
      <c r="J911" s="335"/>
    </row>
    <row r="912" spans="1:10" ht="15" x14ac:dyDescent="0.2">
      <c r="A912" s="313"/>
      <c r="B912" s="316" t="s">
        <v>219</v>
      </c>
      <c r="C912" s="313" t="s">
        <v>220</v>
      </c>
      <c r="D912" s="313" t="s">
        <v>84</v>
      </c>
      <c r="E912" s="315" t="s">
        <v>221</v>
      </c>
      <c r="F912" s="315"/>
      <c r="G912" s="316" t="s">
        <v>222</v>
      </c>
      <c r="H912" s="314" t="s">
        <v>223</v>
      </c>
      <c r="I912" s="314" t="s">
        <v>224</v>
      </c>
      <c r="J912" s="314" t="s">
        <v>225</v>
      </c>
    </row>
    <row r="913" spans="1:10" ht="38.25" x14ac:dyDescent="0.2">
      <c r="A913" s="317" t="s">
        <v>226</v>
      </c>
      <c r="B913" s="319" t="s">
        <v>664</v>
      </c>
      <c r="C913" s="317" t="s">
        <v>10</v>
      </c>
      <c r="D913" s="317" t="s">
        <v>665</v>
      </c>
      <c r="E913" s="318" t="s">
        <v>464</v>
      </c>
      <c r="F913" s="318"/>
      <c r="G913" s="319" t="s">
        <v>234</v>
      </c>
      <c r="H913" s="320">
        <v>1</v>
      </c>
      <c r="I913" s="321">
        <v>0.42</v>
      </c>
      <c r="J913" s="321">
        <v>0.42</v>
      </c>
    </row>
    <row r="914" spans="1:10" ht="38.25" x14ac:dyDescent="0.2">
      <c r="A914" s="327" t="s">
        <v>240</v>
      </c>
      <c r="B914" s="329" t="s">
        <v>672</v>
      </c>
      <c r="C914" s="327" t="s">
        <v>10</v>
      </c>
      <c r="D914" s="327" t="s">
        <v>673</v>
      </c>
      <c r="E914" s="328" t="s">
        <v>475</v>
      </c>
      <c r="F914" s="328"/>
      <c r="G914" s="329" t="s">
        <v>13</v>
      </c>
      <c r="H914" s="330">
        <v>1.2799999999999999E-4</v>
      </c>
      <c r="I914" s="331">
        <v>3298.14</v>
      </c>
      <c r="J914" s="331">
        <v>0.42216189999999998</v>
      </c>
    </row>
    <row r="915" spans="1:10" ht="25.5" x14ac:dyDescent="0.2">
      <c r="A915" s="332"/>
      <c r="B915" s="341"/>
      <c r="C915" s="332"/>
      <c r="D915" s="332"/>
      <c r="E915" s="332" t="s">
        <v>244</v>
      </c>
      <c r="F915" s="333">
        <v>0</v>
      </c>
      <c r="G915" s="332" t="s">
        <v>245</v>
      </c>
      <c r="H915" s="333">
        <v>0</v>
      </c>
      <c r="I915" s="332" t="s">
        <v>246</v>
      </c>
      <c r="J915" s="333">
        <v>0</v>
      </c>
    </row>
    <row r="916" spans="1:10" ht="26.25" thickBot="1" x14ac:dyDescent="0.25">
      <c r="A916" s="332"/>
      <c r="B916" s="341"/>
      <c r="C916" s="332"/>
      <c r="D916" s="332"/>
      <c r="E916" s="332" t="s">
        <v>247</v>
      </c>
      <c r="F916" s="333">
        <v>0.105</v>
      </c>
      <c r="G916" s="332"/>
      <c r="H916" s="334" t="s">
        <v>248</v>
      </c>
      <c r="I916" s="334"/>
      <c r="J916" s="333">
        <v>0.53</v>
      </c>
    </row>
    <row r="917" spans="1:10" ht="13.5" thickTop="1" x14ac:dyDescent="0.2">
      <c r="A917" s="335"/>
      <c r="B917" s="342"/>
      <c r="C917" s="335"/>
      <c r="D917" s="335"/>
      <c r="E917" s="335"/>
      <c r="F917" s="335"/>
      <c r="G917" s="335"/>
      <c r="H917" s="335"/>
      <c r="I917" s="335"/>
      <c r="J917" s="335"/>
    </row>
    <row r="918" spans="1:10" ht="15" x14ac:dyDescent="0.2">
      <c r="A918" s="313"/>
      <c r="B918" s="316" t="s">
        <v>219</v>
      </c>
      <c r="C918" s="313" t="s">
        <v>220</v>
      </c>
      <c r="D918" s="313" t="s">
        <v>84</v>
      </c>
      <c r="E918" s="315" t="s">
        <v>221</v>
      </c>
      <c r="F918" s="315"/>
      <c r="G918" s="316" t="s">
        <v>222</v>
      </c>
      <c r="H918" s="314" t="s">
        <v>223</v>
      </c>
      <c r="I918" s="314" t="s">
        <v>224</v>
      </c>
      <c r="J918" s="314" t="s">
        <v>225</v>
      </c>
    </row>
    <row r="919" spans="1:10" ht="38.25" x14ac:dyDescent="0.2">
      <c r="A919" s="317" t="s">
        <v>226</v>
      </c>
      <c r="B919" s="319" t="s">
        <v>666</v>
      </c>
      <c r="C919" s="317" t="s">
        <v>10</v>
      </c>
      <c r="D919" s="317" t="s">
        <v>667</v>
      </c>
      <c r="E919" s="318" t="s">
        <v>464</v>
      </c>
      <c r="F919" s="318"/>
      <c r="G919" s="319" t="s">
        <v>234</v>
      </c>
      <c r="H919" s="320">
        <v>1</v>
      </c>
      <c r="I919" s="321">
        <v>0.1</v>
      </c>
      <c r="J919" s="321">
        <v>0.1</v>
      </c>
    </row>
    <row r="920" spans="1:10" ht="38.25" x14ac:dyDescent="0.2">
      <c r="A920" s="327" t="s">
        <v>240</v>
      </c>
      <c r="B920" s="329" t="s">
        <v>672</v>
      </c>
      <c r="C920" s="327" t="s">
        <v>10</v>
      </c>
      <c r="D920" s="327" t="s">
        <v>673</v>
      </c>
      <c r="E920" s="328" t="s">
        <v>475</v>
      </c>
      <c r="F920" s="328"/>
      <c r="G920" s="329" t="s">
        <v>13</v>
      </c>
      <c r="H920" s="330">
        <v>2.9600000000000001E-5</v>
      </c>
      <c r="I920" s="331">
        <v>3298.14</v>
      </c>
      <c r="J920" s="331">
        <v>9.7624900000000001E-2</v>
      </c>
    </row>
    <row r="921" spans="1:10" ht="25.5" x14ac:dyDescent="0.2">
      <c r="A921" s="332"/>
      <c r="B921" s="341"/>
      <c r="C921" s="332"/>
      <c r="D921" s="332"/>
      <c r="E921" s="332" t="s">
        <v>244</v>
      </c>
      <c r="F921" s="333">
        <v>0</v>
      </c>
      <c r="G921" s="332" t="s">
        <v>245</v>
      </c>
      <c r="H921" s="333">
        <v>0</v>
      </c>
      <c r="I921" s="332" t="s">
        <v>246</v>
      </c>
      <c r="J921" s="333">
        <v>0</v>
      </c>
    </row>
    <row r="922" spans="1:10" ht="26.25" thickBot="1" x14ac:dyDescent="0.25">
      <c r="A922" s="332"/>
      <c r="B922" s="341"/>
      <c r="C922" s="332"/>
      <c r="D922" s="332"/>
      <c r="E922" s="332" t="s">
        <v>247</v>
      </c>
      <c r="F922" s="333">
        <v>2.5000000000000001E-2</v>
      </c>
      <c r="G922" s="332"/>
      <c r="H922" s="334" t="s">
        <v>248</v>
      </c>
      <c r="I922" s="334"/>
      <c r="J922" s="333">
        <v>0.13</v>
      </c>
    </row>
    <row r="923" spans="1:10" ht="13.5" thickTop="1" x14ac:dyDescent="0.2">
      <c r="A923" s="335"/>
      <c r="B923" s="342"/>
      <c r="C923" s="335"/>
      <c r="D923" s="335"/>
      <c r="E923" s="335"/>
      <c r="F923" s="335"/>
      <c r="G923" s="335"/>
      <c r="H923" s="335"/>
      <c r="I923" s="335"/>
      <c r="J923" s="335"/>
    </row>
    <row r="924" spans="1:10" ht="15" x14ac:dyDescent="0.2">
      <c r="A924" s="313"/>
      <c r="B924" s="316" t="s">
        <v>219</v>
      </c>
      <c r="C924" s="313" t="s">
        <v>220</v>
      </c>
      <c r="D924" s="313" t="s">
        <v>84</v>
      </c>
      <c r="E924" s="315" t="s">
        <v>221</v>
      </c>
      <c r="F924" s="315"/>
      <c r="G924" s="316" t="s">
        <v>222</v>
      </c>
      <c r="H924" s="314" t="s">
        <v>223</v>
      </c>
      <c r="I924" s="314" t="s">
        <v>224</v>
      </c>
      <c r="J924" s="314" t="s">
        <v>225</v>
      </c>
    </row>
    <row r="925" spans="1:10" ht="38.25" x14ac:dyDescent="0.2">
      <c r="A925" s="317" t="s">
        <v>226</v>
      </c>
      <c r="B925" s="319" t="s">
        <v>668</v>
      </c>
      <c r="C925" s="317" t="s">
        <v>10</v>
      </c>
      <c r="D925" s="317" t="s">
        <v>669</v>
      </c>
      <c r="E925" s="318" t="s">
        <v>464</v>
      </c>
      <c r="F925" s="318"/>
      <c r="G925" s="319" t="s">
        <v>234</v>
      </c>
      <c r="H925" s="320">
        <v>1</v>
      </c>
      <c r="I925" s="321">
        <v>0.33</v>
      </c>
      <c r="J925" s="321">
        <v>0.33</v>
      </c>
    </row>
    <row r="926" spans="1:10" ht="38.25" x14ac:dyDescent="0.2">
      <c r="A926" s="327" t="s">
        <v>240</v>
      </c>
      <c r="B926" s="329" t="s">
        <v>672</v>
      </c>
      <c r="C926" s="327" t="s">
        <v>10</v>
      </c>
      <c r="D926" s="327" t="s">
        <v>673</v>
      </c>
      <c r="E926" s="328" t="s">
        <v>475</v>
      </c>
      <c r="F926" s="328"/>
      <c r="G926" s="329" t="s">
        <v>13</v>
      </c>
      <c r="H926" s="330">
        <v>1E-4</v>
      </c>
      <c r="I926" s="331">
        <v>3298.14</v>
      </c>
      <c r="J926" s="331">
        <v>0.329814</v>
      </c>
    </row>
    <row r="927" spans="1:10" ht="25.5" x14ac:dyDescent="0.2">
      <c r="A927" s="332"/>
      <c r="B927" s="341"/>
      <c r="C927" s="332"/>
      <c r="D927" s="332"/>
      <c r="E927" s="332" t="s">
        <v>244</v>
      </c>
      <c r="F927" s="333">
        <v>0</v>
      </c>
      <c r="G927" s="332" t="s">
        <v>245</v>
      </c>
      <c r="H927" s="333">
        <v>0</v>
      </c>
      <c r="I927" s="332" t="s">
        <v>246</v>
      </c>
      <c r="J927" s="333">
        <v>0</v>
      </c>
    </row>
    <row r="928" spans="1:10" ht="26.25" thickBot="1" x14ac:dyDescent="0.25">
      <c r="A928" s="332"/>
      <c r="B928" s="341"/>
      <c r="C928" s="332"/>
      <c r="D928" s="332"/>
      <c r="E928" s="332" t="s">
        <v>247</v>
      </c>
      <c r="F928" s="333">
        <v>8.2500000000000004E-2</v>
      </c>
      <c r="G928" s="332"/>
      <c r="H928" s="334" t="s">
        <v>248</v>
      </c>
      <c r="I928" s="334"/>
      <c r="J928" s="333">
        <v>0.41</v>
      </c>
    </row>
    <row r="929" spans="1:10" ht="13.5" thickTop="1" x14ac:dyDescent="0.2">
      <c r="A929" s="335"/>
      <c r="B929" s="342"/>
      <c r="C929" s="335"/>
      <c r="D929" s="335"/>
      <c r="E929" s="335"/>
      <c r="F929" s="335"/>
      <c r="G929" s="335"/>
      <c r="H929" s="335"/>
      <c r="I929" s="335"/>
      <c r="J929" s="335"/>
    </row>
    <row r="930" spans="1:10" ht="15" x14ac:dyDescent="0.2">
      <c r="A930" s="313"/>
      <c r="B930" s="316" t="s">
        <v>219</v>
      </c>
      <c r="C930" s="313" t="s">
        <v>220</v>
      </c>
      <c r="D930" s="313" t="s">
        <v>84</v>
      </c>
      <c r="E930" s="315" t="s">
        <v>221</v>
      </c>
      <c r="F930" s="315"/>
      <c r="G930" s="316" t="s">
        <v>222</v>
      </c>
      <c r="H930" s="314" t="s">
        <v>223</v>
      </c>
      <c r="I930" s="314" t="s">
        <v>224</v>
      </c>
      <c r="J930" s="314" t="s">
        <v>225</v>
      </c>
    </row>
    <row r="931" spans="1:10" ht="38.25" x14ac:dyDescent="0.2">
      <c r="A931" s="317" t="s">
        <v>226</v>
      </c>
      <c r="B931" s="319" t="s">
        <v>670</v>
      </c>
      <c r="C931" s="317" t="s">
        <v>10</v>
      </c>
      <c r="D931" s="317" t="s">
        <v>671</v>
      </c>
      <c r="E931" s="318" t="s">
        <v>464</v>
      </c>
      <c r="F931" s="318"/>
      <c r="G931" s="319" t="s">
        <v>234</v>
      </c>
      <c r="H931" s="320">
        <v>1</v>
      </c>
      <c r="I931" s="321">
        <v>0.55000000000000004</v>
      </c>
      <c r="J931" s="321">
        <v>0.55000000000000004</v>
      </c>
    </row>
    <row r="932" spans="1:10" ht="25.5" x14ac:dyDescent="0.2">
      <c r="A932" s="327" t="s">
        <v>240</v>
      </c>
      <c r="B932" s="329" t="s">
        <v>476</v>
      </c>
      <c r="C932" s="327" t="s">
        <v>10</v>
      </c>
      <c r="D932" s="327" t="s">
        <v>477</v>
      </c>
      <c r="E932" s="328" t="s">
        <v>478</v>
      </c>
      <c r="F932" s="328"/>
      <c r="G932" s="329" t="s">
        <v>479</v>
      </c>
      <c r="H932" s="330">
        <v>0.52</v>
      </c>
      <c r="I932" s="331">
        <v>1.06</v>
      </c>
      <c r="J932" s="331">
        <v>0.55120000000000002</v>
      </c>
    </row>
    <row r="933" spans="1:10" ht="25.5" x14ac:dyDescent="0.2">
      <c r="A933" s="332"/>
      <c r="B933" s="341"/>
      <c r="C933" s="332"/>
      <c r="D933" s="332"/>
      <c r="E933" s="332" t="s">
        <v>244</v>
      </c>
      <c r="F933" s="333">
        <v>0</v>
      </c>
      <c r="G933" s="332" t="s">
        <v>245</v>
      </c>
      <c r="H933" s="333">
        <v>0</v>
      </c>
      <c r="I933" s="332" t="s">
        <v>246</v>
      </c>
      <c r="J933" s="333">
        <v>0</v>
      </c>
    </row>
    <row r="934" spans="1:10" ht="25.5" x14ac:dyDescent="0.2">
      <c r="A934" s="332"/>
      <c r="B934" s="341"/>
      <c r="C934" s="332"/>
      <c r="D934" s="332"/>
      <c r="E934" s="332" t="s">
        <v>247</v>
      </c>
      <c r="F934" s="333">
        <v>0.13750000000000001</v>
      </c>
      <c r="G934" s="332"/>
      <c r="H934" s="334" t="s">
        <v>248</v>
      </c>
      <c r="I934" s="334"/>
      <c r="J934" s="333">
        <v>0.69</v>
      </c>
    </row>
    <row r="939" spans="1:10" x14ac:dyDescent="0.2">
      <c r="A939" s="292" t="str">
        <f>[5]DADOS!B5</f>
        <v>SÃO FELIPE/BA</v>
      </c>
      <c r="B939" s="292"/>
      <c r="C939" s="292"/>
      <c r="D939" s="108"/>
      <c r="E939" s="108"/>
      <c r="F939" s="285">
        <f>[5]DADOS!B17</f>
        <v>45769</v>
      </c>
      <c r="G939" s="285"/>
      <c r="H939" s="285"/>
      <c r="I939" s="285"/>
    </row>
    <row r="940" spans="1:10" x14ac:dyDescent="0.2">
      <c r="A940" s="286" t="s">
        <v>100</v>
      </c>
      <c r="B940" s="286"/>
      <c r="C940" s="286"/>
      <c r="D940" s="108"/>
      <c r="E940" s="108"/>
      <c r="F940" s="286" t="s">
        <v>101</v>
      </c>
      <c r="G940" s="286"/>
      <c r="H940" s="286"/>
      <c r="I940" s="286"/>
    </row>
    <row r="941" spans="1:10" ht="15" x14ac:dyDescent="0.2">
      <c r="A941" s="108"/>
      <c r="B941" s="343"/>
      <c r="C941" s="108"/>
      <c r="D941" s="108"/>
      <c r="E941" s="108"/>
      <c r="F941" s="108"/>
      <c r="G941" s="108"/>
      <c r="H941" s="108"/>
      <c r="I941" s="109"/>
    </row>
    <row r="942" spans="1:10" ht="15" x14ac:dyDescent="0.2">
      <c r="A942" s="108"/>
      <c r="B942" s="343"/>
      <c r="C942" s="108"/>
      <c r="D942" s="108"/>
      <c r="E942" s="108"/>
      <c r="F942" s="108"/>
      <c r="G942" s="108"/>
      <c r="H942" s="108"/>
      <c r="I942" s="109"/>
    </row>
    <row r="943" spans="1:10" ht="15" x14ac:dyDescent="0.2">
      <c r="A943" s="108"/>
      <c r="B943" s="343"/>
      <c r="C943" s="108"/>
      <c r="D943" s="108"/>
      <c r="E943" s="108"/>
      <c r="F943" s="108"/>
      <c r="G943" s="108"/>
      <c r="H943" s="108"/>
      <c r="I943" s="109"/>
    </row>
    <row r="944" spans="1:10" ht="15" x14ac:dyDescent="0.2">
      <c r="A944" s="108"/>
      <c r="B944" s="343"/>
      <c r="C944" s="108"/>
      <c r="D944" s="108"/>
      <c r="E944" s="108"/>
      <c r="F944" s="108"/>
      <c r="G944" s="108"/>
      <c r="H944" s="108"/>
      <c r="I944" s="109"/>
    </row>
    <row r="945" spans="1:9" ht="15" x14ac:dyDescent="0.2">
      <c r="A945" s="287"/>
      <c r="B945" s="287"/>
      <c r="C945" s="287"/>
      <c r="D945" s="108"/>
      <c r="E945" s="108"/>
      <c r="F945" s="108"/>
      <c r="G945" s="108"/>
      <c r="H945" s="108"/>
      <c r="I945" s="109"/>
    </row>
    <row r="946" spans="1:9" ht="15" x14ac:dyDescent="0.2">
      <c r="A946" s="290" t="s">
        <v>102</v>
      </c>
      <c r="B946" s="290"/>
      <c r="C946" s="290"/>
      <c r="D946" s="108"/>
      <c r="E946" s="108"/>
      <c r="F946" s="108"/>
      <c r="G946" s="108"/>
      <c r="H946" s="108"/>
      <c r="I946" s="109"/>
    </row>
    <row r="947" spans="1:9" ht="15" x14ac:dyDescent="0.2">
      <c r="A947" s="110" t="s">
        <v>103</v>
      </c>
      <c r="B947" s="291" t="str">
        <f>[5]DADOS!B14</f>
        <v>Cindy Oliveira de Souza</v>
      </c>
      <c r="C947" s="291"/>
      <c r="D947" s="108"/>
      <c r="E947" s="108"/>
      <c r="F947" s="108"/>
      <c r="G947" s="108"/>
      <c r="H947" s="108"/>
      <c r="I947" s="109"/>
    </row>
    <row r="948" spans="1:9" ht="15" x14ac:dyDescent="0.2">
      <c r="A948" s="110" t="s">
        <v>104</v>
      </c>
      <c r="B948" s="291" t="str">
        <f>[5]DADOS!B15</f>
        <v>Engenheira Civil</v>
      </c>
      <c r="C948" s="291"/>
      <c r="D948" s="108"/>
      <c r="E948" s="108"/>
      <c r="F948" s="108"/>
      <c r="G948" s="108"/>
      <c r="H948" s="108"/>
      <c r="I948" s="109"/>
    </row>
    <row r="949" spans="1:9" ht="15" x14ac:dyDescent="0.2">
      <c r="A949" s="110" t="s">
        <v>105</v>
      </c>
      <c r="B949" s="291" t="str">
        <f>[5]DADOS!B16</f>
        <v>CREA-BA 052237185-0</v>
      </c>
      <c r="C949" s="291"/>
      <c r="D949" s="108"/>
      <c r="E949" s="108"/>
      <c r="F949" s="108"/>
      <c r="G949" s="108"/>
      <c r="H949" s="108"/>
      <c r="I949" s="109"/>
    </row>
  </sheetData>
  <mergeCells count="721">
    <mergeCell ref="E926:F926"/>
    <mergeCell ref="H928:I928"/>
    <mergeCell ref="E930:F930"/>
    <mergeCell ref="E931:F931"/>
    <mergeCell ref="E932:F932"/>
    <mergeCell ref="H934:I934"/>
    <mergeCell ref="E918:F918"/>
    <mergeCell ref="E919:F919"/>
    <mergeCell ref="E920:F920"/>
    <mergeCell ref="H922:I922"/>
    <mergeCell ref="E924:F924"/>
    <mergeCell ref="E925:F925"/>
    <mergeCell ref="E908:F908"/>
    <mergeCell ref="H910:I910"/>
    <mergeCell ref="E912:F912"/>
    <mergeCell ref="E913:F913"/>
    <mergeCell ref="E914:F914"/>
    <mergeCell ref="H916:I916"/>
    <mergeCell ref="H901:I901"/>
    <mergeCell ref="E903:F903"/>
    <mergeCell ref="E904:F904"/>
    <mergeCell ref="E905:F905"/>
    <mergeCell ref="E906:F906"/>
    <mergeCell ref="E907:F907"/>
    <mergeCell ref="E892:F892"/>
    <mergeCell ref="H894:I894"/>
    <mergeCell ref="E896:F896"/>
    <mergeCell ref="E897:F897"/>
    <mergeCell ref="E898:F898"/>
    <mergeCell ref="E899:F899"/>
    <mergeCell ref="E886:F886"/>
    <mergeCell ref="E887:F887"/>
    <mergeCell ref="E888:F888"/>
    <mergeCell ref="E889:F889"/>
    <mergeCell ref="E890:F890"/>
    <mergeCell ref="E891:F891"/>
    <mergeCell ref="E878:F878"/>
    <mergeCell ref="E879:F879"/>
    <mergeCell ref="E880:F880"/>
    <mergeCell ref="E881:F881"/>
    <mergeCell ref="E882:F882"/>
    <mergeCell ref="H884:I884"/>
    <mergeCell ref="H871:I871"/>
    <mergeCell ref="E873:F873"/>
    <mergeCell ref="E874:F874"/>
    <mergeCell ref="E875:F875"/>
    <mergeCell ref="E876:F876"/>
    <mergeCell ref="E877:F877"/>
    <mergeCell ref="E862:F862"/>
    <mergeCell ref="E863:F863"/>
    <mergeCell ref="H865:I865"/>
    <mergeCell ref="E867:F867"/>
    <mergeCell ref="E868:F868"/>
    <mergeCell ref="E869:F869"/>
    <mergeCell ref="H853:I853"/>
    <mergeCell ref="E855:F855"/>
    <mergeCell ref="E856:F856"/>
    <mergeCell ref="E857:F857"/>
    <mergeCell ref="H859:I859"/>
    <mergeCell ref="E861:F861"/>
    <mergeCell ref="E844:F844"/>
    <mergeCell ref="E845:F845"/>
    <mergeCell ref="H847:I847"/>
    <mergeCell ref="E849:F849"/>
    <mergeCell ref="E850:F850"/>
    <mergeCell ref="E851:F851"/>
    <mergeCell ref="H837:I837"/>
    <mergeCell ref="E839:F839"/>
    <mergeCell ref="E840:F840"/>
    <mergeCell ref="E841:F841"/>
    <mergeCell ref="E842:F842"/>
    <mergeCell ref="E843:F843"/>
    <mergeCell ref="H829:I829"/>
    <mergeCell ref="E831:F831"/>
    <mergeCell ref="E832:F832"/>
    <mergeCell ref="E833:F833"/>
    <mergeCell ref="E834:F834"/>
    <mergeCell ref="E835:F835"/>
    <mergeCell ref="E820:F820"/>
    <mergeCell ref="E821:F821"/>
    <mergeCell ref="H823:I823"/>
    <mergeCell ref="E825:F825"/>
    <mergeCell ref="E826:F826"/>
    <mergeCell ref="E827:F827"/>
    <mergeCell ref="H811:I811"/>
    <mergeCell ref="E813:F813"/>
    <mergeCell ref="E814:F814"/>
    <mergeCell ref="E815:F815"/>
    <mergeCell ref="H817:I817"/>
    <mergeCell ref="E819:F819"/>
    <mergeCell ref="E802:F802"/>
    <mergeCell ref="E803:F803"/>
    <mergeCell ref="H805:I805"/>
    <mergeCell ref="E807:F807"/>
    <mergeCell ref="E808:F808"/>
    <mergeCell ref="E809:F809"/>
    <mergeCell ref="H795:I795"/>
    <mergeCell ref="E797:F797"/>
    <mergeCell ref="E798:F798"/>
    <mergeCell ref="E799:F799"/>
    <mergeCell ref="E800:F800"/>
    <mergeCell ref="E801:F801"/>
    <mergeCell ref="H787:I787"/>
    <mergeCell ref="E789:F789"/>
    <mergeCell ref="E790:F790"/>
    <mergeCell ref="E791:F791"/>
    <mergeCell ref="E792:F792"/>
    <mergeCell ref="E793:F793"/>
    <mergeCell ref="E780:F780"/>
    <mergeCell ref="E781:F781"/>
    <mergeCell ref="E782:F782"/>
    <mergeCell ref="E783:F783"/>
    <mergeCell ref="E784:F784"/>
    <mergeCell ref="E785:F785"/>
    <mergeCell ref="E772:F772"/>
    <mergeCell ref="E773:F773"/>
    <mergeCell ref="E774:F774"/>
    <mergeCell ref="E775:F775"/>
    <mergeCell ref="H777:I777"/>
    <mergeCell ref="E779:F779"/>
    <mergeCell ref="E766:F766"/>
    <mergeCell ref="E767:F767"/>
    <mergeCell ref="E768:F768"/>
    <mergeCell ref="E769:F769"/>
    <mergeCell ref="E770:F770"/>
    <mergeCell ref="E771:F771"/>
    <mergeCell ref="E760:F760"/>
    <mergeCell ref="E761:F761"/>
    <mergeCell ref="E762:F762"/>
    <mergeCell ref="E763:F763"/>
    <mergeCell ref="E764:F764"/>
    <mergeCell ref="E765:F765"/>
    <mergeCell ref="E752:F752"/>
    <mergeCell ref="E753:F753"/>
    <mergeCell ref="E754:F754"/>
    <mergeCell ref="E755:F755"/>
    <mergeCell ref="E756:F756"/>
    <mergeCell ref="H758:I758"/>
    <mergeCell ref="H745:I745"/>
    <mergeCell ref="E747:F747"/>
    <mergeCell ref="E748:F748"/>
    <mergeCell ref="E749:F749"/>
    <mergeCell ref="E750:F750"/>
    <mergeCell ref="E751:F751"/>
    <mergeCell ref="E738:F738"/>
    <mergeCell ref="E739:F739"/>
    <mergeCell ref="E740:F740"/>
    <mergeCell ref="E741:F741"/>
    <mergeCell ref="E742:F742"/>
    <mergeCell ref="E743:F743"/>
    <mergeCell ref="E730:F730"/>
    <mergeCell ref="H732:I732"/>
    <mergeCell ref="E734:F734"/>
    <mergeCell ref="E735:F735"/>
    <mergeCell ref="E736:F736"/>
    <mergeCell ref="E737:F737"/>
    <mergeCell ref="E724:F724"/>
    <mergeCell ref="E725:F725"/>
    <mergeCell ref="E726:F726"/>
    <mergeCell ref="E727:F727"/>
    <mergeCell ref="E728:F728"/>
    <mergeCell ref="E729:F729"/>
    <mergeCell ref="E716:F716"/>
    <mergeCell ref="E717:F717"/>
    <mergeCell ref="H719:I719"/>
    <mergeCell ref="E721:F721"/>
    <mergeCell ref="E722:F722"/>
    <mergeCell ref="E723:F723"/>
    <mergeCell ref="E710:F710"/>
    <mergeCell ref="E711:F711"/>
    <mergeCell ref="E712:F712"/>
    <mergeCell ref="E713:F713"/>
    <mergeCell ref="E714:F714"/>
    <mergeCell ref="E715:F715"/>
    <mergeCell ref="E702:F702"/>
    <mergeCell ref="E703:F703"/>
    <mergeCell ref="E704:F704"/>
    <mergeCell ref="H706:I706"/>
    <mergeCell ref="E708:F708"/>
    <mergeCell ref="E709:F709"/>
    <mergeCell ref="E696:F696"/>
    <mergeCell ref="E697:F697"/>
    <mergeCell ref="E698:F698"/>
    <mergeCell ref="E699:F699"/>
    <mergeCell ref="E700:F700"/>
    <mergeCell ref="E701:F701"/>
    <mergeCell ref="H687:I687"/>
    <mergeCell ref="E689:F689"/>
    <mergeCell ref="E690:F690"/>
    <mergeCell ref="E691:F691"/>
    <mergeCell ref="H693:I693"/>
    <mergeCell ref="E695:F695"/>
    <mergeCell ref="E678:F678"/>
    <mergeCell ref="H680:I680"/>
    <mergeCell ref="E682:F682"/>
    <mergeCell ref="E683:F683"/>
    <mergeCell ref="E684:F684"/>
    <mergeCell ref="E685:F685"/>
    <mergeCell ref="E670:F670"/>
    <mergeCell ref="E671:F671"/>
    <mergeCell ref="H673:I673"/>
    <mergeCell ref="E675:F675"/>
    <mergeCell ref="E676:F676"/>
    <mergeCell ref="E677:F677"/>
    <mergeCell ref="E662:F662"/>
    <mergeCell ref="E663:F663"/>
    <mergeCell ref="E664:F664"/>
    <mergeCell ref="H666:I666"/>
    <mergeCell ref="E668:F668"/>
    <mergeCell ref="E669:F669"/>
    <mergeCell ref="E654:F654"/>
    <mergeCell ref="E655:F655"/>
    <mergeCell ref="E656:F656"/>
    <mergeCell ref="E657:F657"/>
    <mergeCell ref="H659:I659"/>
    <mergeCell ref="E661:F661"/>
    <mergeCell ref="E646:F646"/>
    <mergeCell ref="H648:I648"/>
    <mergeCell ref="E650:F650"/>
    <mergeCell ref="E651:F651"/>
    <mergeCell ref="E652:F652"/>
    <mergeCell ref="E653:F653"/>
    <mergeCell ref="E638:F638"/>
    <mergeCell ref="H640:I640"/>
    <mergeCell ref="E642:F642"/>
    <mergeCell ref="E643:F643"/>
    <mergeCell ref="E644:F644"/>
    <mergeCell ref="E645:F645"/>
    <mergeCell ref="E632:F632"/>
    <mergeCell ref="E633:F633"/>
    <mergeCell ref="E634:F634"/>
    <mergeCell ref="E635:F635"/>
    <mergeCell ref="E636:F636"/>
    <mergeCell ref="E637:F637"/>
    <mergeCell ref="E622:F622"/>
    <mergeCell ref="H624:I624"/>
    <mergeCell ref="E626:F626"/>
    <mergeCell ref="E627:F627"/>
    <mergeCell ref="E628:F628"/>
    <mergeCell ref="H630:I630"/>
    <mergeCell ref="E616:F616"/>
    <mergeCell ref="E617:F617"/>
    <mergeCell ref="E618:F618"/>
    <mergeCell ref="E619:F619"/>
    <mergeCell ref="E620:F620"/>
    <mergeCell ref="E621:F621"/>
    <mergeCell ref="E608:F608"/>
    <mergeCell ref="E609:F609"/>
    <mergeCell ref="H611:I611"/>
    <mergeCell ref="E613:F613"/>
    <mergeCell ref="E614:F614"/>
    <mergeCell ref="E615:F615"/>
    <mergeCell ref="E602:F602"/>
    <mergeCell ref="E603:F603"/>
    <mergeCell ref="E604:F604"/>
    <mergeCell ref="E605:F605"/>
    <mergeCell ref="E606:F606"/>
    <mergeCell ref="E607:F607"/>
    <mergeCell ref="E594:F594"/>
    <mergeCell ref="E595:F595"/>
    <mergeCell ref="E596:F596"/>
    <mergeCell ref="H598:I598"/>
    <mergeCell ref="E600:F600"/>
    <mergeCell ref="E601:F601"/>
    <mergeCell ref="E586:F586"/>
    <mergeCell ref="E587:F587"/>
    <mergeCell ref="E588:F588"/>
    <mergeCell ref="H590:I590"/>
    <mergeCell ref="E592:F592"/>
    <mergeCell ref="E593:F593"/>
    <mergeCell ref="H579:I579"/>
    <mergeCell ref="E581:F581"/>
    <mergeCell ref="E582:F582"/>
    <mergeCell ref="E583:F583"/>
    <mergeCell ref="E584:F584"/>
    <mergeCell ref="E585:F585"/>
    <mergeCell ref="E572:F572"/>
    <mergeCell ref="E573:F573"/>
    <mergeCell ref="E574:F574"/>
    <mergeCell ref="E575:F575"/>
    <mergeCell ref="E576:F576"/>
    <mergeCell ref="E577:F577"/>
    <mergeCell ref="E564:F564"/>
    <mergeCell ref="E565:F565"/>
    <mergeCell ref="E566:F566"/>
    <mergeCell ref="E567:F567"/>
    <mergeCell ref="E568:F568"/>
    <mergeCell ref="H570:I570"/>
    <mergeCell ref="E554:F554"/>
    <mergeCell ref="H556:I556"/>
    <mergeCell ref="E558:F558"/>
    <mergeCell ref="E559:F559"/>
    <mergeCell ref="E560:F560"/>
    <mergeCell ref="H562:I562"/>
    <mergeCell ref="E546:F546"/>
    <mergeCell ref="E547:F547"/>
    <mergeCell ref="E548:F548"/>
    <mergeCell ref="H550:I550"/>
    <mergeCell ref="E552:F552"/>
    <mergeCell ref="E553:F553"/>
    <mergeCell ref="E536:F536"/>
    <mergeCell ref="H538:I538"/>
    <mergeCell ref="E540:F540"/>
    <mergeCell ref="E541:F541"/>
    <mergeCell ref="E542:F542"/>
    <mergeCell ref="H544:I544"/>
    <mergeCell ref="E528:F528"/>
    <mergeCell ref="E529:F529"/>
    <mergeCell ref="E530:F530"/>
    <mergeCell ref="H532:I532"/>
    <mergeCell ref="E534:F534"/>
    <mergeCell ref="E535:F535"/>
    <mergeCell ref="E518:F518"/>
    <mergeCell ref="H520:I520"/>
    <mergeCell ref="E522:F522"/>
    <mergeCell ref="E523:F523"/>
    <mergeCell ref="E524:F524"/>
    <mergeCell ref="H526:I526"/>
    <mergeCell ref="E510:F510"/>
    <mergeCell ref="E511:F511"/>
    <mergeCell ref="E512:F512"/>
    <mergeCell ref="H514:I514"/>
    <mergeCell ref="E516:F516"/>
    <mergeCell ref="E517:F517"/>
    <mergeCell ref="E500:F500"/>
    <mergeCell ref="H502:I502"/>
    <mergeCell ref="E504:F504"/>
    <mergeCell ref="E505:F505"/>
    <mergeCell ref="E506:F506"/>
    <mergeCell ref="H508:I508"/>
    <mergeCell ref="E492:F492"/>
    <mergeCell ref="E493:F493"/>
    <mergeCell ref="E494:F494"/>
    <mergeCell ref="H496:I496"/>
    <mergeCell ref="E498:F498"/>
    <mergeCell ref="E499:F499"/>
    <mergeCell ref="E482:F482"/>
    <mergeCell ref="H484:I484"/>
    <mergeCell ref="E486:F486"/>
    <mergeCell ref="E487:F487"/>
    <mergeCell ref="E488:F488"/>
    <mergeCell ref="H490:I490"/>
    <mergeCell ref="E474:F474"/>
    <mergeCell ref="E475:F475"/>
    <mergeCell ref="E476:F476"/>
    <mergeCell ref="H478:I478"/>
    <mergeCell ref="E480:F480"/>
    <mergeCell ref="E481:F481"/>
    <mergeCell ref="E466:F466"/>
    <mergeCell ref="E467:F467"/>
    <mergeCell ref="E468:F468"/>
    <mergeCell ref="E469:F469"/>
    <mergeCell ref="E470:F470"/>
    <mergeCell ref="H472:I472"/>
    <mergeCell ref="E458:F458"/>
    <mergeCell ref="E459:F459"/>
    <mergeCell ref="E460:F460"/>
    <mergeCell ref="E461:F461"/>
    <mergeCell ref="E462:F462"/>
    <mergeCell ref="H464:I464"/>
    <mergeCell ref="E450:F450"/>
    <mergeCell ref="H452:I452"/>
    <mergeCell ref="E454:F454"/>
    <mergeCell ref="E455:F455"/>
    <mergeCell ref="E456:F456"/>
    <mergeCell ref="E457:F457"/>
    <mergeCell ref="E444:F444"/>
    <mergeCell ref="E445:F445"/>
    <mergeCell ref="E446:F446"/>
    <mergeCell ref="E447:F447"/>
    <mergeCell ref="E448:F448"/>
    <mergeCell ref="E449:F449"/>
    <mergeCell ref="E436:F436"/>
    <mergeCell ref="E437:F437"/>
    <mergeCell ref="E438:F438"/>
    <mergeCell ref="H440:I440"/>
    <mergeCell ref="E442:F442"/>
    <mergeCell ref="E443:F443"/>
    <mergeCell ref="E426:F426"/>
    <mergeCell ref="H428:I428"/>
    <mergeCell ref="E430:F430"/>
    <mergeCell ref="E431:F431"/>
    <mergeCell ref="E432:F432"/>
    <mergeCell ref="H434:I434"/>
    <mergeCell ref="E418:F418"/>
    <mergeCell ref="E419:F419"/>
    <mergeCell ref="E420:F420"/>
    <mergeCell ref="H422:I422"/>
    <mergeCell ref="E424:F424"/>
    <mergeCell ref="E425:F425"/>
    <mergeCell ref="E410:F410"/>
    <mergeCell ref="E411:F411"/>
    <mergeCell ref="E412:F412"/>
    <mergeCell ref="E413:F413"/>
    <mergeCell ref="E414:F414"/>
    <mergeCell ref="H416:I416"/>
    <mergeCell ref="E402:F402"/>
    <mergeCell ref="E403:F403"/>
    <mergeCell ref="E404:F404"/>
    <mergeCell ref="H406:I406"/>
    <mergeCell ref="E408:F408"/>
    <mergeCell ref="E409:F409"/>
    <mergeCell ref="E394:F394"/>
    <mergeCell ref="E395:F395"/>
    <mergeCell ref="E396:F396"/>
    <mergeCell ref="H398:I398"/>
    <mergeCell ref="E400:F400"/>
    <mergeCell ref="E401:F401"/>
    <mergeCell ref="E388:F388"/>
    <mergeCell ref="E389:F389"/>
    <mergeCell ref="E390:F390"/>
    <mergeCell ref="E391:F391"/>
    <mergeCell ref="E392:F392"/>
    <mergeCell ref="E393:F393"/>
    <mergeCell ref="E380:F380"/>
    <mergeCell ref="E381:F381"/>
    <mergeCell ref="E382:F382"/>
    <mergeCell ref="E383:F383"/>
    <mergeCell ref="H385:I385"/>
    <mergeCell ref="E387:F387"/>
    <mergeCell ref="E374:F374"/>
    <mergeCell ref="E375:F375"/>
    <mergeCell ref="E376:F376"/>
    <mergeCell ref="E377:F377"/>
    <mergeCell ref="E378:F378"/>
    <mergeCell ref="E379:F379"/>
    <mergeCell ref="E364:F364"/>
    <mergeCell ref="H366:I366"/>
    <mergeCell ref="E368:F368"/>
    <mergeCell ref="E369:F369"/>
    <mergeCell ref="E370:F370"/>
    <mergeCell ref="H372:I372"/>
    <mergeCell ref="E356:F356"/>
    <mergeCell ref="E357:F357"/>
    <mergeCell ref="E358:F358"/>
    <mergeCell ref="H360:I360"/>
    <mergeCell ref="E362:F362"/>
    <mergeCell ref="E363:F363"/>
    <mergeCell ref="E346:F346"/>
    <mergeCell ref="H348:I348"/>
    <mergeCell ref="E350:F350"/>
    <mergeCell ref="E351:F351"/>
    <mergeCell ref="E352:F352"/>
    <mergeCell ref="H354:I354"/>
    <mergeCell ref="H339:I339"/>
    <mergeCell ref="E341:F341"/>
    <mergeCell ref="E342:F342"/>
    <mergeCell ref="E343:F343"/>
    <mergeCell ref="E344:F344"/>
    <mergeCell ref="E345:F345"/>
    <mergeCell ref="E330:F330"/>
    <mergeCell ref="H332:I332"/>
    <mergeCell ref="E334:F334"/>
    <mergeCell ref="E335:F335"/>
    <mergeCell ref="E336:F336"/>
    <mergeCell ref="E337:F337"/>
    <mergeCell ref="E322:F322"/>
    <mergeCell ref="E323:F323"/>
    <mergeCell ref="E324:F324"/>
    <mergeCell ref="H326:I326"/>
    <mergeCell ref="E328:F328"/>
    <mergeCell ref="E329:F329"/>
    <mergeCell ref="E312:F312"/>
    <mergeCell ref="H314:I314"/>
    <mergeCell ref="E316:F316"/>
    <mergeCell ref="E317:F317"/>
    <mergeCell ref="E318:F318"/>
    <mergeCell ref="H320:I320"/>
    <mergeCell ref="E304:F304"/>
    <mergeCell ref="E305:F305"/>
    <mergeCell ref="E306:F306"/>
    <mergeCell ref="H308:I308"/>
    <mergeCell ref="E310:F310"/>
    <mergeCell ref="E311:F311"/>
    <mergeCell ref="E296:F296"/>
    <mergeCell ref="E297:F297"/>
    <mergeCell ref="H299:I299"/>
    <mergeCell ref="E301:F301"/>
    <mergeCell ref="E302:F302"/>
    <mergeCell ref="E303:F303"/>
    <mergeCell ref="E288:F288"/>
    <mergeCell ref="E289:F289"/>
    <mergeCell ref="E290:F290"/>
    <mergeCell ref="H292:I292"/>
    <mergeCell ref="E294:F294"/>
    <mergeCell ref="E295:F295"/>
    <mergeCell ref="E282:F282"/>
    <mergeCell ref="E283:F283"/>
    <mergeCell ref="E284:F284"/>
    <mergeCell ref="E285:F285"/>
    <mergeCell ref="E286:F286"/>
    <mergeCell ref="E287:F287"/>
    <mergeCell ref="E274:F274"/>
    <mergeCell ref="E275:F275"/>
    <mergeCell ref="E276:F276"/>
    <mergeCell ref="E277:F277"/>
    <mergeCell ref="H279:I279"/>
    <mergeCell ref="E281:F281"/>
    <mergeCell ref="E268:F268"/>
    <mergeCell ref="E269:F269"/>
    <mergeCell ref="E270:F270"/>
    <mergeCell ref="E271:F271"/>
    <mergeCell ref="E272:F272"/>
    <mergeCell ref="E273:F273"/>
    <mergeCell ref="E260:F260"/>
    <mergeCell ref="E261:F261"/>
    <mergeCell ref="E262:F262"/>
    <mergeCell ref="E263:F263"/>
    <mergeCell ref="E264:F264"/>
    <mergeCell ref="H266:I266"/>
    <mergeCell ref="E252:F252"/>
    <mergeCell ref="E253:F253"/>
    <mergeCell ref="E254:F254"/>
    <mergeCell ref="H256:I256"/>
    <mergeCell ref="E258:F258"/>
    <mergeCell ref="E259:F259"/>
    <mergeCell ref="E246:F246"/>
    <mergeCell ref="E247:F247"/>
    <mergeCell ref="E248:F248"/>
    <mergeCell ref="E249:F249"/>
    <mergeCell ref="E250:F250"/>
    <mergeCell ref="E251:F251"/>
    <mergeCell ref="E238:F238"/>
    <mergeCell ref="E239:F239"/>
    <mergeCell ref="E240:F240"/>
    <mergeCell ref="E241:F241"/>
    <mergeCell ref="H243:I243"/>
    <mergeCell ref="E245:F245"/>
    <mergeCell ref="E232:F232"/>
    <mergeCell ref="E233:F233"/>
    <mergeCell ref="E234:F234"/>
    <mergeCell ref="E235:F235"/>
    <mergeCell ref="E236:F236"/>
    <mergeCell ref="E237:F237"/>
    <mergeCell ref="E224:F224"/>
    <mergeCell ref="E225:F225"/>
    <mergeCell ref="E226:F226"/>
    <mergeCell ref="E227:F227"/>
    <mergeCell ref="E228:F228"/>
    <mergeCell ref="H230:I230"/>
    <mergeCell ref="A218:J218"/>
    <mergeCell ref="E219:F219"/>
    <mergeCell ref="E220:F220"/>
    <mergeCell ref="E221:F221"/>
    <mergeCell ref="E222:F222"/>
    <mergeCell ref="E223:F223"/>
    <mergeCell ref="E210:F210"/>
    <mergeCell ref="E211:F211"/>
    <mergeCell ref="E212:F212"/>
    <mergeCell ref="E213:F213"/>
    <mergeCell ref="E214:F214"/>
    <mergeCell ref="H216:I216"/>
    <mergeCell ref="E202:F202"/>
    <mergeCell ref="E203:F203"/>
    <mergeCell ref="E204:F204"/>
    <mergeCell ref="E205:F205"/>
    <mergeCell ref="H207:I207"/>
    <mergeCell ref="E209:F209"/>
    <mergeCell ref="E194:F194"/>
    <mergeCell ref="E195:F195"/>
    <mergeCell ref="E196:F196"/>
    <mergeCell ref="H198:I198"/>
    <mergeCell ref="E200:F200"/>
    <mergeCell ref="E201:F201"/>
    <mergeCell ref="E186:F186"/>
    <mergeCell ref="E187:F187"/>
    <mergeCell ref="E188:F188"/>
    <mergeCell ref="E189:F189"/>
    <mergeCell ref="E190:F190"/>
    <mergeCell ref="H192:I192"/>
    <mergeCell ref="E178:F178"/>
    <mergeCell ref="H180:I180"/>
    <mergeCell ref="E182:F182"/>
    <mergeCell ref="E183:F183"/>
    <mergeCell ref="E184:F184"/>
    <mergeCell ref="E185:F185"/>
    <mergeCell ref="E170:F170"/>
    <mergeCell ref="H172:I172"/>
    <mergeCell ref="E174:F174"/>
    <mergeCell ref="E175:F175"/>
    <mergeCell ref="E176:F176"/>
    <mergeCell ref="E177:F177"/>
    <mergeCell ref="E162:F162"/>
    <mergeCell ref="H164:I164"/>
    <mergeCell ref="E166:F166"/>
    <mergeCell ref="E167:F167"/>
    <mergeCell ref="E168:F168"/>
    <mergeCell ref="E169:F169"/>
    <mergeCell ref="H155:I155"/>
    <mergeCell ref="E157:F157"/>
    <mergeCell ref="E158:F158"/>
    <mergeCell ref="E159:F159"/>
    <mergeCell ref="E160:F160"/>
    <mergeCell ref="E161:F161"/>
    <mergeCell ref="H147:I147"/>
    <mergeCell ref="E149:F149"/>
    <mergeCell ref="E150:F150"/>
    <mergeCell ref="E151:F151"/>
    <mergeCell ref="E152:F152"/>
    <mergeCell ref="E153:F153"/>
    <mergeCell ref="E140:F140"/>
    <mergeCell ref="E141:F141"/>
    <mergeCell ref="E142:F142"/>
    <mergeCell ref="E143:F143"/>
    <mergeCell ref="E144:F144"/>
    <mergeCell ref="E145:F145"/>
    <mergeCell ref="E132:F132"/>
    <mergeCell ref="E133:F133"/>
    <mergeCell ref="E134:F134"/>
    <mergeCell ref="E135:F135"/>
    <mergeCell ref="E136:F136"/>
    <mergeCell ref="H138:I138"/>
    <mergeCell ref="E124:F124"/>
    <mergeCell ref="E125:F125"/>
    <mergeCell ref="E126:F126"/>
    <mergeCell ref="E127:F127"/>
    <mergeCell ref="E128:F128"/>
    <mergeCell ref="H130:I130"/>
    <mergeCell ref="E116:F116"/>
    <mergeCell ref="E117:F117"/>
    <mergeCell ref="E118:F118"/>
    <mergeCell ref="E119:F119"/>
    <mergeCell ref="E120:F120"/>
    <mergeCell ref="H122:I122"/>
    <mergeCell ref="E106:F106"/>
    <mergeCell ref="H108:I108"/>
    <mergeCell ref="E110:F110"/>
    <mergeCell ref="E111:F111"/>
    <mergeCell ref="E112:F112"/>
    <mergeCell ref="H114:I114"/>
    <mergeCell ref="E98:F98"/>
    <mergeCell ref="H100:I100"/>
    <mergeCell ref="E102:F102"/>
    <mergeCell ref="E103:F103"/>
    <mergeCell ref="E104:F104"/>
    <mergeCell ref="E105:F105"/>
    <mergeCell ref="H91:I91"/>
    <mergeCell ref="E93:F93"/>
    <mergeCell ref="E94:F94"/>
    <mergeCell ref="E95:F95"/>
    <mergeCell ref="E96:F96"/>
    <mergeCell ref="E97:F97"/>
    <mergeCell ref="E84:F84"/>
    <mergeCell ref="E85:F85"/>
    <mergeCell ref="E86:F86"/>
    <mergeCell ref="E87:F87"/>
    <mergeCell ref="E88:F88"/>
    <mergeCell ref="E89:F89"/>
    <mergeCell ref="E78:F78"/>
    <mergeCell ref="E79:F79"/>
    <mergeCell ref="E80:F80"/>
    <mergeCell ref="E81:F81"/>
    <mergeCell ref="E82:F82"/>
    <mergeCell ref="E83:F83"/>
    <mergeCell ref="E70:F70"/>
    <mergeCell ref="E71:F71"/>
    <mergeCell ref="E72:F72"/>
    <mergeCell ref="E73:F73"/>
    <mergeCell ref="H75:I75"/>
    <mergeCell ref="E77:F77"/>
    <mergeCell ref="E62:F62"/>
    <mergeCell ref="E63:F63"/>
    <mergeCell ref="E64:F64"/>
    <mergeCell ref="E65:F65"/>
    <mergeCell ref="H67:I67"/>
    <mergeCell ref="E69:F69"/>
    <mergeCell ref="E54:F54"/>
    <mergeCell ref="E55:F55"/>
    <mergeCell ref="E56:F56"/>
    <mergeCell ref="E57:F57"/>
    <mergeCell ref="H59:I59"/>
    <mergeCell ref="E61:F61"/>
    <mergeCell ref="E46:F46"/>
    <mergeCell ref="E47:F47"/>
    <mergeCell ref="H49:I49"/>
    <mergeCell ref="E51:F51"/>
    <mergeCell ref="E52:F52"/>
    <mergeCell ref="E53:F53"/>
    <mergeCell ref="E38:F38"/>
    <mergeCell ref="E39:F39"/>
    <mergeCell ref="E40:F40"/>
    <mergeCell ref="H42:I42"/>
    <mergeCell ref="E44:F44"/>
    <mergeCell ref="E45:F45"/>
    <mergeCell ref="E30:F30"/>
    <mergeCell ref="E31:F31"/>
    <mergeCell ref="E32:F32"/>
    <mergeCell ref="H34:I34"/>
    <mergeCell ref="E36:F36"/>
    <mergeCell ref="E37:F37"/>
    <mergeCell ref="A946:C946"/>
    <mergeCell ref="B947:C947"/>
    <mergeCell ref="B948:C948"/>
    <mergeCell ref="B949:C949"/>
    <mergeCell ref="E18:F18"/>
    <mergeCell ref="E19:F19"/>
    <mergeCell ref="E20:F20"/>
    <mergeCell ref="E21:F21"/>
    <mergeCell ref="E22:F22"/>
    <mergeCell ref="E23:F23"/>
    <mergeCell ref="A939:C939"/>
    <mergeCell ref="F939:I939"/>
    <mergeCell ref="A940:C940"/>
    <mergeCell ref="F940:I940"/>
    <mergeCell ref="A945:C945"/>
    <mergeCell ref="H25:I25"/>
    <mergeCell ref="E27:F27"/>
    <mergeCell ref="E28:F28"/>
    <mergeCell ref="E29:F29"/>
    <mergeCell ref="H9:I9"/>
    <mergeCell ref="H10:I10"/>
    <mergeCell ref="H11:I11"/>
    <mergeCell ref="A12:I12"/>
    <mergeCell ref="B13:G13"/>
    <mergeCell ref="A16:J16"/>
    <mergeCell ref="A1:I3"/>
    <mergeCell ref="H4:I4"/>
    <mergeCell ref="A5:D6"/>
    <mergeCell ref="H5:I5"/>
    <mergeCell ref="F7:I7"/>
    <mergeCell ref="H8:I8"/>
  </mergeCells>
  <printOptions horizontalCentered="1"/>
  <pageMargins left="0.59055118110236227" right="0.59055118110236227" top="0.47" bottom="0.4" header="0.31496062992125984" footer="0.15"/>
  <pageSetup paperSize="9" scale="48" fitToHeight="0" orientation="portrait" r:id="rId1"/>
  <headerFooter>
    <oddFooter>&amp;CPágina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DADOS</vt:lpstr>
      <vt:lpstr>BDI</vt:lpstr>
      <vt:lpstr>BA</vt:lpstr>
      <vt:lpstr>CRONOGRAMA</vt:lpstr>
      <vt:lpstr>COTAÇÕES</vt:lpstr>
      <vt:lpstr>ANALÍTICO</vt:lpstr>
      <vt:lpstr>ANALÍTICO!Area_de_impressao</vt:lpstr>
      <vt:lpstr>BA!Area_de_impressao</vt:lpstr>
      <vt:lpstr>BDI!Area_de_impressao</vt:lpstr>
      <vt:lpstr>COTAÇÕES!Area_de_impressao</vt:lpstr>
      <vt:lpstr>CRONOGRAMA!Area_de_impressao</vt:lpstr>
      <vt:lpstr>ANALÍTICO!Titulos_de_impressao</vt:lpstr>
      <vt:lpstr>COTAÇÕES!Titulos_de_impressao</vt:lpstr>
      <vt:lpstr>CRONOGRAMA!Titulos_de_impressao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2024-05-29T21:17:16Z</dcterms:created>
  <dcterms:modified xsi:type="dcterms:W3CDTF">2025-07-29T20:45:57Z</dcterms:modified>
</cp:coreProperties>
</file>