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n.viana\Downloads\"/>
    </mc:Choice>
  </mc:AlternateContent>
  <bookViews>
    <workbookView xWindow="0" yWindow="0" windowWidth="28800" windowHeight="12330" tabRatio="815"/>
  </bookViews>
  <sheets>
    <sheet name="ORÇ" sheetId="7" r:id="rId1"/>
    <sheet name="MC" sheetId="3" r:id="rId2"/>
    <sheet name="CPU" sheetId="42" r:id="rId3"/>
    <sheet name="BDI " sheetId="38" r:id="rId4"/>
    <sheet name="CURVA ABC DE SERVIÇOS" sheetId="40" r:id="rId5"/>
    <sheet name=" CRONO" sheetId="15" r:id="rId6"/>
    <sheet name="ENC SOCIAIS " sheetId="43" r:id="rId7"/>
    <sheet name="COTAÇÕES " sheetId="32" state="hidden" r:id="rId8"/>
    <sheet name="Planilha1" sheetId="41" state="hidden" r:id="rId9"/>
  </sheets>
  <externalReferences>
    <externalReference r:id="rId10"/>
    <externalReference r:id="rId11"/>
  </externalReferences>
  <definedNames>
    <definedName name="\z" localSheetId="5">'[1]PLANILHA-1.666.666'!#REF!</definedName>
    <definedName name="\z" localSheetId="3">'[1]PLANILHA-1.666.666'!#REF!</definedName>
    <definedName name="\z" localSheetId="4">'[1]PLANILHA-1.666.666'!#REF!</definedName>
    <definedName name="\z" localSheetId="6">'[1]PLANILHA-1.666.666'!#REF!</definedName>
    <definedName name="\z">'[1]PLANILHA-1.666.666'!#REF!</definedName>
    <definedName name="__________________OUT98" hidden="1">{#N/A,#N/A,TRUE,"Serviços"}</definedName>
    <definedName name="_________________OUT98" hidden="1">{#N/A,#N/A,TRUE,"Serviços"}</definedName>
    <definedName name="________________OUT98" hidden="1">{#N/A,#N/A,TRUE,"Serviços"}</definedName>
    <definedName name="_______________OUT98" hidden="1">{#N/A,#N/A,TRUE,"Serviços"}</definedName>
    <definedName name="______________OUT98" hidden="1">{#N/A,#N/A,TRUE,"Serviços"}</definedName>
    <definedName name="_____________OUT98" hidden="1">{#N/A,#N/A,TRUE,"Serviços"}</definedName>
    <definedName name="_____________OUT98²" hidden="1">{#N/A,#N/A,TRUE,"Serviços"}</definedName>
    <definedName name="____________OUT98" hidden="1">{#N/A,#N/A,TRUE,"Serviços"}</definedName>
    <definedName name="____________OUT988" hidden="1">{#N/A,#N/A,TRUE,"Serviços"}</definedName>
    <definedName name="____________OUT988²" hidden="1">{#N/A,#N/A,TRUE,"Serviços"}</definedName>
    <definedName name="___________OUT98" hidden="1">{#N/A,#N/A,TRUE,"Serviços"}</definedName>
    <definedName name="___________OUT98¹" hidden="1">{#N/A,#N/A,TRUE,"Serviços"}</definedName>
    <definedName name="___________OUT98²" hidden="1">{#N/A,#N/A,TRUE,"Serviços"}</definedName>
    <definedName name="___________OUT98³" hidden="1">{#N/A,#N/A,TRUE,"Serviços"}</definedName>
    <definedName name="___________OUT988" hidden="1">{#N/A,#N/A,TRUE,"Serviços"}</definedName>
    <definedName name="___________OUT988³" hidden="1">{#N/A,#N/A,TRUE,"Serviços"}</definedName>
    <definedName name="___________OUT9888" hidden="1">{#N/A,#N/A,TRUE,"Serviços"}</definedName>
    <definedName name="___________OUT9888²" hidden="1">{#N/A,#N/A,TRUE,"Serviços"}</definedName>
    <definedName name="__________OUT98" hidden="1">{#N/A,#N/A,TRUE,"Serviços"}</definedName>
    <definedName name="_________OUT98" hidden="1">{#N/A,#N/A,TRUE,"Serviços"}</definedName>
    <definedName name="_________OUTT98" hidden="1">{#N/A,#N/A,TRUE,"Serviços"}</definedName>
    <definedName name="_________OUTT988" hidden="1">{#N/A,#N/A,TRUE,"Serviços"}</definedName>
    <definedName name="________b1" hidden="1">{#N/A,#N/A,FALSE,"MO (2)"}</definedName>
    <definedName name="________OUT98" hidden="1">{#N/A,#N/A,TRUE,"Serviços"}</definedName>
    <definedName name="________OUTTT98" hidden="1">{#N/A,#N/A,TRUE,"Serviços"}</definedName>
    <definedName name="_______OUT98" hidden="1">{#N/A,#N/A,TRUE,"Serviços"}</definedName>
    <definedName name="_______OUT9888" hidden="1">{#N/A,#N/A,TRUE,"Serviços"}</definedName>
    <definedName name="______b1" hidden="1">{#N/A,#N/A,FALSE,"MO (2)"}</definedName>
    <definedName name="______OUT98" hidden="1">{#N/A,#N/A,TRUE,"Serviços"}</definedName>
    <definedName name="______OUTT98888" hidden="1">{#N/A,#N/A,TRUE,"Serviços"}</definedName>
    <definedName name="_____b1" hidden="1">{#N/A,#N/A,FALSE,"MO (2)"}</definedName>
    <definedName name="_____OUT98" hidden="1">{#N/A,#N/A,TRUE,"Serviços"}</definedName>
    <definedName name="_____OUTTT988" hidden="1">{#N/A,#N/A,TRUE,"Serviços"}</definedName>
    <definedName name="____b1" hidden="1">{#N/A,#N/A,FALSE,"MO (2)"}</definedName>
    <definedName name="____OUT98" hidden="1">{#N/A,#N/A,TRUE,"Serviços"}</definedName>
    <definedName name="____out99" hidden="1">{#N/A,#N/A,TRUE,"Serviços"}</definedName>
    <definedName name="____OUTTT98" hidden="1">{#N/A,#N/A,TRUE,"Serviços"}</definedName>
    <definedName name="___OUT98" hidden="1">{#N/A,#N/A,TRUE,"Serviços"}</definedName>
    <definedName name="___out99" hidden="1">{#N/A,#N/A,TRUE,"Serviços"}</definedName>
    <definedName name="__123Graph_A" hidden="1">#REF!</definedName>
    <definedName name="__123Graph_AGraph1" hidden="1">#REF!</definedName>
    <definedName name="__123Graph_AGraph10" hidden="1">#REF!</definedName>
    <definedName name="__123Graph_AGraph11" hidden="1">#REF!</definedName>
    <definedName name="__123Graph_AGraph12" hidden="1">#REF!</definedName>
    <definedName name="__123Graph_AGraph2" hidden="1">#REF!</definedName>
    <definedName name="__123Graph_AGraph3" hidden="1">#REF!</definedName>
    <definedName name="__123Graph_AGraph4" hidden="1">#REF!</definedName>
    <definedName name="__123Graph_AGraph5" hidden="1">#REF!</definedName>
    <definedName name="__123Graph_AGraph6" hidden="1">#REF!</definedName>
    <definedName name="__123Graph_AGraph7" hidden="1">#REF!</definedName>
    <definedName name="__123Graph_AGraph8" hidden="1">#REF!</definedName>
    <definedName name="__123Graph_AGraph9" hidden="1">#REF!</definedName>
    <definedName name="__123Graph_B" hidden="1">#REF!</definedName>
    <definedName name="__123Graph_BGraph1" hidden="1">#REF!</definedName>
    <definedName name="__123Graph_BGraph10" hidden="1">#REF!</definedName>
    <definedName name="__123Graph_BGraph11" hidden="1">#REF!</definedName>
    <definedName name="__123Graph_BGraph12" hidden="1">#REF!</definedName>
    <definedName name="__123Graph_BGraph2" hidden="1">#REF!</definedName>
    <definedName name="__123Graph_BGraph3" hidden="1">#REF!</definedName>
    <definedName name="__123Graph_BGraph4" hidden="1">#REF!</definedName>
    <definedName name="__123Graph_BGraph5" hidden="1">#REF!</definedName>
    <definedName name="__123Graph_BGraph6" hidden="1">#REF!</definedName>
    <definedName name="__123Graph_BGraph7" hidden="1">#REF!</definedName>
    <definedName name="__123Graph_BGraph8" hidden="1">#REF!</definedName>
    <definedName name="__123Graph_BGraph9" hidden="1">#REF!</definedName>
    <definedName name="__123Graph_C" hidden="1">#REF!</definedName>
    <definedName name="__123Graph_CGraph7" hidden="1">#REF!</definedName>
    <definedName name="__123Graph_CGraph8" hidden="1">#REF!</definedName>
    <definedName name="__123Graph_D" hidden="1">#REF!</definedName>
    <definedName name="__123Graph_DGraph7" hidden="1">#REF!</definedName>
    <definedName name="__123Graph_DGraph8" hidden="1">#REF!</definedName>
    <definedName name="__123Graph_E" hidden="1">#REF!</definedName>
    <definedName name="__123Graph_EGraph7" hidden="1">#REF!</definedName>
    <definedName name="__123Graph_EGraph8" hidden="1">#REF!</definedName>
    <definedName name="__123Graph_X" hidden="1">#REF!</definedName>
    <definedName name="__123Graph_XGraph1" hidden="1">#REF!</definedName>
    <definedName name="__123Graph_XGraph10" hidden="1">#REF!</definedName>
    <definedName name="__123Graph_XGraph11" hidden="1">#REF!</definedName>
    <definedName name="__123Graph_XGraph12" hidden="1">#REF!</definedName>
    <definedName name="__123Graph_XGraph2" hidden="1">#REF!</definedName>
    <definedName name="__123Graph_XGraph3" hidden="1">#REF!</definedName>
    <definedName name="__123Graph_XGraph4" hidden="1">#REF!</definedName>
    <definedName name="__123Graph_XGraph5" hidden="1">#REF!</definedName>
    <definedName name="__123Graph_XGraph6" hidden="1">#REF!</definedName>
    <definedName name="__123Graph_XGraph7" hidden="1">#REF!</definedName>
    <definedName name="__123Graph_XGraph8" hidden="1">#REF!</definedName>
    <definedName name="__123Graph_XGraph9" hidden="1">#REF!</definedName>
    <definedName name="__CEF200" hidden="1">{#N/A,#N/A,FALSE,"MO (2)"}</definedName>
    <definedName name="__CEF222" hidden="1">{#N/A,#N/A,FALSE,"MO (2)"}</definedName>
    <definedName name="__CEF300" hidden="1">{#N/A,#N/A,FALSE,"MO (2)"}</definedName>
    <definedName name="__CEF500" hidden="1">{#N/A,#N/A,FALSE,"MO (2)"}</definedName>
    <definedName name="__IntlFixup" hidden="1">TRUE</definedName>
    <definedName name="__OUT98" hidden="1">{#N/A,#N/A,TRUE,"Serviços"}</definedName>
    <definedName name="__OUT988888" hidden="1">{#N/A,#N/A,TRUE,"Serviços"}</definedName>
    <definedName name="__xlfn.AVERAGEIF" hidden="1">#NAME?</definedName>
    <definedName name="__xlfn.RTD" hidden="1">#NAME?</definedName>
    <definedName name="_1__123Graph_ACHART_1" hidden="1">#REF!</definedName>
    <definedName name="_1830201" hidden="1">#N/A</definedName>
    <definedName name="_2__123Graph_BCHART_1" hidden="1">#REF!</definedName>
    <definedName name="_3__123Graph_XCHART_1" hidden="1">#REF!</definedName>
    <definedName name="_b1" hidden="1">{#N/A,#N/A,FALSE,"MO (2)"}</definedName>
    <definedName name="_CEF200" hidden="1">{#N/A,#N/A,FALSE,"MO (2)"}</definedName>
    <definedName name="_CEF222" hidden="1">{#N/A,#N/A,FALSE,"MO (2)"}</definedName>
    <definedName name="_CEF300" hidden="1">{#N/A,#N/A,FALSE,"MO (2)"}</definedName>
    <definedName name="_CEF500" hidden="1">{#N/A,#N/A,FALSE,"MO (2)"}</definedName>
    <definedName name="_Fill" hidden="1">#REF!</definedName>
    <definedName name="_FilterDatabase" hidden="1">#REF!</definedName>
    <definedName name="_xlnm._FilterDatabase" localSheetId="3" hidden="1">'BDI '!$E$12:$F$23</definedName>
    <definedName name="_xlnm._FilterDatabase" localSheetId="4" hidden="1">'CURVA ABC DE SERVIÇOS'!$A$4:$N$4</definedName>
    <definedName name="_xlnm._FilterDatabase" localSheetId="1" hidden="1">MC!$C$9:$O$59</definedName>
    <definedName name="_xlnm._FilterDatabase" localSheetId="0" hidden="1">ORÇ!$A$10:$R$10</definedName>
    <definedName name="_xlnm._FilterDatabase" hidden="1">#REF!</definedName>
    <definedName name="_Key1" hidden="1">#REF!</definedName>
    <definedName name="_Key2" hidden="1">#REF!</definedName>
    <definedName name="_Order1" hidden="1">255</definedName>
    <definedName name="_Order2" hidden="1">0</definedName>
    <definedName name="_OUT98" hidden="1">{#N/A,#N/A,TRUE,"Serviços"}</definedName>
    <definedName name="_OUT98_" hidden="1">{#N/A,#N/A,TRUE,"Serviços"}</definedName>
    <definedName name="_OUTTTT9888" hidden="1">{#N/A,#N/A,TRUE,"Serviços"}</definedName>
    <definedName name="_Parse_On" hidden="1">#REF!</definedName>
    <definedName name="_Parse_Out" hidden="1">#REF!</definedName>
    <definedName name="_Regression_Int" hidden="1">1</definedName>
    <definedName name="_Sort" hidden="1">#REF!</definedName>
    <definedName name="aaaa" hidden="1">#REF!</definedName>
    <definedName name="AAAAA" hidden="1">{#N/A,#N/A,TRUE,"Serviços"}</definedName>
    <definedName name="ab" hidden="1">{#N/A,#N/A,FALSE,"ET-CAPA";#N/A,#N/A,FALSE,"ET-PAG1";#N/A,#N/A,FALSE,"ET-PAG2";#N/A,#N/A,FALSE,"ET-PAG3";#N/A,#N/A,FALSE,"ET-PAG4";#N/A,#N/A,FALSE,"ET-PAG5"}</definedName>
    <definedName name="AccessDatabase" hidden="1">"D:\Arquivos do excel\Planilha modelo1.mdb"</definedName>
    <definedName name="acost" hidden="1">{#N/A,#N/A,TRUE,"Serviços"}</definedName>
    <definedName name="ACRE" hidden="1">#REF!</definedName>
    <definedName name="ad" hidden="1">{#N/A,#N/A,FALSE,"MO (2)"}</definedName>
    <definedName name="ademir" hidden="1">{#N/A,#N/A,FALSE,"Cronograma";#N/A,#N/A,FALSE,"Cronogr. 2"}</definedName>
    <definedName name="Ago" hidden="1">{#N/A,#N/A,FALSE,"ET-CAPA";#N/A,#N/A,FALSE,"ET-PAG1";#N/A,#N/A,FALSE,"ET-PAG2";#N/A,#N/A,FALSE,"ET-PAG3";#N/A,#N/A,FALSE,"ET-PAG4";#N/A,#N/A,FALSE,"ET-PAG5"}</definedName>
    <definedName name="AGORA"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lex" hidden="1">{#N/A,#N/A,FALSE,"MO (2)"}</definedName>
    <definedName name="alex_1" hidden="1">{#N/A,#N/A,FALSE,"MO (2)"}</definedName>
    <definedName name="am" hidden="1">{#N/A,#N/A,FALSE,"MO (2)"}</definedName>
    <definedName name="AMELI" hidden="1">{#N/A,#N/A,FALSE,"MO (2)"}</definedName>
    <definedName name="Anexo" hidden="1">{#N/A,#N/A,FALSE,"Planilha";#N/A,#N/A,FALSE,"Resumo";#N/A,#N/A,FALSE,"Fisico";#N/A,#N/A,FALSE,"Financeiro";#N/A,#N/A,FALSE,"Financeiro"}</definedName>
    <definedName name="anscount" hidden="1">3</definedName>
    <definedName name="ant" hidden="1">{#N/A,#N/A,FALSE,"MO (2)"}</definedName>
    <definedName name="ant_1" hidden="1">{#N/A,#N/A,FALSE,"MO (2)"}</definedName>
    <definedName name="_xlnm.Print_Area" localSheetId="5">' CRONO'!$A$1:$O$29</definedName>
    <definedName name="_xlnm.Print_Area" localSheetId="3">'BDI '!$A$1:$K$30</definedName>
    <definedName name="_xlnm.Print_Area" localSheetId="2">CPU!$A$1:$J$391</definedName>
    <definedName name="_xlnm.Print_Area" localSheetId="4">'CURVA ABC DE SERVIÇOS'!$A$1:$I$42</definedName>
    <definedName name="_xlnm.Print_Area" localSheetId="6">'ENC SOCIAIS '!$A$1:$D$42</definedName>
    <definedName name="_xlnm.Print_Area" localSheetId="1">MC!$B$1:$P$58</definedName>
    <definedName name="_xlnm.Print_Area" localSheetId="0">ORÇ!$A$1:$K$61</definedName>
    <definedName name="asasa" hidden="1">{#N/A,#N/A,FALSE,"MO (2)"}</definedName>
    <definedName name="ASDF" hidden="1">{#N/A,#N/A,TRUE,"Serviços"}</definedName>
    <definedName name="ASDFG" hidden="1">{#N/A,#N/A,TRUE,"Serviços"}</definedName>
    <definedName name="asdfghqefha" hidden="1">{#N/A,#N/A,FALSE,"MO (2)"}</definedName>
    <definedName name="asefete" hidden="1">{#N/A,#N/A,FALSE,"MO (2)"}</definedName>
    <definedName name="ASFGG" hidden="1">{#N/A,#N/A,TRUE,"Serviços"}</definedName>
    <definedName name="asss" hidden="1">{#N/A,#N/A,TRUE,"Serviços"}</definedName>
    <definedName name="AZSXDCFV" hidden="1">{#N/A,#N/A,TRUE,"Serviços"}</definedName>
    <definedName name="AZXSDC" hidden="1">#REF!</definedName>
    <definedName name="batista" hidden="1">{#N/A,#N/A,FALSE,"SS 1";#N/A,#N/A,FALSE,"SS 2";#N/A,#N/A,FALSE,"TER 1 (1)";#N/A,#N/A,FALSE,"TER 1 (2)";#N/A,#N/A,FALSE,"TER 2 ";#N/A,#N/A,FALSE,"TP  (1)";#N/A,#N/A,FALSE,"TP  (2)";#N/A,#N/A,FALSE,"CM BAR"}</definedName>
    <definedName name="bbbb" hidden="1">{#N/A,#N/A,FALSE,"MO (2)"}</definedName>
    <definedName name="bbbb_1" hidden="1">{#N/A,#N/A,FALSE,"MO (2)"}</definedName>
    <definedName name="bbbbbbb" hidden="1">{#N/A,#N/A,FALSE,"MO (2)"}</definedName>
    <definedName name="Bloco" hidden="1">#REF!</definedName>
    <definedName name="Bloco2" hidden="1">#REF!</definedName>
    <definedName name="BLOCOS" hidden="1">{#N/A,#N/A,FALSE,"Plan1"}</definedName>
    <definedName name="bosta" hidden="1">{#N/A,#N/A,FALSE,"Cronograma";#N/A,#N/A,FALSE,"Cronogr. 2"}</definedName>
    <definedName name="BRITA_DRENO" hidden="1">{#N/A,#N/A,TRUE,"Plan1"}</definedName>
    <definedName name="BRITA_TSD" hidden="1">{#N/A,#N/A,TRUE,"Plan1"}</definedName>
    <definedName name="BRITA_TSD_2" hidden="1">{#N/A,#N/A,TRUE,"Plan1"}</definedName>
    <definedName name="Bueiro" hidden="1">{#N/A,#N/A,TRUE,"Plan1"}</definedName>
    <definedName name="BVBZ" hidden="1">{#N/A,#N/A,FALSE,"MO (2)"}</definedName>
    <definedName name="Ç" hidden="1">{#N/A,#N/A,FALSE,"MO (2)"}</definedName>
    <definedName name="CA´L" hidden="1">{#N/A,#N/A,FALSE,"Cronograma";#N/A,#N/A,FALSE,"Cronogr. 2"}</definedName>
    <definedName name="cadeira" hidden="1">{#N/A,#N/A,TRUE,"Serviços"}</definedName>
    <definedName name="CadIns" hidden="1">#REF!</definedName>
    <definedName name="CadSrv" hidden="1">#REF!</definedName>
    <definedName name="CAPA" hidden="1">{#N/A,#N/A,TRUE,"Serviços"}</definedName>
    <definedName name="capa1" hidden="1">{#N/A,#N/A,TRUE,"Serviços"}</definedName>
    <definedName name="capa11" hidden="1">{#N/A,#N/A,TRUE,"Serviços"}</definedName>
    <definedName name="capa2" hidden="1">{#N/A,#N/A,TRUE,"Serviços"}</definedName>
    <definedName name="capa22" hidden="1">{#N/A,#N/A,TRUE,"Serviços"}</definedName>
    <definedName name="CAPAA" hidden="1">{#N/A,#N/A,TRUE,"Serviços"}</definedName>
    <definedName name="CARLA" hidden="1">{#N/A,#N/A,FALSE,"SS";#N/A,#N/A,FALSE,"TER1";#N/A,#N/A,FALSE,"TER2";#N/A,#N/A,FALSE,"TER3";#N/A,#N/A,FALSE,"TP1";#N/A,#N/A,FALSE,"TP2";#N/A,#N/A,FALSE,"TP3";#N/A,#N/A,FALSE,"DI1";#N/A,#N/A,FALSE,"DI2";#N/A,#N/A,FALSE,"DI3";#N/A,#N/A,FALSE,"DS1";#N/A,#N/A,FALSE,"DS2";#N/A,#N/A,FALSE,"CM"}</definedName>
    <definedName name="CCC" hidden="1">{#N/A,#N/A,FALSE,"MO (2)"}</definedName>
    <definedName name="CCCCCCCC" hidden="1">{#N/A,#N/A,FALSE,"Plan1"}</definedName>
    <definedName name="cch" hidden="1">#N/A</definedName>
    <definedName name="CdQtEqA" hidden="1">2</definedName>
    <definedName name="CdQtEqP" hidden="1">2</definedName>
    <definedName name="CdQtMoA" hidden="1">2</definedName>
    <definedName name="CdQtMoP" hidden="1">2</definedName>
    <definedName name="CdQtMpA" hidden="1">5</definedName>
    <definedName name="CdQtMpP" hidden="1">5</definedName>
    <definedName name="CdQtTrA" hidden="1">2</definedName>
    <definedName name="CdQtTrP" hidden="1">2</definedName>
    <definedName name="Chave" hidden="1">#REF!</definedName>
    <definedName name="Chave1" hidden="1">#REF!</definedName>
    <definedName name="çl" hidden="1">{#N/A,#N/A,FALSE,"MO (2)"}</definedName>
    <definedName name="Clas" hidden="1">MAX(LEN(#REF!))</definedName>
    <definedName name="Clas_1" hidden="1">MAX(LEN(#REF!))</definedName>
    <definedName name="Cliente" hidden="1">""</definedName>
    <definedName name="Cls" hidden="1">#N/A</definedName>
    <definedName name="Cod" hidden="1">#REF!</definedName>
    <definedName name="CODENOME1" hidden="1">#N/A</definedName>
    <definedName name="Codigo" hidden="1">#REF!</definedName>
    <definedName name="Coluna" hidden="1">#REF!</definedName>
    <definedName name="Comp" hidden="1">#REF!</definedName>
    <definedName name="concorrentes" hidden="1">{#N/A,#N/A,FALSE,"Cronograma";#N/A,#N/A,FALSE,"Cronogr. 2"}</definedName>
    <definedName name="CpuAux" hidden="1">#REF!</definedName>
    <definedName name="CPUs" hidden="1">#REF!</definedName>
    <definedName name="CRIT" hidden="1">#REF!</definedName>
    <definedName name="_xlnm.Criteria" hidden="1">#REF!</definedName>
    <definedName name="CRO" hidden="1">{#N/A,#N/A,FALSE,"MO (2)"}</definedName>
    <definedName name="Cron" hidden="1">{#N/A,#N/A,FALSE,"MO (2)"}</definedName>
    <definedName name="Cron_1" hidden="1">{#N/A,#N/A,FALSE,"MO (2)"}</definedName>
    <definedName name="cronograma" hidden="1">{#N/A,#N/A,TRUE,"Plan1"}</definedName>
    <definedName name="cronograma_1" hidden="1">{#N/A,#N/A,TRUE,"Plan1"}</definedName>
    <definedName name="CROQUI" hidden="1">{#N/A,#N/A,TRUE,"Serviços"}</definedName>
    <definedName name="CROQUIAAAA" hidden="1">{#N/A,#N/A,TRUE,"Serviços"}</definedName>
    <definedName name="cu" hidden="1">{#N/A,#N/A,TRUE,"Serviços"}</definedName>
    <definedName name="Cun" hidden="1">VLOOKUP(#REF!,[0]!rec,5,0)</definedName>
    <definedName name="CunEq" hidden="1">SUM(IF(#REF! =#REF!,(#REF!)*(#REF!="EQ")))</definedName>
    <definedName name="CunEq_1" hidden="1">SUM(IF(#REF!=#REF!,(#REF!)*(#REF!="EQ")))</definedName>
    <definedName name="CunMo" hidden="1">SUM(IF(#REF! =#REF!,(#REF!)*(#REF!="MO")))</definedName>
    <definedName name="CunMo_1" hidden="1">SUM(IF(#REF!=#REF!,(#REF!)*(#REF!="MO")))</definedName>
    <definedName name="CunMp" hidden="1">SUM(IF(#REF! =#REF!,(#REF!)*(#REF!="MP")))</definedName>
    <definedName name="CunMp_1" hidden="1">SUM(IF(#REF!=#REF!,(#REF!)*(#REF!="MP")))</definedName>
    <definedName name="DADADA" hidden="1">{#N/A,#N/A,FALSE,"MO (2)"}</definedName>
    <definedName name="DAER1" hidden="1">{#N/A,#N/A,TRUE,"Serviços"}</definedName>
    <definedName name="DAER11" hidden="1">{#N/A,#N/A,TRUE,"Serviços"}</definedName>
    <definedName name="Daniel" hidden="1">{#N/A,#N/A,FALSE,"MO (2)"}</definedName>
    <definedName name="DDDDDDDDDDDDDDDDDDDDDDDD" hidden="1">#REF!</definedName>
    <definedName name="ddere" hidden="1">{#N/A,#N/A,FALSE,"MO (2)"}</definedName>
    <definedName name="DDSA" hidden="1">#REF!</definedName>
    <definedName name="deb" hidden="1">#REF!</definedName>
    <definedName name="defghj" hidden="1">{#N/A,#N/A,FALSE,"MO (2)"}</definedName>
    <definedName name="dergerh" hidden="1">{#N/A,#N/A,FALSE,"MO (2)"}</definedName>
    <definedName name="DescAux" hidden="1">#N/A</definedName>
    <definedName name="dfdfdfd" hidden="1">{#N/A,#N/A,FALSE,"MO (2)"}</definedName>
    <definedName name="dfgs" hidden="1">{#N/A,#N/A,TRUE,"Serviços"}</definedName>
    <definedName name="dfgss" hidden="1">{#N/A,#N/A,TRUE,"Serviços"}</definedName>
    <definedName name="DGF" hidden="1">{#N/A,#N/A,FALSE,"MO (2)"}</definedName>
    <definedName name="DGF_1" hidden="1">{#N/A,#N/A,FALSE,"MO (2)"}</definedName>
    <definedName name="Dsc" hidden="1">#N/A</definedName>
    <definedName name="Edit" hidden="1">#REF!</definedName>
    <definedName name="ee">#REF!</definedName>
    <definedName name="eee" localSheetId="3">'[1]PLANILHA-1.666.666'!#REF!</definedName>
    <definedName name="eee" localSheetId="4">'[1]PLANILHA-1.666.666'!#REF!</definedName>
    <definedName name="eee">'[1]PLANILHA-1.666.666'!#REF!</definedName>
    <definedName name="eeeee" hidden="1">{#N/A,#N/A,FALSE,"MO (2)"}</definedName>
    <definedName name="EmpAux" hidden="1">""</definedName>
    <definedName name="Empr" hidden="1">#REF!</definedName>
    <definedName name="eng." hidden="1">{#N/A,#N/A,FALSE,"MO (2)"}</definedName>
    <definedName name="ENGENHARIA" hidden="1">{#N/A,#N/A,FALSE,"MO (2)"}</definedName>
    <definedName name="Enrocamento" hidden="1">{#N/A,#N/A,TRUE,"Plan1"}</definedName>
    <definedName name="Enrocamentos" hidden="1">{#N/A,#N/A,TRUE,"Plan1"}</definedName>
    <definedName name="EQ" hidden="1">#REF!</definedName>
    <definedName name="ereerer" hidden="1">{#N/A,#N/A,FALSE,"MO (2)"}</definedName>
    <definedName name="erffref" hidden="1">{#N/A,#N/A,TRUE,"Plan1"}</definedName>
    <definedName name="ES" hidden="1">#REF!</definedName>
    <definedName name="EU" hidden="1">{#N/A,#N/A,FALSE,"MO (2)"}</definedName>
    <definedName name="EU_1" hidden="1">{#N/A,#N/A,FALSE,"MO (2)"}</definedName>
    <definedName name="Excel_BuiltIn_Print_Titles_3" localSheetId="3">#REF!</definedName>
    <definedName name="Excel_BuiltIn_Print_Titles_3" localSheetId="4">#REF!</definedName>
    <definedName name="Excel_BuiltIn_Print_Titles_3" localSheetId="6">#REF!</definedName>
    <definedName name="Excel_BuiltIn_Print_Titles_3">#REF!</definedName>
    <definedName name="Excel_BuiltIn_Print_Titles_4" localSheetId="3">#REF!</definedName>
    <definedName name="Excel_BuiltIn_Print_Titles_4" localSheetId="4">#REF!</definedName>
    <definedName name="Excel_BuiltIn_Print_Titles_4" localSheetId="6">#REF!</definedName>
    <definedName name="Excel_BuiltIn_Print_Titles_4">#REF!</definedName>
    <definedName name="FATURAS2002" hidden="1">{#N/A,#N/A,TRUE,"Serviços"}</definedName>
    <definedName name="FATURAS20022" hidden="1">{#N/A,#N/A,TRUE,"Serviços"}</definedName>
    <definedName name="fernanda" hidden="1">{#N/A,#N/A,FALSE,"GERAL";#N/A,#N/A,FALSE,"012-96";#N/A,#N/A,FALSE,"018-96";#N/A,#N/A,FALSE,"027-96";#N/A,#N/A,FALSE,"059-96";#N/A,#N/A,FALSE,"076-96";#N/A,#N/A,FALSE,"019-97";#N/A,#N/A,FALSE,"021-97";#N/A,#N/A,FALSE,"022-97";#N/A,#N/A,FALSE,"028-97"}</definedName>
    <definedName name="fffff" hidden="1">{"'EI 060 02'!$A$1:$K$59"}</definedName>
    <definedName name="fgff" hidden="1">{#N/A,#N/A,FALSE,"MO (2)"}</definedName>
    <definedName name="fgff_1" hidden="1">{#N/A,#N/A,FALSE,"MO (2)"}</definedName>
    <definedName name="FITI" hidden="1">#REF!</definedName>
    <definedName name="FOLHA01" hidden="1">{#N/A,#N/A,TRUE,"Serviços"}</definedName>
    <definedName name="FOLHA011" hidden="1">{#N/A,#N/A,TRUE,"Serviços"}</definedName>
    <definedName name="folha1" hidden="1">{#N/A,#N/A,TRUE,"Serviços"}</definedName>
    <definedName name="folha11" hidden="1">{#N/A,#N/A,TRUE,"Serviços"}</definedName>
    <definedName name="FOOR" hidden="1">{#N/A,#N/A,FALSE,"Plan1"}</definedName>
    <definedName name="FORMULÁRIO" hidden="1">{#N/A,#N/A,FALSE,"Plan1"}</definedName>
    <definedName name="FORRO" hidden="1">{#N/A,#N/A,FALSE,"Plan1"}</definedName>
    <definedName name="Fot" hidden="1">{"'EI 060 02'!$A$1:$K$59"}</definedName>
    <definedName name="Fresagem01" hidden="1">{#N/A,#N/A,TRUE,"Serviços"}</definedName>
    <definedName name="Fresagem011" hidden="1">{#N/A,#N/A,TRUE,"Serviços"}</definedName>
    <definedName name="FREW" hidden="1">#REF!</definedName>
    <definedName name="FRR" hidden="1">{#N/A,#N/A,FALSE,"Plan1"}</definedName>
    <definedName name="gfgfgfg" hidden="1">{#N/A,#N/A,FALSE,"MO (2)"}</definedName>
    <definedName name="ghghgh" hidden="1">{#N/A,#N/A,FALSE,"MO (2)"}</definedName>
    <definedName name="GHJ" hidden="1">{#N/A,#N/A,FALSE,"MO (2)"}</definedName>
    <definedName name="gtryfj" hidden="1">{#N/A,#N/A,TRUE,"Serviços"}</definedName>
    <definedName name="gtryfjj" hidden="1">{#N/A,#N/A,TRUE,"Serviços"}</definedName>
    <definedName name="hfghf" hidden="1">{#N/A,#N/A,TRUE,"Serviços"}</definedName>
    <definedName name="hhhhh" hidden="1">{#N/A,#N/A,FALSE,"MO (2)"}</definedName>
    <definedName name="hjhjhjhju" hidden="1">{#N/A,#N/A,FALSE,"MO (2)"}</definedName>
    <definedName name="HTML_CodePage" hidden="1">1252</definedName>
    <definedName name="HTML_Control" hidden="1">{"'EI 060 02'!$A$1:$K$59"}</definedName>
    <definedName name="HTML_Description" hidden="1">""</definedName>
    <definedName name="HTML_Email" hidden="1">""</definedName>
    <definedName name="HTML_Header" hidden="1">"EI 060 02"</definedName>
    <definedName name="HTML_LastUpdate" hidden="1">"05/05/03"</definedName>
    <definedName name="HTML_LineAfter" hidden="1">FALSE</definedName>
    <definedName name="HTML_LineBefore" hidden="1">FALSE</definedName>
    <definedName name="HTML_Name" hidden="1">"Keyloir"</definedName>
    <definedName name="HTML_OBDlg2" hidden="1">TRUE</definedName>
    <definedName name="HTML_OBDlg4" hidden="1">TRUE</definedName>
    <definedName name="HTML_OS" hidden="1">0</definedName>
    <definedName name="HTML_PathFile" hidden="1">"C:\Meus documentos\EI 060-02.htm"</definedName>
    <definedName name="HTML_Title" hidden="1">"EI 060-02 Relatório"</definedName>
    <definedName name="i" hidden="1">{#N/A,#N/A,FALSE,"MO (2)"}</definedName>
    <definedName name="INDICE">'[2]ÍNDICES DE REAJUST'!$A$2:$A$15</definedName>
    <definedName name="inf" hidden="1">{"'Dados Gerais'!$A$1:$M$37"}</definedName>
    <definedName name="Insumos" hidden="1">#REF!</definedName>
    <definedName name="Itens" hidden="1">#REF!</definedName>
    <definedName name="j" hidden="1">{#N/A,#N/A,FALSE,"MO (2)"}</definedName>
    <definedName name="JANEIRO2003" hidden="1">{#N/A,#N/A,TRUE,"Serviços"}</definedName>
    <definedName name="JANEIRO20033" hidden="1">{#N/A,#N/A,TRUE,"Serviços"}</definedName>
    <definedName name="jhjhjhjju" hidden="1">{#N/A,#N/A,FALSE,"MO (2)"}</definedName>
    <definedName name="jjjjj" hidden="1">{#N/A,#N/A,FALSE,"MO (2)"}</definedName>
    <definedName name="JJJJJL" hidden="1">{#N/A,#N/A,FALSE,"MO (2)"}</definedName>
    <definedName name="jo" hidden="1">{#N/A,#N/A,FALSE,"MO (2)"}</definedName>
    <definedName name="JOAO" hidden="1">{#N/A,#N/A,FALSE,"SS 1";#N/A,#N/A,FALSE,"SS 2";#N/A,#N/A,FALSE,"TER 1 (1)";#N/A,#N/A,FALSE,"TER 1 (2)";#N/A,#N/A,FALSE,"TER 2 ";#N/A,#N/A,FALSE,"TP  (1)";#N/A,#N/A,FALSE,"TP  (2)";#N/A,#N/A,FALSE,"CM BAR"}</definedName>
    <definedName name="JOAO1" hidden="1">{#N/A,#N/A,FALSE,"LEVFER V2 P";#N/A,#N/A,FALSE,"LEVFER V2 P10%"}</definedName>
    <definedName name="JOSE" hidden="1">{#N/A,#N/A,FALSE,"LEVFER V2 P";#N/A,#N/A,FALSE,"LEVFER V2 P10%"}</definedName>
    <definedName name="JR_PAGE_ANCHOR_0_1" localSheetId="4">#REF!</definedName>
    <definedName name="JR_PAGE_ANCHOR_0_1">#REF!</definedName>
    <definedName name="juca" hidden="1">{#N/A,#N/A,FALSE,"SS 1";#N/A,#N/A,FALSE,"TER 1 (A)";#N/A,#N/A,FALSE,"SS 2";#N/A,#N/A,FALSE,"TER 1 (B)";#N/A,#N/A,FALSE,"TER 1 (C)";#N/A,#N/A,FALSE,"TER 1 (D)";#N/A,#N/A,FALSE,"TER 1 (E)";#N/A,#N/A,FALSE,"TER 2 "}</definedName>
    <definedName name="kkkkkk" hidden="1">{#N/A,#N/A,FALSE,"MO (2)"}</definedName>
    <definedName name="klklklkl" hidden="1">{#N/A,#N/A,FALSE,"MO (2)"}</definedName>
    <definedName name="la" hidden="1">{#N/A,#N/A,FALSE,"MO (2)"}</definedName>
    <definedName name="la_1" hidden="1">{#N/A,#N/A,FALSE,"MO (2)"}</definedName>
    <definedName name="lab" hidden="1">{#N/A,#N/A,TRUE,"Serviços"}</definedName>
    <definedName name="labb" hidden="1">{#N/A,#N/A,TRUE,"Serviços"}</definedName>
    <definedName name="limcount" hidden="1">1</definedName>
    <definedName name="LINEAR" hidden="1">{#N/A,#N/A,TRUE,"Serviços"}</definedName>
    <definedName name="LINEAR001" hidden="1">{#N/A,#N/A,TRUE,"Serviços"}</definedName>
    <definedName name="Local" hidden="1">""</definedName>
    <definedName name="lu" hidden="1">{#N/A,#N/A,FALSE,"MO (2)"}</definedName>
    <definedName name="Max" hidden="1">COUNTIF(#REF!,"&lt;&gt;0")+3</definedName>
    <definedName name="MEDEXP4.1" hidden="1">{#N/A,#N/A,FALSE,"ET-CAPA";#N/A,#N/A,FALSE,"ET-PAG1";#N/A,#N/A,FALSE,"ET-PAG2";#N/A,#N/A,FALSE,"ET-PAG3";#N/A,#N/A,FALSE,"ET-PAG4";#N/A,#N/A,FALSE,"ET-PAG5"}</definedName>
    <definedName name="MEDEXP44" hidden="1">{#N/A,#N/A,FALSE,"ET-CAPA";#N/A,#N/A,FALSE,"ET-PAG1";#N/A,#N/A,FALSE,"ET-PAG2";#N/A,#N/A,FALSE,"ET-PAG3";#N/A,#N/A,FALSE,"ET-PAG4";#N/A,#N/A,FALSE,"ET-PAG5"}</definedName>
    <definedName name="melhoria" hidden="1">{#N/A,#N/A,FALSE,"Plan1"}</definedName>
    <definedName name="mICRO" hidden="1">#REF!</definedName>
    <definedName name="MO" hidden="1">#REF!</definedName>
    <definedName name="Mob" hidden="1">#REF!</definedName>
    <definedName name="Modelo" hidden="1">#REF!</definedName>
    <definedName name="MP" hidden="1">#REF!</definedName>
    <definedName name="NE" hidden="1">{#N/A,#N/A,TRUE,"Serviços"}</definedName>
    <definedName name="NE_Roçada" hidden="1">{#N/A,#N/A,TRUE,"Serviços"}</definedName>
    <definedName name="NLEq" hidden="1">4</definedName>
    <definedName name="NLMo" hidden="1">6</definedName>
    <definedName name="NLMp" hidden="1">5</definedName>
    <definedName name="NLTr" hidden="1">3</definedName>
    <definedName name="Obra" hidden="1">""</definedName>
    <definedName name="OnOff" hidden="1">"ON"</definedName>
    <definedName name="Or.Mod." hidden="1">{#N/A,#N/A,FALSE,"MO (2)"}</definedName>
    <definedName name="orçamrest" hidden="1">{#N/A,#N/A,TRUE,"Serviços"}</definedName>
    <definedName name="orçamrestt" hidden="1">{#N/A,#N/A,TRUE,"Serviços"}</definedName>
    <definedName name="Ordem" hidden="1">#REF!</definedName>
    <definedName name="Origem" hidden="1">#REF!</definedName>
    <definedName name="outra" hidden="1">#REF!</definedName>
    <definedName name="PAVIMENTAÇÃO1" hidden="1">{#N/A,#N/A,TRUE,"Serviços"}</definedName>
    <definedName name="PISTA" hidden="1">{#N/A,#N/A,TRUE,"Serviços"}</definedName>
    <definedName name="Plan1" hidden="1">#REF!</definedName>
    <definedName name="PLANILHA" hidden="1">{#N/A,#N/A,TRUE,"Serviços"}</definedName>
    <definedName name="popopopo" hidden="1">{#N/A,#N/A,FALSE,"MO (2)"}</definedName>
    <definedName name="Popular" hidden="1">{#N/A,#N/A,FALSE,"Cronograma";#N/A,#N/A,FALSE,"Cronogr. 2"}</definedName>
    <definedName name="Posição" hidden="1">#REF!</definedName>
    <definedName name="pp" hidden="1">#REF!</definedName>
    <definedName name="PRAT" hidden="1">{#N/A,#N/A,FALSE,"ET-CAPA";#N/A,#N/A,FALSE,"ET-PAG1";#N/A,#N/A,FALSE,"ET-PAG2";#N/A,#N/A,FALSE,"ET-PAG3";#N/A,#N/A,FALSE,"ET-PAG4";#N/A,#N/A,FALSE,"ET-PAG5"}</definedName>
    <definedName name="PRATICAB" hidden="1">{#N/A,#N/A,FALSE,"ET-CAPA";#N/A,#N/A,FALSE,"ET-PAG1";#N/A,#N/A,FALSE,"ET-PAG2";#N/A,#N/A,FALSE,"ET-PAG3";#N/A,#N/A,FALSE,"ET-PAG4";#N/A,#N/A,FALSE,"ET-PAG5"}</definedName>
    <definedName name="Prd" hidden="1">#N/A</definedName>
    <definedName name="PrdAux" hidden="1">#N/A</definedName>
    <definedName name="PROD_1" hidden="1">{#N/A,#N/A,TRUE,"Serviços"}</definedName>
    <definedName name="PROD_11" hidden="1">{#N/A,#N/A,TRUE,"Serviços"}</definedName>
    <definedName name="Pto" hidden="1">ROUND(#REF!*#REF!,2)</definedName>
    <definedName name="Pun" hidden="1">#N/A</definedName>
    <definedName name="QD" hidden="1">#REF!</definedName>
    <definedName name="QQ" hidden="1">#REF!</definedName>
    <definedName name="qqqqq" hidden="1">{#N/A,#N/A,FALSE,"MO (2)"}</definedName>
    <definedName name="QTD" hidden="1">#REF!</definedName>
    <definedName name="QtEq" hidden="1">#REF!</definedName>
    <definedName name="QtMo" hidden="1">#REF!</definedName>
    <definedName name="QtMp" hidden="1">#REF!</definedName>
    <definedName name="QtTr" hidden="1">#REF!</definedName>
    <definedName name="QUAL" hidden="1">{#N/A,#N/A,TRUE,"Serviços"}</definedName>
    <definedName name="Quantidades" hidden="1">{#N/A,#N/A,FALSE,"MO (2)"}</definedName>
    <definedName name="REFEITO" hidden="1">{#N/A,#N/A,FALSE,"Plan1"}</definedName>
    <definedName name="REL" hidden="1">{#N/A,#N/A,TRUE,"Serviços"}</definedName>
    <definedName name="Relat" hidden="1">#REF!</definedName>
    <definedName name="RELL" hidden="1">{#N/A,#N/A,TRUE,"Serviços"}</definedName>
    <definedName name="RELMOBRA" hidden="1">{#N/A,#N/A,FALSE,"SS";#N/A,#N/A,FALSE,"TER1";#N/A,#N/A,FALSE,"TER2";#N/A,#N/A,FALSE,"TER3";#N/A,#N/A,FALSE,"TP1";#N/A,#N/A,FALSE,"TP2";#N/A,#N/A,FALSE,"TP3";#N/A,#N/A,FALSE,"DI1";#N/A,#N/A,FALSE,"DI2";#N/A,#N/A,FALSE,"DI3";#N/A,#N/A,FALSE,"DS1";#N/A,#N/A,FALSE,"DS2";#N/A,#N/A,FALSE,"CM"}</definedName>
    <definedName name="resu" hidden="1">{#N/A,#N/A,FALSE,"MO (2)"}</definedName>
    <definedName name="resumoii" hidden="1">{#N/A,#N/A,FALSE,"MO (2)"}</definedName>
    <definedName name="resumou" hidden="1">{#N/A,#N/A,TRUE,"Plan1"}</definedName>
    <definedName name="resumou_1" hidden="1">{#N/A,#N/A,TRUE,"Plan1"}</definedName>
    <definedName name="rio" hidden="1">{#N/A,#N/A,FALSE,"Cronograma";#N/A,#N/A,FALSE,"Cronogr. 2"}</definedName>
    <definedName name="Rod" hidden="1">#REF!</definedName>
    <definedName name="rr" hidden="1">{#N/A,#N/A,TRUE,"Serviços"}</definedName>
    <definedName name="rrff" hidden="1">{#N/A,#N/A,TRUE,"Serviços"}</definedName>
    <definedName name="rrfff" hidden="1">{#N/A,#N/A,TRUE,"Serviços"}</definedName>
    <definedName name="rrr" hidden="1">{#N/A,#N/A,TRUE,"Serviços"}</definedName>
    <definedName name="saasa" hidden="1">{#N/A,#N/A,FALSE,"MO (2)"}</definedName>
    <definedName name="SADADWE" hidden="1">{#N/A,#N/A,FALSE,"MO (2)"}</definedName>
    <definedName name="salete" hidden="1">{#N/A,#N/A,FALSE,"MO (2)"}</definedName>
    <definedName name="salete.com" hidden="1">{#N/A,#N/A,FALSE,"MO (2)"}</definedName>
    <definedName name="SASA" hidden="1">{#N/A,#N/A,FALSE,"MO (2)"}</definedName>
    <definedName name="sasa.com" hidden="1">{#N/A,#N/A,FALSE,"MO (2)"}</definedName>
    <definedName name="sasaasa" hidden="1">{#N/A,#N/A,FALSE,"MO (2)"}</definedName>
    <definedName name="SASADE" hidden="1">{#N/A,#N/A,FALSE,"MO (2)"}</definedName>
    <definedName name="SASASA" hidden="1">{#N/A,#N/A,FALSE,"MO (2)"}</definedName>
    <definedName name="SASASA_1" hidden="1">{#N/A,#N/A,FALSE,"MO (2)"}</definedName>
    <definedName name="sasda" hidden="1">{#N/A,#N/A,TRUE,"Serviços"}</definedName>
    <definedName name="sasdaa" hidden="1">{#N/A,#N/A,TRUE,"Serviços"}</definedName>
    <definedName name="sdsdsds" hidden="1">{#N/A,#N/A,FALSE,"MO (2)"}</definedName>
    <definedName name="sdsdsdsx" hidden="1">{#N/A,#N/A,FALSE,"MO (2)"}</definedName>
    <definedName name="SE" hidden="1">#REF!</definedName>
    <definedName name="sencount" hidden="1">1</definedName>
    <definedName name="SETEMBRO" hidden="1">{#N/A,#N/A,TRUE,"Serviços"}</definedName>
    <definedName name="SETEMBROO" hidden="1">{#N/A,#N/A,TRUE,"Serviços"}</definedName>
    <definedName name="SINAPI_AC" hidden="1">#REF!</definedName>
    <definedName name="SINTETICO" hidden="1">{#N/A,#N/A,TRUE,"TER  EXT";#N/A,#N/A,TRUE,"TER  EXT";#N/A,#N/A,TRUE,"LAT  ESQ";#N/A,#N/A,TRUE,"FRONTAL";#N/A,#N/A,TRUE,"POST";#N/A,#N/A,TRUE,"LAT  DIR"}</definedName>
    <definedName name="solver_lin" hidden="1">0</definedName>
    <definedName name="solver_num" hidden="1">0</definedName>
    <definedName name="solver_opt" hidden="1">#REF!</definedName>
    <definedName name="solver_typ" hidden="1">1</definedName>
    <definedName name="solver_val" hidden="1">0</definedName>
    <definedName name="SRV" hidden="1">#REF!</definedName>
    <definedName name="SS" hidden="1">#REF!</definedName>
    <definedName name="SSS" hidden="1">{#N/A,#N/A,FALSE,"MO (2)"}</definedName>
    <definedName name="SSS_1" hidden="1">{#N/A,#N/A,FALSE,"MO (2)"}</definedName>
    <definedName name="ssssss" hidden="1">{#N/A,#N/A,FALSE,"MO (2)"}</definedName>
    <definedName name="sssssssssssssssssssss" hidden="1">{#N/A,#N/A,TRUE,"Plan1"}</definedName>
    <definedName name="sssssssssssssssssssss_1" hidden="1">{#N/A,#N/A,TRUE,"Plan1"}</definedName>
    <definedName name="sxcc" hidden="1">{#N/A,#N/A,FALSE,"SS";#N/A,#N/A,FALSE,"TER1";#N/A,#N/A,FALSE,"TER2";#N/A,#N/A,FALSE,"TER3";#N/A,#N/A,FALSE,"TP1";#N/A,#N/A,FALSE,"TP2";#N/A,#N/A,FALSE,"TP3";#N/A,#N/A,FALSE,"DI1";#N/A,#N/A,FALSE,"DI2";#N/A,#N/A,FALSE,"DI3";#N/A,#N/A,FALSE,"DS1";#N/A,#N/A,FALSE,"DS2";#N/A,#N/A,FALSE,"CM"}</definedName>
    <definedName name="TAB" localSheetId="3">#REF!</definedName>
    <definedName name="TAB" localSheetId="4">#REF!</definedName>
    <definedName name="TAB" localSheetId="6">#REF!</definedName>
    <definedName name="TAB">#REF!</definedName>
    <definedName name="Tachas" hidden="1">{#N/A,#N/A,TRUE,"Plan1"}</definedName>
    <definedName name="Tachas_1" hidden="1">{#N/A,#N/A,TRUE,"Plan1"}</definedName>
    <definedName name="thiago" hidden="1">{#N/A,#N/A,FALSE,"MO (2)"}</definedName>
    <definedName name="_xlnm.Print_Titles" localSheetId="3">'BDI '!$7:$12</definedName>
    <definedName name="_xlnm.Print_Titles" localSheetId="2">CPU!$1:$3</definedName>
    <definedName name="_xlnm.Print_Titles" localSheetId="4">'CURVA ABC DE SERVIÇOS'!$1:$4</definedName>
    <definedName name="_xlnm.Print_Titles" localSheetId="6">'ENC SOCIAIS '!$1:$6</definedName>
    <definedName name="_xlnm.Print_Titles" localSheetId="1">MC!$1:$10</definedName>
    <definedName name="_xlnm.Print_Titles" localSheetId="0">ORÇ!$1:$9</definedName>
    <definedName name="TOT" hidden="1">#REF!</definedName>
    <definedName name="Transporte_Brita_TSD" hidden="1">{#N/A,#N/A,TRUE,"Plan1"}</definedName>
    <definedName name="TT" hidden="1">{#N/A,#N/A,FALSE,"ET-CAPA";#N/A,#N/A,FALSE,"ET-PAG1";#N/A,#N/A,FALSE,"ET-PAG2";#N/A,#N/A,FALSE,"ET-PAG3";#N/A,#N/A,FALSE,"ET-PAG4";#N/A,#N/A,FALSE,"ET-PAG5"}</definedName>
    <definedName name="tttt" hidden="1">{#N/A,#N/A,FALSE,"MO (2)"}</definedName>
    <definedName name="TYUIO" hidden="1">{#N/A,#N/A,TRUE,"Serviços"}</definedName>
    <definedName name="TYUIOO" hidden="1">{#N/A,#N/A,TRUE,"Serviços"}</definedName>
    <definedName name="un" hidden="1">#N/A</definedName>
    <definedName name="Und" hidden="1">#N/A</definedName>
    <definedName name="UnidAux" hidden="1">#N/A</definedName>
    <definedName name="Usinagem" hidden="1">{#N/A,#N/A,FALSE,"MO (2)"}</definedName>
    <definedName name="uuu" hidden="1">{#N/A,#N/A,TRUE,"Serviços"}</definedName>
    <definedName name="vfv" hidden="1">{#N/A,#N/A,TRUE,"Plan1"}</definedName>
    <definedName name="vm" hidden="1">{#N/A,#N/A,FALSE,"MO (2)"}</definedName>
    <definedName name="vvv" hidden="1">{#N/A,#N/A,FALSE,"MO (2)"}</definedName>
    <definedName name="vvv_1" hidden="1">{#N/A,#N/A,FALSE,"MO (2)"}</definedName>
    <definedName name="wewewew" hidden="1">{#N/A,#N/A,FALSE,"MO (2)"}</definedName>
    <definedName name="WQ" hidden="1">{#N/A,#N/A,FALSE,"ET-CAPA";#N/A,#N/A,FALSE,"ET-PAG1";#N/A,#N/A,FALSE,"ET-PAG2";#N/A,#N/A,FALSE,"ET-PAG3";#N/A,#N/A,FALSE,"ET-PAG4";#N/A,#N/A,FALSE,"ET-PAG5"}</definedName>
    <definedName name="wrn.ACABINT." hidden="1">{#N/A,#N/A,FALSE,"SS";#N/A,#N/A,FALSE,"TER1";#N/A,#N/A,FALSE,"TER2";#N/A,#N/A,FALSE,"TER3";#N/A,#N/A,FALSE,"TP1";#N/A,#N/A,FALSE,"TP2";#N/A,#N/A,FALSE,"TP3";#N/A,#N/A,FALSE,"DI1";#N/A,#N/A,FALSE,"DI2";#N/A,#N/A,FALSE,"DI3";#N/A,#N/A,FALSE,"DS1";#N/A,#N/A,FALSE,"DS2";#N/A,#N/A,FALSE,"CM"}</definedName>
    <definedName name="wrn.ACABINT._.TOT." hidden="1">{#N/A,#N/A,FALSE,"SS 1";#N/A,#N/A,FALSE,"TER 1 (A)";#N/A,#N/A,FALSE,"SS 2";#N/A,#N/A,FALSE,"TER 1 (B)";#N/A,#N/A,FALSE,"TER 1 (C)";#N/A,#N/A,FALSE,"TER 1 (D)";#N/A,#N/A,FALSE,"TER 1 (E)";#N/A,#N/A,FALSE,"TER 2 "}</definedName>
    <definedName name="wrn.Cronograma." hidden="1">{#N/A,#N/A,FALSE,"Cronograma";#N/A,#N/A,FALSE,"Cronogr. 2"}</definedName>
    <definedName name="wrn.DESDOBRE." hidden="1">{#N/A,#N/A,FALSE,"CPV";#N/A,#N/A,FALSE,"Pareto";#N/A,#N/A,FALSE,"Gráficos"}</definedName>
    <definedName name="wrn.FACHADA." hidden="1">{#N/A,#N/A,TRUE,"TER  EXT";#N/A,#N/A,TRUE,"TER  EXT";#N/A,#N/A,TRUE,"LAT  ESQ";#N/A,#N/A,TRUE,"FRONTAL";#N/A,#N/A,TRUE,"POST";#N/A,#N/A,TRUE,"LAT  DIR"}</definedName>
    <definedName name="wrn.GERAL." hidden="1">{#N/A,#N/A,FALSE,"ET-CAPA";#N/A,#N/A,FALSE,"ET-PAG1";#N/A,#N/A,FALSE,"ET-PAG2";#N/A,#N/A,FALSE,"ET-PAG3";#N/A,#N/A,FALSE,"ET-PAG4";#N/A,#N/A,FALSE,"ET-PAG5"}</definedName>
    <definedName name="wrn.LEVFER." hidden="1">{#N/A,#N/A,FALSE,"LEVFER V2 P";#N/A,#N/A,FALSE,"LEVFER V2 P10%"}</definedName>
    <definedName name="wrn.mo2." hidden="1">{#N/A,#N/A,FALSE,"MO (2)"}</definedName>
    <definedName name="wrn.mo2._1" hidden="1">{#N/A,#N/A,FALSE,"MO (2)"}</definedName>
    <definedName name="wrn.Orçamento." hidden="1">{#N/A,#N/A,FALSE,"Planilha";#N/A,#N/A,FALSE,"Resumo";#N/A,#N/A,FALSE,"Fisico";#N/A,#N/A,FALSE,"Financeiro";#N/A,#N/A,FALSE,"Financeiro"}</definedName>
    <definedName name="wrn.PENDENCIAS." hidden="1">{#N/A,#N/A,FALSE,"GERAL";#N/A,#N/A,FALSE,"012-96";#N/A,#N/A,FALSE,"018-96";#N/A,#N/A,FALSE,"027-96";#N/A,#N/A,FALSE,"059-96";#N/A,#N/A,FALSE,"076-96";#N/A,#N/A,FALSE,"019-97";#N/A,#N/A,FALSE,"021-97";#N/A,#N/A,FALSE,"022-97";#N/A,#N/A,FALSE,"028-97"}</definedName>
    <definedName name="wrn.PLANILHAS." hidden="1">{#N/A,#N/A,FALSE,"PL. LT 01 - TO134";#N/A,#N/A,FALSE,"PL. LT 02 - TO255";#N/A,#N/A,FALSE,"PL. LT 03 - TO255";#N/A,#N/A,FALSE,"PL. LT 04 - TO374";#N/A,#N/A,FALSE,"PL. LT 05 - TO050";#N/A,#N/A,FALSE,"PL. LT 06 - TO050";#N/A,#N/A,FALSE,"PL. LT 07 - TO280";#N/A,#N/A,FALSE,"PL. LT 08 - TO280";#N/A,#N/A,FALSE,"PL. LT 09 - TO280";#N/A,#N/A,FALSE,"PL. LT 10 - TO373";#N/A,#N/A,FALSE,"PL. LT 11 - TO373";#N/A,#N/A,FALSE,"PL LT 12 - TO373";#N/A,#N/A,FALSE,"PL LT 13 - TO050";#N/A,#N/A,FALSE,"PL LT 14 - TO050";#N/A,#N/A,FALSE,"PL LT 15 - TO050";#N/A,#N/A,FALSE,"PL LT 16 - TO255"}</definedName>
    <definedName name="wrn.RELAT_EAP." hidden="1">{#N/A,#N/A,FALSE,"EAP";#N/A,#N/A,FALSE,"CURVA AV.FÍSICO";#N/A,#N/A,FALSE,"CURVA AV.FINANC."}</definedName>
    <definedName name="wrn.relext." hidden="1">{#N/A,#N/A,TRUE,"Plan1"}</definedName>
    <definedName name="wrn.relext._1" hidden="1">{#N/A,#N/A,TRUE,"Plan1"}</definedName>
    <definedName name="wrn.SBBE." hidden="1">{#N/A,#N/A,FALSE,"Plan1"}</definedName>
    <definedName name="wrn.SERV._.PAVTO." hidden="1">{#N/A,#N/A,FALSE,"SS 1";#N/A,#N/A,FALSE,"SS 2";#N/A,#N/A,FALSE,"TER 1 (1)";#N/A,#N/A,FALSE,"TER 1 (2)";#N/A,#N/A,FALSE,"TER 2 ";#N/A,#N/A,FALSE,"TP  (1)";#N/A,#N/A,FALSE,"TP  (2)";#N/A,#N/A,FALSE,"CM BAR"}</definedName>
    <definedName name="wrn.Tipo." hidden="1">{#N/A,#N/A,TRUE,"Serviços"}</definedName>
    <definedName name="wrn.Tipo.." hidden="1">{#N/A,#N/A,TRUE,"Serviços"}</definedName>
    <definedName name="wwwww" hidden="1">{#N/A,#N/A,FALSE,"MO (2)"}</definedName>
    <definedName name="wwwwww" hidden="1">{#N/A,#N/A,FALSE,"MO (2)"}</definedName>
    <definedName name="XX" hidden="1">{"'EI 060 02'!$A$1:$K$59"}</definedName>
    <definedName name="xxxaa" hidden="1">{#N/A,#N/A,FALSE,"MO (2)"}</definedName>
    <definedName name="xxxxx" hidden="1">{#N/A,#N/A,FALSE,"MO (2)"}</definedName>
    <definedName name="Y" hidden="1">{#N/A,#N/A,FALSE,"MO (2)"}</definedName>
    <definedName name="yy" hidden="1">{#N/A,#N/A,TRUE,"Serviços"}</definedName>
    <definedName name="z" hidden="1">{#N/A,#N/A,FALSE,"MO (2)"}</definedName>
    <definedName name="z_1" hidden="1">{#N/A,#N/A,FALSE,"MO (2)"}</definedName>
    <definedName name="zaza" hidden="1">{#N/A,#N/A,FALSE,"MO (2)"}</definedName>
    <definedName name="zaza_1" hidden="1">{#N/A,#N/A,FALSE,"MO (2)"}</definedName>
    <definedName name="zxz" hidden="1">{#N/A,#N/A,FALSE,"MO (2)"}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48" i="3" l="1"/>
  <c r="O47" i="3"/>
  <c r="O49" i="3"/>
  <c r="O50" i="3"/>
  <c r="B26" i="40"/>
  <c r="C26" i="40"/>
  <c r="B27" i="40"/>
  <c r="C27" i="40"/>
  <c r="B29" i="40"/>
  <c r="C29" i="40"/>
  <c r="B28" i="40"/>
  <c r="C28" i="40"/>
  <c r="B30" i="40"/>
  <c r="C30" i="40"/>
  <c r="B31" i="40"/>
  <c r="C31" i="40"/>
  <c r="B32" i="40"/>
  <c r="C32" i="40"/>
  <c r="B33" i="40"/>
  <c r="C33" i="40"/>
  <c r="B34" i="40"/>
  <c r="C34" i="40"/>
  <c r="B35" i="40"/>
  <c r="C35" i="40"/>
  <c r="B36" i="40"/>
  <c r="C36" i="40"/>
  <c r="B37" i="40"/>
  <c r="C37" i="40"/>
  <c r="B38" i="40"/>
  <c r="C38" i="40"/>
  <c r="B39" i="40"/>
  <c r="C39" i="40"/>
  <c r="B40" i="40"/>
  <c r="C40" i="40"/>
  <c r="B41" i="40"/>
  <c r="C41" i="40"/>
  <c r="B5" i="40"/>
  <c r="C5" i="40"/>
  <c r="B7" i="40"/>
  <c r="C7" i="40"/>
  <c r="B8" i="40"/>
  <c r="C8" i="40"/>
  <c r="B9" i="40"/>
  <c r="C9" i="40"/>
  <c r="B10" i="40"/>
  <c r="C10" i="40"/>
  <c r="B11" i="40"/>
  <c r="C11" i="40"/>
  <c r="B12" i="40"/>
  <c r="C12" i="40"/>
  <c r="B13" i="40"/>
  <c r="C13" i="40"/>
  <c r="B14" i="40"/>
  <c r="C14" i="40"/>
  <c r="B15" i="40"/>
  <c r="C15" i="40"/>
  <c r="B16" i="40"/>
  <c r="C16" i="40"/>
  <c r="B17" i="40"/>
  <c r="C17" i="40"/>
  <c r="B18" i="40"/>
  <c r="C18" i="40"/>
  <c r="B19" i="40"/>
  <c r="C19" i="40"/>
  <c r="B20" i="40"/>
  <c r="C20" i="40"/>
  <c r="D20" i="40"/>
  <c r="B21" i="40"/>
  <c r="C21" i="40"/>
  <c r="B22" i="40"/>
  <c r="C22" i="40"/>
  <c r="B23" i="40"/>
  <c r="C23" i="40"/>
  <c r="B24" i="40"/>
  <c r="C24" i="40"/>
  <c r="B25" i="40"/>
  <c r="C25" i="40"/>
  <c r="B6" i="40"/>
  <c r="C6" i="40"/>
  <c r="M16" i="3"/>
  <c r="H48" i="7"/>
  <c r="H49" i="7"/>
  <c r="H47" i="7"/>
  <c r="H46" i="7"/>
  <c r="H44" i="7"/>
  <c r="H43" i="7"/>
  <c r="H42" i="7"/>
  <c r="H41" i="7"/>
  <c r="H40" i="7"/>
  <c r="H39" i="7"/>
  <c r="H38" i="7"/>
  <c r="H37" i="7"/>
  <c r="H36" i="7"/>
  <c r="H35" i="7"/>
  <c r="H34" i="7"/>
  <c r="H33" i="7"/>
  <c r="H32" i="7"/>
  <c r="H31" i="7"/>
  <c r="H29" i="7"/>
  <c r="H30" i="7"/>
  <c r="H28" i="7"/>
  <c r="H27" i="7"/>
  <c r="H26" i="7"/>
  <c r="H25" i="7"/>
  <c r="H24" i="7"/>
  <c r="H23" i="7"/>
  <c r="H22" i="7"/>
  <c r="H21" i="7"/>
  <c r="H20" i="7"/>
  <c r="H19" i="7"/>
  <c r="H18" i="7"/>
  <c r="H17" i="7"/>
  <c r="H16" i="7"/>
  <c r="H15" i="7"/>
  <c r="H13" i="7"/>
  <c r="H12" i="7"/>
  <c r="H11" i="7"/>
  <c r="G13" i="7"/>
  <c r="D39" i="40" s="1"/>
  <c r="D14" i="3"/>
  <c r="E14" i="3"/>
  <c r="O14" i="3"/>
  <c r="F45" i="3"/>
  <c r="F37" i="3"/>
  <c r="F36" i="3"/>
  <c r="F35" i="3"/>
  <c r="F34" i="3"/>
  <c r="F31" i="3"/>
  <c r="F30" i="3"/>
  <c r="F29" i="3"/>
  <c r="F28" i="3"/>
  <c r="F27" i="3"/>
  <c r="F26" i="3"/>
  <c r="F25" i="3"/>
  <c r="F24" i="3"/>
  <c r="F23" i="3"/>
  <c r="F22" i="3"/>
  <c r="F44" i="3"/>
  <c r="F43" i="3"/>
  <c r="F42" i="3"/>
  <c r="F41" i="3"/>
  <c r="F40" i="3"/>
  <c r="F39" i="3"/>
  <c r="F38" i="3"/>
  <c r="F33" i="3"/>
  <c r="F32" i="3"/>
  <c r="F21" i="3"/>
  <c r="F20" i="3"/>
  <c r="F19" i="3"/>
  <c r="F18" i="3"/>
  <c r="G17" i="7"/>
  <c r="D27" i="40" s="1"/>
  <c r="G18" i="7"/>
  <c r="G19" i="7"/>
  <c r="D30" i="40" s="1"/>
  <c r="G20" i="7"/>
  <c r="D28" i="40" s="1"/>
  <c r="G21" i="7"/>
  <c r="D38" i="40" s="1"/>
  <c r="G22" i="7"/>
  <c r="D35" i="40" s="1"/>
  <c r="G23" i="7"/>
  <c r="D33" i="40" s="1"/>
  <c r="G24" i="7"/>
  <c r="D40" i="40" s="1"/>
  <c r="G25" i="7"/>
  <c r="D37" i="40" s="1"/>
  <c r="G26" i="7"/>
  <c r="D31" i="40" s="1"/>
  <c r="G27" i="7"/>
  <c r="D32" i="40" s="1"/>
  <c r="G28" i="7"/>
  <c r="D26" i="40" s="1"/>
  <c r="G29" i="7"/>
  <c r="D21" i="40" s="1"/>
  <c r="G30" i="7"/>
  <c r="D19" i="40" s="1"/>
  <c r="G31" i="7"/>
  <c r="D18" i="40" s="1"/>
  <c r="G32" i="7"/>
  <c r="D23" i="40" s="1"/>
  <c r="G33" i="7"/>
  <c r="D10" i="40" s="1"/>
  <c r="G34" i="7"/>
  <c r="D11" i="40" s="1"/>
  <c r="G35" i="7"/>
  <c r="D9" i="40" s="1"/>
  <c r="G36" i="7"/>
  <c r="D22" i="40" s="1"/>
  <c r="G37" i="7"/>
  <c r="D17" i="40" s="1"/>
  <c r="G38" i="7"/>
  <c r="D41" i="40" s="1"/>
  <c r="G39" i="7"/>
  <c r="D8" i="40" s="1"/>
  <c r="G40" i="7"/>
  <c r="D34" i="40" s="1"/>
  <c r="G41" i="7"/>
  <c r="D36" i="40" s="1"/>
  <c r="G42" i="7"/>
  <c r="D12" i="40" s="1"/>
  <c r="G43" i="7"/>
  <c r="D24" i="40" s="1"/>
  <c r="G44" i="7"/>
  <c r="D15" i="40" s="1"/>
  <c r="G47" i="7" l="1"/>
  <c r="D5" i="40" s="1"/>
  <c r="D41" i="43"/>
  <c r="C41" i="43"/>
  <c r="D37" i="43"/>
  <c r="C37" i="43"/>
  <c r="D30" i="43"/>
  <c r="C30" i="43"/>
  <c r="D18" i="43"/>
  <c r="D42" i="43" s="1"/>
  <c r="C18" i="43"/>
  <c r="C42" i="43" l="1"/>
  <c r="E50" i="3"/>
  <c r="E49" i="3"/>
  <c r="E48" i="3"/>
  <c r="E47" i="3"/>
  <c r="E45" i="3"/>
  <c r="E44" i="3"/>
  <c r="E43" i="3"/>
  <c r="E42" i="3"/>
  <c r="E41" i="3"/>
  <c r="E40" i="3"/>
  <c r="E39" i="3"/>
  <c r="E38" i="3"/>
  <c r="E37" i="3"/>
  <c r="E36" i="3"/>
  <c r="E35" i="3"/>
  <c r="E34" i="3"/>
  <c r="E33" i="3"/>
  <c r="E32" i="3"/>
  <c r="E31" i="3"/>
  <c r="E30" i="3"/>
  <c r="E29" i="3"/>
  <c r="E28" i="3"/>
  <c r="E27" i="3"/>
  <c r="E26" i="3"/>
  <c r="E25" i="3"/>
  <c r="E24" i="3"/>
  <c r="E23" i="3"/>
  <c r="E22" i="3"/>
  <c r="E21" i="3"/>
  <c r="E20" i="3"/>
  <c r="E19" i="3"/>
  <c r="E18" i="3"/>
  <c r="E17" i="3"/>
  <c r="E16" i="3"/>
  <c r="E13" i="3"/>
  <c r="E12" i="3"/>
  <c r="D12" i="3"/>
  <c r="D49" i="3"/>
  <c r="D50" i="3"/>
  <c r="D48" i="3"/>
  <c r="D47" i="3"/>
  <c r="D42" i="3"/>
  <c r="D43" i="3"/>
  <c r="D44" i="3"/>
  <c r="D45" i="3"/>
  <c r="D36" i="3"/>
  <c r="D37" i="3"/>
  <c r="D38" i="3"/>
  <c r="D39" i="3"/>
  <c r="D40" i="3"/>
  <c r="D41" i="3"/>
  <c r="D29" i="3"/>
  <c r="D30" i="3"/>
  <c r="D31" i="3"/>
  <c r="D32" i="3"/>
  <c r="D33" i="3"/>
  <c r="D34" i="3"/>
  <c r="D35" i="3"/>
  <c r="D24" i="3"/>
  <c r="D25" i="3"/>
  <c r="D26" i="3"/>
  <c r="D27" i="3"/>
  <c r="D28" i="3"/>
  <c r="D17" i="3"/>
  <c r="D18" i="3"/>
  <c r="D19" i="3"/>
  <c r="D20" i="3"/>
  <c r="D21" i="3"/>
  <c r="D22" i="3"/>
  <c r="D23" i="3"/>
  <c r="D16" i="3"/>
  <c r="D13" i="3"/>
  <c r="G46" i="7" l="1"/>
  <c r="D14" i="40" s="1"/>
  <c r="O4" i="41" l="1"/>
  <c r="L4" i="41"/>
  <c r="I21" i="41"/>
  <c r="I16" i="41"/>
  <c r="I13" i="41"/>
  <c r="I10" i="41"/>
  <c r="I4" i="41"/>
  <c r="F4" i="41"/>
  <c r="C4" i="41"/>
  <c r="O13" i="3" l="1"/>
  <c r="G12" i="7" s="1"/>
  <c r="D29" i="40" s="1"/>
  <c r="O12" i="3"/>
  <c r="G11" i="7" s="1"/>
  <c r="D25" i="40" s="1"/>
  <c r="G19" i="38" l="1"/>
  <c r="G15" i="38"/>
  <c r="G25" i="38" l="1"/>
  <c r="K4" i="7" s="1"/>
  <c r="N42" i="3"/>
  <c r="N41" i="3"/>
  <c r="M40" i="3"/>
  <c r="M39" i="3"/>
  <c r="M38" i="3"/>
  <c r="M33" i="3"/>
  <c r="N32" i="3"/>
  <c r="M21" i="3"/>
  <c r="M20" i="3"/>
  <c r="E53" i="7"/>
  <c r="E52" i="7"/>
  <c r="E51" i="7"/>
  <c r="I13" i="7" l="1"/>
  <c r="E39" i="40" s="1"/>
  <c r="F39" i="40" s="1"/>
  <c r="I44" i="7"/>
  <c r="E15" i="40" s="1"/>
  <c r="F15" i="40" s="1"/>
  <c r="I46" i="7"/>
  <c r="E14" i="40" s="1"/>
  <c r="F14" i="40" s="1"/>
  <c r="I47" i="7"/>
  <c r="E5" i="40" s="1"/>
  <c r="F5" i="40" s="1"/>
  <c r="I18" i="7"/>
  <c r="E20" i="40" s="1"/>
  <c r="F20" i="40" s="1"/>
  <c r="I12" i="7"/>
  <c r="E29" i="40" s="1"/>
  <c r="F29" i="40" s="1"/>
  <c r="I11" i="7"/>
  <c r="E25" i="40" s="1"/>
  <c r="F25" i="40" s="1"/>
  <c r="M18" i="3"/>
  <c r="M44" i="3"/>
  <c r="J13" i="7" l="1"/>
  <c r="J46" i="7"/>
  <c r="J47" i="7"/>
  <c r="J44" i="7"/>
  <c r="D9" i="32"/>
  <c r="I49" i="7"/>
  <c r="E6" i="40" s="1"/>
  <c r="I48" i="7"/>
  <c r="E7" i="40" s="1"/>
  <c r="I42" i="7"/>
  <c r="E12" i="40" s="1"/>
  <c r="F12" i="40" s="1"/>
  <c r="I41" i="7"/>
  <c r="E36" i="40" s="1"/>
  <c r="F36" i="40" s="1"/>
  <c r="I40" i="7"/>
  <c r="E34" i="40" s="1"/>
  <c r="F34" i="40" s="1"/>
  <c r="I31" i="7"/>
  <c r="E18" i="40" s="1"/>
  <c r="F18" i="40" s="1"/>
  <c r="I26" i="7"/>
  <c r="E31" i="40" s="1"/>
  <c r="F31" i="40" s="1"/>
  <c r="I25" i="7"/>
  <c r="E37" i="40" s="1"/>
  <c r="F37" i="40" s="1"/>
  <c r="I24" i="7"/>
  <c r="E40" i="40" s="1"/>
  <c r="F40" i="40" s="1"/>
  <c r="I20" i="7"/>
  <c r="E28" i="40" s="1"/>
  <c r="F28" i="40" s="1"/>
  <c r="I19" i="7"/>
  <c r="E30" i="40" s="1"/>
  <c r="F30" i="40" s="1"/>
  <c r="I17" i="7"/>
  <c r="E27" i="40" s="1"/>
  <c r="F27" i="40" s="1"/>
  <c r="I16" i="7"/>
  <c r="E16" i="40" s="1"/>
  <c r="I15" i="7"/>
  <c r="E13" i="40" s="1"/>
  <c r="J12" i="7" l="1"/>
  <c r="J17" i="7"/>
  <c r="J19" i="7"/>
  <c r="J20" i="7"/>
  <c r="J24" i="7"/>
  <c r="J25" i="7"/>
  <c r="J26" i="7"/>
  <c r="J31" i="7"/>
  <c r="J40" i="7"/>
  <c r="J41" i="7"/>
  <c r="I33" i="7"/>
  <c r="E10" i="40" s="1"/>
  <c r="F10" i="40" s="1"/>
  <c r="I39" i="7"/>
  <c r="E8" i="40" s="1"/>
  <c r="F8" i="40" s="1"/>
  <c r="I38" i="7"/>
  <c r="E41" i="40" s="1"/>
  <c r="F41" i="40" s="1"/>
  <c r="I28" i="7"/>
  <c r="E26" i="40" s="1"/>
  <c r="F26" i="40" s="1"/>
  <c r="I37" i="7"/>
  <c r="E17" i="40" s="1"/>
  <c r="F17" i="40" s="1"/>
  <c r="I34" i="7"/>
  <c r="E11" i="40" s="1"/>
  <c r="F11" i="40" s="1"/>
  <c r="I23" i="7"/>
  <c r="E33" i="40" s="1"/>
  <c r="F33" i="40" s="1"/>
  <c r="I27" i="7"/>
  <c r="E32" i="40" s="1"/>
  <c r="F32" i="40" s="1"/>
  <c r="I36" i="7"/>
  <c r="E22" i="40" s="1"/>
  <c r="F22" i="40" s="1"/>
  <c r="I29" i="7"/>
  <c r="E21" i="40" s="1"/>
  <c r="F21" i="40" s="1"/>
  <c r="I43" i="7"/>
  <c r="E24" i="40" s="1"/>
  <c r="F24" i="40" s="1"/>
  <c r="I35" i="7"/>
  <c r="E9" i="40" s="1"/>
  <c r="F9" i="40" s="1"/>
  <c r="I22" i="7"/>
  <c r="E35" i="40" s="1"/>
  <c r="F35" i="40" s="1"/>
  <c r="I21" i="7"/>
  <c r="E38" i="40" s="1"/>
  <c r="F38" i="40" s="1"/>
  <c r="I30" i="7"/>
  <c r="E19" i="40" s="1"/>
  <c r="F19" i="40" s="1"/>
  <c r="I32" i="7"/>
  <c r="E23" i="40" s="1"/>
  <c r="F23" i="40" s="1"/>
  <c r="J32" i="7" l="1"/>
  <c r="J30" i="7"/>
  <c r="J21" i="7"/>
  <c r="J22" i="7"/>
  <c r="J35" i="7"/>
  <c r="J43" i="7"/>
  <c r="J11" i="7"/>
  <c r="J10" i="7" s="1"/>
  <c r="J29" i="7"/>
  <c r="J36" i="7"/>
  <c r="J27" i="7"/>
  <c r="J23" i="7"/>
  <c r="J34" i="7"/>
  <c r="J18" i="7"/>
  <c r="J37" i="7"/>
  <c r="J28" i="7"/>
  <c r="J38" i="7"/>
  <c r="J39" i="7"/>
  <c r="J33" i="7"/>
  <c r="J42" i="7"/>
  <c r="O8" i="15" l="1"/>
  <c r="J51" i="7" l="1"/>
  <c r="K95" i="15"/>
  <c r="K96" i="15" s="1"/>
  <c r="E100" i="15"/>
  <c r="E110" i="15" s="1"/>
  <c r="F100" i="15" s="1"/>
  <c r="E96" i="15"/>
  <c r="E94" i="15"/>
  <c r="B12" i="15" l="1"/>
  <c r="B10" i="15"/>
  <c r="B8" i="15" l="1"/>
  <c r="D9" i="15" l="1"/>
  <c r="N9" i="15"/>
  <c r="C9" i="15"/>
  <c r="E9" i="15"/>
  <c r="M9" i="15"/>
  <c r="L9" i="15"/>
  <c r="J9" i="15"/>
  <c r="H9" i="15"/>
  <c r="I9" i="15"/>
  <c r="G9" i="15"/>
  <c r="F9" i="15"/>
  <c r="K9" i="15"/>
  <c r="O16" i="3" l="1"/>
  <c r="O17" i="3" s="1"/>
  <c r="F17" i="3" s="1"/>
  <c r="M17" i="3" s="1"/>
  <c r="G16" i="7" l="1"/>
  <c r="D16" i="40" s="1"/>
  <c r="F16" i="40" s="1"/>
  <c r="G15" i="7"/>
  <c r="D13" i="40" s="1"/>
  <c r="F13" i="40" s="1"/>
  <c r="J15" i="7" l="1"/>
  <c r="J16" i="7"/>
  <c r="J14" i="7" l="1"/>
  <c r="J52" i="7" l="1"/>
  <c r="O10" i="15"/>
  <c r="M11" i="15" l="1"/>
  <c r="N11" i="15"/>
  <c r="G11" i="15"/>
  <c r="J11" i="15"/>
  <c r="I11" i="15"/>
  <c r="C11" i="15"/>
  <c r="L11" i="15"/>
  <c r="F11" i="15"/>
  <c r="D11" i="15"/>
  <c r="E11" i="15"/>
  <c r="K11" i="15"/>
  <c r="H11" i="15"/>
  <c r="H94" i="15" l="1"/>
  <c r="H95" i="15" s="1"/>
  <c r="G48" i="7" l="1"/>
  <c r="D7" i="40" s="1"/>
  <c r="F7" i="40" s="1"/>
  <c r="G49" i="7"/>
  <c r="D6" i="40" s="1"/>
  <c r="J49" i="7" l="1"/>
  <c r="F6" i="40"/>
  <c r="F42" i="40" s="1"/>
  <c r="G13" i="40" s="1"/>
  <c r="J48" i="7"/>
  <c r="G5" i="40" l="1"/>
  <c r="H5" i="40" s="1"/>
  <c r="G23" i="40"/>
  <c r="G30" i="40"/>
  <c r="G25" i="40"/>
  <c r="G41" i="40"/>
  <c r="G11" i="40"/>
  <c r="G9" i="40"/>
  <c r="G40" i="40"/>
  <c r="G7" i="40"/>
  <c r="G15" i="40"/>
  <c r="G12" i="40"/>
  <c r="G17" i="40"/>
  <c r="G34" i="40"/>
  <c r="G27" i="40"/>
  <c r="G8" i="40"/>
  <c r="G39" i="40"/>
  <c r="G29" i="40"/>
  <c r="G22" i="40"/>
  <c r="G31" i="40"/>
  <c r="G26" i="40"/>
  <c r="G36" i="40"/>
  <c r="G28" i="40"/>
  <c r="G38" i="40"/>
  <c r="G16" i="40"/>
  <c r="G35" i="40"/>
  <c r="G32" i="40"/>
  <c r="G10" i="40"/>
  <c r="G21" i="40"/>
  <c r="G33" i="40"/>
  <c r="G6" i="40"/>
  <c r="G19" i="40"/>
  <c r="G14" i="40"/>
  <c r="G37" i="40"/>
  <c r="G18" i="40"/>
  <c r="G24" i="40"/>
  <c r="G20" i="40"/>
  <c r="J45" i="7"/>
  <c r="L8" i="40" l="1"/>
  <c r="M8" i="40" s="1"/>
  <c r="N8" i="40" s="1"/>
  <c r="L18" i="40"/>
  <c r="J53" i="7"/>
  <c r="M18" i="40" l="1"/>
  <c r="L20" i="40"/>
  <c r="O12" i="15"/>
  <c r="J54" i="7"/>
  <c r="J55" i="7" s="1"/>
  <c r="M20" i="40" l="1"/>
  <c r="N18" i="40"/>
  <c r="N20" i="40" s="1"/>
  <c r="K53" i="7"/>
  <c r="K40" i="7"/>
  <c r="K20" i="7"/>
  <c r="K30" i="7"/>
  <c r="K52" i="7"/>
  <c r="K16" i="7"/>
  <c r="K15" i="7"/>
  <c r="K36" i="7"/>
  <c r="K32" i="7"/>
  <c r="K26" i="7"/>
  <c r="K31" i="7"/>
  <c r="K22" i="7"/>
  <c r="K18" i="7"/>
  <c r="K21" i="7"/>
  <c r="K34" i="7"/>
  <c r="C6" i="7"/>
  <c r="K24" i="7"/>
  <c r="K27" i="7"/>
  <c r="K44" i="7"/>
  <c r="K38" i="7"/>
  <c r="K29" i="7"/>
  <c r="K37" i="7"/>
  <c r="K33" i="7"/>
  <c r="K46" i="7"/>
  <c r="K42" i="7"/>
  <c r="K35" i="7"/>
  <c r="K17" i="7"/>
  <c r="K11" i="7"/>
  <c r="K47" i="7"/>
  <c r="K10" i="7"/>
  <c r="K51" i="7"/>
  <c r="K23" i="7"/>
  <c r="K28" i="7"/>
  <c r="K39" i="7"/>
  <c r="K25" i="7"/>
  <c r="K13" i="7"/>
  <c r="K12" i="7"/>
  <c r="K41" i="7"/>
  <c r="K19" i="7"/>
  <c r="K14" i="7"/>
  <c r="K43" i="7"/>
  <c r="K49" i="7"/>
  <c r="K48" i="7"/>
  <c r="K45" i="7"/>
  <c r="E13" i="15"/>
  <c r="E14" i="15" s="1"/>
  <c r="I13" i="15"/>
  <c r="I14" i="15" s="1"/>
  <c r="C13" i="15"/>
  <c r="C14" i="15" s="1"/>
  <c r="H13" i="15"/>
  <c r="H14" i="15" s="1"/>
  <c r="J13" i="15"/>
  <c r="J14" i="15" s="1"/>
  <c r="L13" i="15"/>
  <c r="L14" i="15" s="1"/>
  <c r="O14" i="15"/>
  <c r="F13" i="15"/>
  <c r="F14" i="15" s="1"/>
  <c r="N13" i="15"/>
  <c r="N14" i="15" s="1"/>
  <c r="K13" i="15"/>
  <c r="K14" i="15" s="1"/>
  <c r="D13" i="15"/>
  <c r="D14" i="15" s="1"/>
  <c r="M13" i="15"/>
  <c r="M14" i="15" s="1"/>
  <c r="G13" i="15"/>
  <c r="G14" i="15" s="1"/>
  <c r="F15" i="15" l="1"/>
  <c r="G15" i="15"/>
  <c r="J15" i="15"/>
  <c r="M15" i="15"/>
  <c r="H15" i="15"/>
  <c r="D15" i="15"/>
  <c r="C16" i="15"/>
  <c r="D16" i="15" s="1"/>
  <c r="E16" i="15" s="1"/>
  <c r="F16" i="15" s="1"/>
  <c r="G16" i="15" s="1"/>
  <c r="H16" i="15" s="1"/>
  <c r="I16" i="15" s="1"/>
  <c r="J16" i="15" s="1"/>
  <c r="K16" i="15" s="1"/>
  <c r="L16" i="15" s="1"/>
  <c r="M16" i="15" s="1"/>
  <c r="N16" i="15" s="1"/>
  <c r="C15" i="15"/>
  <c r="K15" i="15"/>
  <c r="I15" i="15"/>
  <c r="L15" i="15"/>
  <c r="N15" i="15"/>
  <c r="E15" i="15"/>
  <c r="H6" i="40"/>
  <c r="H7" i="40" s="1"/>
  <c r="H8" i="40" s="1"/>
  <c r="H9" i="40" s="1"/>
  <c r="H10" i="40" s="1"/>
  <c r="H11" i="40" s="1"/>
  <c r="I11" i="40" s="1"/>
  <c r="I5" i="40"/>
  <c r="H12" i="40" l="1"/>
  <c r="H13" i="40" s="1"/>
  <c r="H14" i="40" s="1"/>
  <c r="H15" i="40" s="1"/>
  <c r="H16" i="40" s="1"/>
  <c r="H17" i="40" s="1"/>
  <c r="H18" i="40" s="1"/>
  <c r="I18" i="40" s="1"/>
  <c r="H19" i="40" l="1"/>
  <c r="H20" i="40" s="1"/>
  <c r="H21" i="40" s="1"/>
  <c r="H22" i="40" s="1"/>
  <c r="H23" i="40" s="1"/>
  <c r="H24" i="40" s="1"/>
  <c r="H25" i="40" s="1"/>
  <c r="H26" i="40" s="1"/>
  <c r="H27" i="40" s="1"/>
  <c r="H28" i="40" s="1"/>
  <c r="H29" i="40" s="1"/>
  <c r="H30" i="40" s="1"/>
  <c r="H31" i="40" s="1"/>
  <c r="H32" i="40" s="1"/>
  <c r="H33" i="40" s="1"/>
  <c r="H34" i="40" s="1"/>
  <c r="H35" i="40" s="1"/>
  <c r="H36" i="40" s="1"/>
  <c r="H37" i="40" s="1"/>
  <c r="H38" i="40" s="1"/>
  <c r="H39" i="40" s="1"/>
  <c r="H40" i="40" s="1"/>
  <c r="H42" i="40" l="1"/>
  <c r="H41" i="40"/>
</calcChain>
</file>

<file path=xl/sharedStrings.xml><?xml version="1.0" encoding="utf-8"?>
<sst xmlns="http://schemas.openxmlformats.org/spreadsheetml/2006/main" count="2484" uniqueCount="679">
  <si>
    <t>INSTITUTO MUNICIPAL DA PAISAGEM URBANA</t>
  </si>
  <si>
    <t>OBJETO</t>
  </si>
  <si>
    <t>FUTURA E EVENTUAL CONTRATAÇÃO, ATRAVÉS DE ATA DE REGISTRO DE PREÇOS, DE EMPRESA ESPECIALIZADA NA PRESTAÇÃO DE SERVIÇOS DE MANUTENÇÃO PAISAGÍSTICA, DENTRO DO MUNICÍPIO DE SÃO LUÍS, EM ATENDIMENTO AS NECESSIDADES DO INSTITUTO MUNICIPAL DE PAISAGEM URBANA/IMPUR.</t>
  </si>
  <si>
    <t>REFERÊNCIAS:</t>
  </si>
  <si>
    <t>LOCALIZAÇÃO</t>
  </si>
  <si>
    <t xml:space="preserve">SÃO LUÍS/MA </t>
  </si>
  <si>
    <t>BDI</t>
  </si>
  <si>
    <t>ORIGEM SOLICITAÇÃO</t>
  </si>
  <si>
    <t>ORÇAMENTO</t>
  </si>
  <si>
    <t>MANUTENÇÃO PAISAGÍSTICA</t>
  </si>
  <si>
    <t>ITEM</t>
  </si>
  <si>
    <t>FONTE</t>
  </si>
  <si>
    <t>CÓD.</t>
  </si>
  <si>
    <t>CATMAT
CATSERV</t>
  </si>
  <si>
    <t>DESCRIÇÃO</t>
  </si>
  <si>
    <t>UND.</t>
  </si>
  <si>
    <t>QUANT.</t>
  </si>
  <si>
    <t>CUSTO UNIT.</t>
  </si>
  <si>
    <t>PREÇO UNIT.</t>
  </si>
  <si>
    <t>SUBTOTAL</t>
  </si>
  <si>
    <t>PESO</t>
  </si>
  <si>
    <t xml:space="preserve"> 1 </t>
  </si>
  <si>
    <t>ADMINISTRAÇÃO LOCAL</t>
  </si>
  <si>
    <t>1.1</t>
  </si>
  <si>
    <t>SINAPI</t>
  </si>
  <si>
    <t>TÉCNICO EM SEGURANÇA DO TRABALHO COM ENCARGOS COMPLEMENTARES</t>
  </si>
  <si>
    <t>MÊS</t>
  </si>
  <si>
    <t>1.2</t>
  </si>
  <si>
    <t>EMBASA</t>
  </si>
  <si>
    <t>ASSISTÊNCIA TÉCNICA COM ENGENHEIRO AGRÔNOMO (1/MÊS)</t>
  </si>
  <si>
    <t>1.3</t>
  </si>
  <si>
    <t>PRÓPRIA</t>
  </si>
  <si>
    <t xml:space="preserve">JARDINAGEM E MANUTENÇÃO PAISAGÍSTICA </t>
  </si>
  <si>
    <t>2.1</t>
  </si>
  <si>
    <t>CAPINA MECANIZADA</t>
  </si>
  <si>
    <t>M2</t>
  </si>
  <si>
    <t>2.2</t>
  </si>
  <si>
    <t>CAPINA MANUAL</t>
  </si>
  <si>
    <t>2.3</t>
  </si>
  <si>
    <t>PODA DE PLANTAS ORNAMENTAIS</t>
  </si>
  <si>
    <t>2.4</t>
  </si>
  <si>
    <t>PLANTIO DE GRAMA EM PLACAS. AF_05/2018</t>
  </si>
  <si>
    <t>2.5</t>
  </si>
  <si>
    <t>RETIRADA DE GRAMA EM PLACAS</t>
  </si>
  <si>
    <t>2.6</t>
  </si>
  <si>
    <t>PODA E LIMPEZA DE ARBUSTO TIPO CERCA VIVA</t>
  </si>
  <si>
    <t>2.7</t>
  </si>
  <si>
    <t>REMOÇÃO DE RAÍZES REMANESCENTES DE TRONCO DE ÁRVORE COM DIÂMETRO MAIOR OU IGUAL A 0,20 M E MENOR QUE 0,40 M.AF_05/2018</t>
  </si>
  <si>
    <t>UN</t>
  </si>
  <si>
    <t>2.8</t>
  </si>
  <si>
    <t>REMOÇÃO DE RAÍZES REMANESCENTES DE TRONCO DE ÁRVORE COM DIÂMETRO MAIOR OU IGUAL A 0,40 M E MENOR QUE 0,60 M.AF_05/2018</t>
  </si>
  <si>
    <t>2.9</t>
  </si>
  <si>
    <t>REMOÇÃO DE RAÍZES REMANESCENTES DE TRONCO DE ÁRVORE COM DIÂMETRO MAIOR OU IGUAL A 0,60 M.AF_05/2018</t>
  </si>
  <si>
    <t>2.10</t>
  </si>
  <si>
    <t>CORTE RASO E RECORTE DE ÁRVORE COM DIÂMETRO DE TRONCO MAIOR OU IGUAL A 0,20 M E MENOR QUE 0,40 M.AF_05/2018</t>
  </si>
  <si>
    <t>2.11</t>
  </si>
  <si>
    <t>CORTE RASO E RECORTE DE ÁRVORE COM DIÂMETRO DE TRONCO MAIOR OU IGUAL A 0,40 M E MENOR QUE 0,60 M.AF_05/2018</t>
  </si>
  <si>
    <t>2.12</t>
  </si>
  <si>
    <t>CORTE RASO E RECORTE DE ÁRVORE COM DIÂMETRO DE TRONCO MAIOR OU IGUAL A 0,60 M.AF_05/2018</t>
  </si>
  <si>
    <t>2.13</t>
  </si>
  <si>
    <t>PODA DAS ÁRVORES, PALMEIRAS E DEMAIS ESPÉCIES ARBÓREAS (DIÂMETRO ATÉ 20CM)</t>
  </si>
  <si>
    <t>2.14</t>
  </si>
  <si>
    <t>PODA DAS ÁRVORES, PALMEIRAS E DEMAIS ESPÉCIES ARBÓREAS (DIÂMETRO ATÉ 20CM À 40CM)</t>
  </si>
  <si>
    <t>2.15</t>
  </si>
  <si>
    <t>PODA DAS ÁRVORES, PALMEIRAS E DEMAIS ESPÉCIES ARBÓREAS (DIÂMETRO ATÉ 40CM À 60CM)</t>
  </si>
  <si>
    <t>2.16</t>
  </si>
  <si>
    <t>PODA DAS ÁRVORES, PALMEIRAS E DEMAIS ESPÉCIES ARBÓREAS (DIÂMETRO ACIMA DE 60CM)</t>
  </si>
  <si>
    <t>2.17</t>
  </si>
  <si>
    <t>FORNECIMENTO E ESPALHAMENTO DE TERRA PRETA</t>
  </si>
  <si>
    <t>M3</t>
  </si>
  <si>
    <t>2.18</t>
  </si>
  <si>
    <t>FORNECIMENTO E ESPALHAMENTO DE ADUBO MINERAL - NPK 10-10-10</t>
  </si>
  <si>
    <t>2.19</t>
  </si>
  <si>
    <t>PLANTIO DE ARBUSTO OU CERCA VIVA.</t>
  </si>
  <si>
    <t>2.20</t>
  </si>
  <si>
    <t xml:space="preserve">PLANTIO DE ÁRVORE ORNAMENTAL COM ALTURA DE MUDA MENOR OU IGUAL A 2,00 M. </t>
  </si>
  <si>
    <t>2.21</t>
  </si>
  <si>
    <t>PLANTIO DE ÁRVORE ORNAMENTAL COM ALTURA DE MUDA MAIOR QUE 2,00 M E MENOR OU IGUAL A 4,00 M.</t>
  </si>
  <si>
    <t>2.22</t>
  </si>
  <si>
    <t>PLANTIO DE PALMEIRA COM ALTURA DE MUDA MENOR OU IGUAL A 2,00 M.</t>
  </si>
  <si>
    <t>2.23</t>
  </si>
  <si>
    <t>APLICAÇÃO DE ADUBO EM SOLO.</t>
  </si>
  <si>
    <t>2.24</t>
  </si>
  <si>
    <t xml:space="preserve">APLICAÇÃO DE CALCÁRIO PARA CORREÇÃO DO PH DO SOLO. </t>
  </si>
  <si>
    <t>2.25</t>
  </si>
  <si>
    <t>2.26</t>
  </si>
  <si>
    <t>CARGA MANUAL DE ENTULHO EM CAMINHAO BASCULANTE 6 M3</t>
  </si>
  <si>
    <t>2.27</t>
  </si>
  <si>
    <t>TRANSPORTE COM CAMINHÃO BASCULANTE DE 6 M3, EM VIA URBANA EM LEITO NATURAL (UNIDADE: M3XKM). AF_01/2018</t>
  </si>
  <si>
    <t>M3XKM</t>
  </si>
  <si>
    <t>2.28</t>
  </si>
  <si>
    <t>ORSE</t>
  </si>
  <si>
    <t xml:space="preserve">IRRIGAÇÃO DIÁRIA </t>
  </si>
  <si>
    <t>M2xD</t>
  </si>
  <si>
    <t>2.29</t>
  </si>
  <si>
    <t>LIMPEZA (VARRIÇÃO E REMOÇÃO DE ENTULHO)</t>
  </si>
  <si>
    <t>2.30</t>
  </si>
  <si>
    <t>FORNECIMENTO E PLANTIO DE FORRAÇÃO/RASTEIRA</t>
  </si>
  <si>
    <t>EQUIPE VOLANTE</t>
  </si>
  <si>
    <t>3.1</t>
  </si>
  <si>
    <t>JARDINEIRO COM ENCARGOS COMPLEMENTARES</t>
  </si>
  <si>
    <t>3.2</t>
  </si>
  <si>
    <t>SERVENTE COM ENCARGOS COMPLEMENTARES</t>
  </si>
  <si>
    <t>3.3</t>
  </si>
  <si>
    <t>3.4</t>
  </si>
  <si>
    <t>MES</t>
  </si>
  <si>
    <t>EQUIPE ORNAMENTAÇÃO  (1/MÊS)</t>
  </si>
  <si>
    <t>RESUMO</t>
  </si>
  <si>
    <t>TOTAL GERAL</t>
  </si>
  <si>
    <t>FRANCESES</t>
  </si>
  <si>
    <t>AFRICANOS</t>
  </si>
  <si>
    <t>TRECHO SÃO FRANCISCO</t>
  </si>
  <si>
    <t>AV. DOS PORTUGUESES</t>
  </si>
  <si>
    <t>ÁREA 01</t>
  </si>
  <si>
    <t>ÁREA 02</t>
  </si>
  <si>
    <t>ÁREA 03</t>
  </si>
  <si>
    <t>ÁREA 04</t>
  </si>
  <si>
    <t>ÁREA 05</t>
  </si>
  <si>
    <t>ÁREA 06</t>
  </si>
  <si>
    <t xml:space="preserve">COHAFUMA </t>
  </si>
  <si>
    <t>ÁREA 07</t>
  </si>
  <si>
    <t>ÁREA 08</t>
  </si>
  <si>
    <t>ÁREA 09</t>
  </si>
  <si>
    <t>ROTATÓRIA SÃO FRANCISCO</t>
  </si>
  <si>
    <t>ÁREA 10</t>
  </si>
  <si>
    <t>ÁREA 11</t>
  </si>
  <si>
    <t>ÁREA 12</t>
  </si>
  <si>
    <t>AV. CASTELO BRANCO</t>
  </si>
  <si>
    <t>ÁREA 13</t>
  </si>
  <si>
    <t>ÁREA 14</t>
  </si>
  <si>
    <t>ÁREA 15</t>
  </si>
  <si>
    <t>ÁREA 16</t>
  </si>
  <si>
    <t>ÁREA 17</t>
  </si>
  <si>
    <t>INÍCIO AV. ANA JANSEN</t>
  </si>
  <si>
    <t>ÁREA 18</t>
  </si>
  <si>
    <t>ÁREA 19</t>
  </si>
  <si>
    <t>ÁREA 20</t>
  </si>
  <si>
    <t>ÁREA 21</t>
  </si>
  <si>
    <t>ÁREA 22</t>
  </si>
  <si>
    <t>PREFEITURA DE SÃO LUÍS</t>
  </si>
  <si>
    <t>DATA BASE</t>
  </si>
  <si>
    <t>%</t>
  </si>
  <si>
    <t>ADMINISTRAÇÃO</t>
  </si>
  <si>
    <t>DESPESAS FINANCEIRAS</t>
  </si>
  <si>
    <t>SEGURO/GARANTIA/RISCO</t>
  </si>
  <si>
    <t>RISCOS</t>
  </si>
  <si>
    <t>SEGUROS+GARANTIA</t>
  </si>
  <si>
    <t>LUCRO BRUTO</t>
  </si>
  <si>
    <t>TRIBUTOS</t>
  </si>
  <si>
    <t>5.1</t>
  </si>
  <si>
    <t>ISS</t>
  </si>
  <si>
    <t>5.2</t>
  </si>
  <si>
    <t>PIS</t>
  </si>
  <si>
    <t>5.3</t>
  </si>
  <si>
    <t>COFINS</t>
  </si>
  <si>
    <t>5.4</t>
  </si>
  <si>
    <t>CPRB</t>
  </si>
  <si>
    <t>MEMÓRIA DE CÁLCULO</t>
  </si>
  <si>
    <t>CONTRATO</t>
  </si>
  <si>
    <t>Nº</t>
  </si>
  <si>
    <t>H</t>
  </si>
  <si>
    <t>C</t>
  </si>
  <si>
    <t>L</t>
  </si>
  <si>
    <t>A</t>
  </si>
  <si>
    <t>M²</t>
  </si>
  <si>
    <t>M³</t>
  </si>
  <si>
    <t>Subtotal</t>
  </si>
  <si>
    <t>REPETIÇÕES</t>
  </si>
  <si>
    <t>HORA</t>
  </si>
  <si>
    <t>COMPRIMENTO</t>
  </si>
  <si>
    <t>LARGURA</t>
  </si>
  <si>
    <t>ALTURA</t>
  </si>
  <si>
    <t>Nº*C*L</t>
  </si>
  <si>
    <t>Nº*C*L*A</t>
  </si>
  <si>
    <t>JARDINAGEM E MANUTENÇÃO PAISAGÍSTICA</t>
  </si>
  <si>
    <t>CÓDIGO</t>
  </si>
  <si>
    <t>TECNICO EM SEGURANCA DO TRABALHO (MENSALISTA)</t>
  </si>
  <si>
    <t>FERRAMENTAS - FAMILIA ALMOXARIFE - MENSALISTA (ENCARGOS COMPLEMENTARES - COLETADO CAIXA)</t>
  </si>
  <si>
    <t>SERVENTE DE OBRAS COM ENCARGOS COMPLEMENTARES</t>
  </si>
  <si>
    <t>RETROESCAVADEIRA SOBRE RODAS COM CARREGADEIRA, TRAÇÃO 4X4, POTÊNCIA LÍQ. 88 HP, CAÇAMBA CARREG. CAP. MÍN. 1 M3, CAÇAMBA RETRO CAP. 0,26 M3, PESO OPERACIONAL MÍN. 6.674 KG, PROFUNDIDADE ESCAVAÇÃO MÁX. 4,37 M - CHP DIURNO. AF_06/2014</t>
  </si>
  <si>
    <t>CHP</t>
  </si>
  <si>
    <t>RETROESCAVADEIRA SOBRE RODAS COM CARREGADEIRA, TRAÇÃO 4X4, POTÊNCIA LÍQ. 88 HP, CAÇAMBA CARREG. CAP. MÍN. 1 M3, CAÇAMBA RETRO CAP. 0,26 M3, PESO OPERACIONAL MÍN. 6.674 KG, PROFUNDIDADE ESCAVAÇÃO MÁX. 4,37 M - CHI DIURNO. AF_06/2014</t>
  </si>
  <si>
    <t>CHI</t>
  </si>
  <si>
    <t>GUINDASTE HIDRÁULICO AUTOPROPELIDO, COM LANÇA TELESCÓPICA 28,80 M, CAPACIDADE MÁXIMA 30 T, POTÊNCIA 97 KW, TRAÇÃO 4 X 4 - CHP DIURNO. AF_11/2014</t>
  </si>
  <si>
    <t>KG</t>
  </si>
  <si>
    <t>MUDA DE ARBUSTO FOLHAGEM, SANSAO-DO-CAMPO OU EQUIVALENTE DA REGIAO, H= *50 A 70* CM</t>
  </si>
  <si>
    <t>UND</t>
  </si>
  <si>
    <t>GUINDAUTO HIDRÁULICO, CAPACIDADE MÁXIMA DE CARGA 6500 KG, MOMENTO MÁXIMO DE CARGA 5,8 TM, ALCANCE MÁXIMO HORIZONTAL 7,60 M, INCLUSIVE CAMINHÃO TOCO PBT 9.700 KG, POTÊNCIA DE 160 CV - CHP DIURNO. AF_08/2015</t>
  </si>
  <si>
    <t>GUINDAUTO HIDRÁULICO, CAPACIDADE MÁXIMA DE CARGA 6500 KG, MOMENTO MÁXIMO DE CARGA 5,8 TM, ALCANCE MÁXIMO HORIZONTAL 7,60 M, INCLUSIVE CAMINHÃO TOCO PBT 9.700 KG, POTÊNCIA DE 160 CV - CHI DIURNO. AF_08/2015</t>
  </si>
  <si>
    <t>FERTILIZANTE NPK - 4: 14: 8</t>
  </si>
  <si>
    <t>FERTILIZANTE ORGANICO COMPOSTO, CLASSE A</t>
  </si>
  <si>
    <t>CAMINHÃO BASCULANTE 6 M3, PESO BRUTO TOTAL 16.000 KG, CARGA ÚTIL MÁXIMA 13.071 KG, DISTÂNCIA ENTRE EIXOS 4,80 M, POTÊNCIA 230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</si>
  <si>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</si>
  <si>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TOCO, PESO BRUTO TOTAL 16.000 KG, CARGA ÚTIL MÁXIMA 11.130 KG, DISTÂNCIA ENTRE EIXOS 5,36 M, POTÊNCIA 185 CV, INCLUSIVE CAÇAMBA METÁLICA - CHI DIURNO. AF_06/2014</t>
  </si>
  <si>
    <t>Caminhao tanque 6000 l (m. benz - ATEGO 1418/42 - 136,0 hp ou equivalente)</t>
  </si>
  <si>
    <t>TRANSPORTE - MENSALISTA (COLETADO CAIXA - ENCARGOS COMPLEMENTARES)</t>
  </si>
  <si>
    <t>ALIMENTACAO - MENSALISTA (COLETADO CAIXA - ENCARGOS COMPLEMENTARES)</t>
  </si>
  <si>
    <t>EXAMES - MENSALISTA (COLETADO CAIXA - ENCARGOS COMPLEMENTARES)</t>
  </si>
  <si>
    <t>SEGURO - MENSALISTA (COLETADO CAIXA - ENCARGOS COMPLEMENTARES)</t>
  </si>
  <si>
    <t>JARDINEIRO (MENSALISTA)</t>
  </si>
  <si>
    <t>FERRAMENTAS - FAMILIA PEDREIRO - MENSALISTA (ENCARGOS COMPLEMENTARES - COLETADO CAIXA)</t>
  </si>
  <si>
    <t>EPI - FAMILIA PEDREIRO - MENSALISTA (ENCARGOS COMPLEMENTARES - COLETADO CAIXA)</t>
  </si>
  <si>
    <t>SERVENTE DE OBRAS (MENSALISTA)</t>
  </si>
  <si>
    <t>FERRAMENTAS - FAMILIA SERVENTE - MENSALISTA (ENCARGOS COMPLEMENTARES - COLETADO CAIXA)</t>
  </si>
  <si>
    <t>EPI - FAMILIA SERVENTE - MENSALISTA (ENCARGOS COMPLEMENTARES - COLETADO CAIXA)</t>
  </si>
  <si>
    <t>CURVA ABC DE SERVIÇOS</t>
  </si>
  <si>
    <t>CUSTO UNIT. COM BDI</t>
  </si>
  <si>
    <t>PESO ACUMULADO</t>
  </si>
  <si>
    <t>CLASSIFICAÇÃO</t>
  </si>
  <si>
    <t>Faixa A</t>
  </si>
  <si>
    <t>Faixa C</t>
  </si>
  <si>
    <t>Total</t>
  </si>
  <si>
    <t>CRONOGRAMA DE DESEMBOLSO</t>
  </si>
  <si>
    <t>DATA BASE:</t>
  </si>
  <si>
    <t>REFERÊNCIA DE PREÇO</t>
  </si>
  <si>
    <t>SERVIÇOS</t>
  </si>
  <si>
    <t>30 DIAS</t>
  </si>
  <si>
    <t>60 DIAS</t>
  </si>
  <si>
    <t>90 DIAS</t>
  </si>
  <si>
    <t>120 DIAS</t>
  </si>
  <si>
    <t>150 DIAS</t>
  </si>
  <si>
    <t>180 DIAS</t>
  </si>
  <si>
    <t>210 DIAS</t>
  </si>
  <si>
    <t xml:space="preserve">240 DIAS </t>
  </si>
  <si>
    <t>270 DIAS</t>
  </si>
  <si>
    <t>300 DIAS</t>
  </si>
  <si>
    <t>330 DIAS</t>
  </si>
  <si>
    <t>360 DIAS</t>
  </si>
  <si>
    <t>VALOR</t>
  </si>
  <si>
    <t xml:space="preserve">VALOR SIMPLES </t>
  </si>
  <si>
    <t xml:space="preserve">PERCENTUAL SIMPLES </t>
  </si>
  <si>
    <t>VALOR ACUMULADO</t>
  </si>
  <si>
    <t>HORISTA %</t>
  </si>
  <si>
    <t>GRUPO  A</t>
  </si>
  <si>
    <t>A1</t>
  </si>
  <si>
    <t>INSS</t>
  </si>
  <si>
    <t>A2</t>
  </si>
  <si>
    <t>SESI</t>
  </si>
  <si>
    <t>A3</t>
  </si>
  <si>
    <t>SENAI</t>
  </si>
  <si>
    <t>A4</t>
  </si>
  <si>
    <t>INCRA</t>
  </si>
  <si>
    <t>A5</t>
  </si>
  <si>
    <t>SEBRAE</t>
  </si>
  <si>
    <t>A6</t>
  </si>
  <si>
    <t>SALÁRIO EDUCAÇÃO</t>
  </si>
  <si>
    <t>A7</t>
  </si>
  <si>
    <t>SEGURO CONTRA ACIDENTES DE TRABALHO</t>
  </si>
  <si>
    <t>A8</t>
  </si>
  <si>
    <t>FGTS</t>
  </si>
  <si>
    <t>A9</t>
  </si>
  <si>
    <t>SECONCI</t>
  </si>
  <si>
    <t>TOTAL DOS ENCARGOS SOCIAIS BÁSICOS</t>
  </si>
  <si>
    <t>GRUPO  B</t>
  </si>
  <si>
    <t>B1</t>
  </si>
  <si>
    <t>REPOUSO SEMANAL REMUNERADO</t>
  </si>
  <si>
    <t>B2</t>
  </si>
  <si>
    <t>FERIADOS</t>
  </si>
  <si>
    <t>B3</t>
  </si>
  <si>
    <t>AUXÍLIO ENFERMIDADE</t>
  </si>
  <si>
    <t>B4</t>
  </si>
  <si>
    <t>13º SALÁRIO</t>
  </si>
  <si>
    <t>B5</t>
  </si>
  <si>
    <t>LICENÇA PATERNIDADE</t>
  </si>
  <si>
    <t>B6</t>
  </si>
  <si>
    <t>FALTAS JUSTIFICADAS</t>
  </si>
  <si>
    <t>B7</t>
  </si>
  <si>
    <t>DIAS DE CHUVAS</t>
  </si>
  <si>
    <t>B8</t>
  </si>
  <si>
    <t>AUXÍLIO ACIDENTE DE TRABALHO</t>
  </si>
  <si>
    <t>B9</t>
  </si>
  <si>
    <t>FÉRIAS GOZADAS</t>
  </si>
  <si>
    <t>B10</t>
  </si>
  <si>
    <t>SALÁRIO MATERNIDADE</t>
  </si>
  <si>
    <t>B</t>
  </si>
  <si>
    <t>TOTAL DOS ENCARGOS SOCIAIS QUE RECEBEM INCIDÊNCIAS DE A</t>
  </si>
  <si>
    <t>GRUPO C</t>
  </si>
  <si>
    <t>C1</t>
  </si>
  <si>
    <t>AVISO PRÉVIO INDENIZADO</t>
  </si>
  <si>
    <t>C2</t>
  </si>
  <si>
    <t>AVISO PRÉVIO TRABALHADO</t>
  </si>
  <si>
    <t>C3</t>
  </si>
  <si>
    <t>FÉRIAS (INDENIZADAS)</t>
  </si>
  <si>
    <t>C4</t>
  </si>
  <si>
    <t>DEPÓSITO RESCISÃO SEM JUSTA CAUSA</t>
  </si>
  <si>
    <t>C5</t>
  </si>
  <si>
    <t>INDENIZAÇÃO ADICIONAL</t>
  </si>
  <si>
    <t>TOTAL DOS ENCARGOS SOCIAIS QUE NÃO RECEBEM INCIDÊNCIAS GLOBAIS DE A</t>
  </si>
  <si>
    <t>GRUPO D</t>
  </si>
  <si>
    <t>D1</t>
  </si>
  <si>
    <t>REINCIDÊNCIA DE GRUPO A SOBRE GRUPO B</t>
  </si>
  <si>
    <t>D2</t>
  </si>
  <si>
    <t>REINCIDÊNCIA DE GRUPO  A SOBRE AVISO PRÉVIO TRABALHADO E REINCIDÊNCIA DO FGTS SOBRE AVISO PRÉVIO INDENIZADO</t>
  </si>
  <si>
    <t>D</t>
  </si>
  <si>
    <t>TOTAL DAS TAXAS INCIDÊNCIAS E REINCIDÊNCIAS</t>
  </si>
  <si>
    <t>TOTAL (A+B+C+D)</t>
  </si>
  <si>
    <t>ACARICIDA 500 ML</t>
  </si>
  <si>
    <t>LEROY MERLIN</t>
  </si>
  <si>
    <t>AMAZON</t>
  </si>
  <si>
    <t xml:space="preserve">COBASI </t>
  </si>
  <si>
    <t>MÉDIA</t>
  </si>
  <si>
    <t>AV. GETULIO VARGAS</t>
  </si>
  <si>
    <t xml:space="preserve">JARDINEIRO COM ENCARGOS COMPLEMENTARES </t>
  </si>
  <si>
    <t>ENG. FLORESTAL / AGRONOMO</t>
  </si>
  <si>
    <t>Obra</t>
  </si>
  <si>
    <t>Bancos</t>
  </si>
  <si>
    <t>B.D.I.</t>
  </si>
  <si>
    <t>Encargos Sociais</t>
  </si>
  <si>
    <t xml:space="preserve"> 1.1 </t>
  </si>
  <si>
    <t>Código</t>
  </si>
  <si>
    <t>Banco</t>
  </si>
  <si>
    <t>Descrição</t>
  </si>
  <si>
    <t>Tipo</t>
  </si>
  <si>
    <t>Und</t>
  </si>
  <si>
    <t>Quant.</t>
  </si>
  <si>
    <t>Valor Unit</t>
  </si>
  <si>
    <t>Composição</t>
  </si>
  <si>
    <t xml:space="preserve"> 100321 </t>
  </si>
  <si>
    <t>SEDI - SERVIÇOS DIVERSOS</t>
  </si>
  <si>
    <t>Composição Auxiliar</t>
  </si>
  <si>
    <t>Insumo</t>
  </si>
  <si>
    <t xml:space="preserve"> 00040863 </t>
  </si>
  <si>
    <t>Material</t>
  </si>
  <si>
    <t xml:space="preserve"> 00040864 </t>
  </si>
  <si>
    <t xml:space="preserve"> 00040944 </t>
  </si>
  <si>
    <t>Mão de Obra</t>
  </si>
  <si>
    <t xml:space="preserve"> 00043470 </t>
  </si>
  <si>
    <t>Equipamento</t>
  </si>
  <si>
    <t xml:space="preserve"> 00043494 </t>
  </si>
  <si>
    <t>EPI - FAMILIA ALMOXARIFE - MENSALISTA (ENCARGOS COMPLEMENTARES - COLETADO CAIXA)</t>
  </si>
  <si>
    <t>MO sem LS =&gt;</t>
  </si>
  <si>
    <t>LS =&gt;</t>
  </si>
  <si>
    <t>MO com LS =&gt;</t>
  </si>
  <si>
    <t>Valor do BDI =&gt;</t>
  </si>
  <si>
    <t>Valor com BDI =&gt;</t>
  </si>
  <si>
    <t>Quant. =&gt;</t>
  </si>
  <si>
    <t>Preço Total =&gt;</t>
  </si>
  <si>
    <t xml:space="preserve"> 1.2 </t>
  </si>
  <si>
    <t>Próprio</t>
  </si>
  <si>
    <t xml:space="preserve"> B559000001 </t>
  </si>
  <si>
    <t xml:space="preserve"> 1.3 </t>
  </si>
  <si>
    <t>Serviços</t>
  </si>
  <si>
    <t xml:space="preserve"> 2 </t>
  </si>
  <si>
    <t xml:space="preserve"> 2.1 </t>
  </si>
  <si>
    <t>URBA - URBANIZAÇÃO</t>
  </si>
  <si>
    <t>m²</t>
  </si>
  <si>
    <t xml:space="preserve"> 88441 </t>
  </si>
  <si>
    <t xml:space="preserve"> 88316 </t>
  </si>
  <si>
    <t xml:space="preserve"> 2.2 </t>
  </si>
  <si>
    <t>CAPINA E LIMPEZA MANUAL DE TERRENO</t>
  </si>
  <si>
    <t>SERP - SERVIÇOS PRELIMINARES</t>
  </si>
  <si>
    <t xml:space="preserve"> 2.3 </t>
  </si>
  <si>
    <t xml:space="preserve"> 2.4 </t>
  </si>
  <si>
    <t xml:space="preserve"> 98504 </t>
  </si>
  <si>
    <t xml:space="preserve"> 00003324 </t>
  </si>
  <si>
    <t>GRAMA BATATAIS EM PLACAS, SEM PLANTIO</t>
  </si>
  <si>
    <t xml:space="preserve"> 2.5 </t>
  </si>
  <si>
    <t xml:space="preserve"> 2.6 </t>
  </si>
  <si>
    <t xml:space="preserve"> 2.7 </t>
  </si>
  <si>
    <t xml:space="preserve"> 98526 </t>
  </si>
  <si>
    <t xml:space="preserve"> 5678 </t>
  </si>
  <si>
    <t xml:space="preserve"> 5679 </t>
  </si>
  <si>
    <t xml:space="preserve"> 2.8 </t>
  </si>
  <si>
    <t xml:space="preserve"> 98527 </t>
  </si>
  <si>
    <t xml:space="preserve"> 2.9 </t>
  </si>
  <si>
    <t xml:space="preserve"> 98528 </t>
  </si>
  <si>
    <t xml:space="preserve"> 2.10 </t>
  </si>
  <si>
    <t xml:space="preserve"> 98529 </t>
  </si>
  <si>
    <t xml:space="preserve"> 2.11 </t>
  </si>
  <si>
    <t xml:space="preserve"> 98530 </t>
  </si>
  <si>
    <t xml:space="preserve"> 2.12 </t>
  </si>
  <si>
    <t xml:space="preserve"> 98531 </t>
  </si>
  <si>
    <t xml:space="preserve"> 89272 </t>
  </si>
  <si>
    <t xml:space="preserve"> 89273 </t>
  </si>
  <si>
    <t>GUINDASTE HIDRÁULICO AUTOPROPELIDO, COM LANÇA TELESCÓPICA 28,80 M, CAPACIDADE MÁXIMA 30 T, POTÊNCIA 97 KW, TRAÇÃO 4 X 4 - CHI DIURNO. AF_11/2014</t>
  </si>
  <si>
    <t xml:space="preserve"> 2.13 </t>
  </si>
  <si>
    <t xml:space="preserve"> 98532 </t>
  </si>
  <si>
    <t xml:space="preserve"> 5928 </t>
  </si>
  <si>
    <t>GUINDAUTO HIDRÁULICO, CAPACIDADE MÁXIMA DE CARGA 6200 KG, MOMENTO MÁXIMO DE CARGA 11,7 TM, ALCANCE MÁXIMO HORIZONTAL 9,70 M, INCLUSIVE CAMINHÃO TOCO PBT 16.000 KG, POTÊNCIA DE 189 CV - CHP DIURNO. AF_06/2014</t>
  </si>
  <si>
    <t xml:space="preserve"> 5930 </t>
  </si>
  <si>
    <t>GUINDAUTO HIDRÁULICO, CAPACIDADE MÁXIMA DE CARGA 6200 KG, MOMENTO MÁXIMO DE CARGA 11,7 TM, ALCANCE MÁXIMO HORIZONTAL 9,70 M, INCLUSIVE CAMINHÃO TOCO PBT 16.000 KG, POTÊNCIA DE 189 CV - CHI DIURNO. AF_06/2014</t>
  </si>
  <si>
    <t xml:space="preserve"> 2.14 </t>
  </si>
  <si>
    <t xml:space="preserve"> 98533 </t>
  </si>
  <si>
    <t xml:space="preserve"> 2.15 </t>
  </si>
  <si>
    <t xml:space="preserve"> 98534 </t>
  </si>
  <si>
    <t xml:space="preserve"> 2.16 </t>
  </si>
  <si>
    <t xml:space="preserve"> 98535 </t>
  </si>
  <si>
    <t xml:space="preserve"> 2.17 </t>
  </si>
  <si>
    <t>m³</t>
  </si>
  <si>
    <t xml:space="preserve"> 00007253 </t>
  </si>
  <si>
    <t>TERRA VEGETAL (GRANEL)</t>
  </si>
  <si>
    <t xml:space="preserve"> 2.18 </t>
  </si>
  <si>
    <t xml:space="preserve"> 00044539 </t>
  </si>
  <si>
    <t xml:space="preserve"> 2.19 </t>
  </si>
  <si>
    <t xml:space="preserve"> 98509 </t>
  </si>
  <si>
    <t xml:space="preserve"> 00000365 </t>
  </si>
  <si>
    <t xml:space="preserve"> 2.20 </t>
  </si>
  <si>
    <t xml:space="preserve"> 98510 </t>
  </si>
  <si>
    <t xml:space="preserve"> 00000358 </t>
  </si>
  <si>
    <t xml:space="preserve"> 2.21 </t>
  </si>
  <si>
    <t xml:space="preserve"> 98511 </t>
  </si>
  <si>
    <t xml:space="preserve"> 00000359 </t>
  </si>
  <si>
    <t xml:space="preserve"> 2.22 </t>
  </si>
  <si>
    <t xml:space="preserve"> 98516 </t>
  </si>
  <si>
    <t xml:space="preserve"> 91634 </t>
  </si>
  <si>
    <t xml:space="preserve"> 91635 </t>
  </si>
  <si>
    <t xml:space="preserve"> 00038641 </t>
  </si>
  <si>
    <t>MUDA DE PALMEIRA ARECA, H= *1,50* M</t>
  </si>
  <si>
    <t xml:space="preserve"> 2.23 </t>
  </si>
  <si>
    <t xml:space="preserve"> 98520 </t>
  </si>
  <si>
    <t xml:space="preserve"> 00003123 </t>
  </si>
  <si>
    <t xml:space="preserve"> 00038125 </t>
  </si>
  <si>
    <t xml:space="preserve"> 2.24 </t>
  </si>
  <si>
    <t xml:space="preserve"> 98521 </t>
  </si>
  <si>
    <t xml:space="preserve"> 00044479 </t>
  </si>
  <si>
    <t xml:space="preserve"> 2.25 </t>
  </si>
  <si>
    <t xml:space="preserve"> 2.26 </t>
  </si>
  <si>
    <t>MOVT - MOVIMENTO DE TERRA</t>
  </si>
  <si>
    <t xml:space="preserve"> 5961 </t>
  </si>
  <si>
    <t xml:space="preserve"> 2.27 </t>
  </si>
  <si>
    <t xml:space="preserve"> 97912 </t>
  </si>
  <si>
    <t xml:space="preserve"> 67826 </t>
  </si>
  <si>
    <t xml:space="preserve"> 67827 </t>
  </si>
  <si>
    <t xml:space="preserve"> 2.28 </t>
  </si>
  <si>
    <t xml:space="preserve"> 2401 </t>
  </si>
  <si>
    <t>Irrigação diária</t>
  </si>
  <si>
    <t>Paisagismo</t>
  </si>
  <si>
    <t>m2xd</t>
  </si>
  <si>
    <t xml:space="preserve"> 10549 </t>
  </si>
  <si>
    <t>Encargos Complementares - Servente</t>
  </si>
  <si>
    <t>Provisórios</t>
  </si>
  <si>
    <t>h</t>
  </si>
  <si>
    <t xml:space="preserve"> 2459 </t>
  </si>
  <si>
    <t xml:space="preserve"> 00006111/SINAPI </t>
  </si>
  <si>
    <t>Servente de obras (horista)</t>
  </si>
  <si>
    <t xml:space="preserve"> 2.29 </t>
  </si>
  <si>
    <t xml:space="preserve"> 6191 </t>
  </si>
  <si>
    <t>Limpeza de ruas (varrição e remoção de entulhos)</t>
  </si>
  <si>
    <t>Conversão InfoWOrca</t>
  </si>
  <si>
    <t xml:space="preserve"> 5073 </t>
  </si>
  <si>
    <t>Transporte local com caminhão basculante de 10m³, em rodovia pavimentada (conservação) densidade=1,5t/m³</t>
  </si>
  <si>
    <t>Transportes</t>
  </si>
  <si>
    <t>tkm</t>
  </si>
  <si>
    <t xml:space="preserve"> 2.30 </t>
  </si>
  <si>
    <t xml:space="preserve"> 3 </t>
  </si>
  <si>
    <t xml:space="preserve"> 3.1 </t>
  </si>
  <si>
    <t xml:space="preserve"> 101410 </t>
  </si>
  <si>
    <t xml:space="preserve"> 00040861 </t>
  </si>
  <si>
    <t xml:space="preserve"> 00040862 </t>
  </si>
  <si>
    <t xml:space="preserve"> 00041077 </t>
  </si>
  <si>
    <t xml:space="preserve"> 00043477 </t>
  </si>
  <si>
    <t xml:space="preserve"> 00043501 </t>
  </si>
  <si>
    <t xml:space="preserve"> 3.2 </t>
  </si>
  <si>
    <t xml:space="preserve"> 101452 </t>
  </si>
  <si>
    <t xml:space="preserve"> 00041084 </t>
  </si>
  <si>
    <t xml:space="preserve"> 00043479 </t>
  </si>
  <si>
    <t xml:space="preserve"> 00043503 </t>
  </si>
  <si>
    <t xml:space="preserve"> 3.3 </t>
  </si>
  <si>
    <t xml:space="preserve"> 3.4 </t>
  </si>
  <si>
    <t>Composição de Preços Unitários</t>
  </si>
  <si>
    <t>FUTURA E EVENTUAL CONTRATAÇÃO, ATRAVÉS DE ATA DE REGISTRO DE PREÇOS, DE EMPRESA DE ENGENHARIA ESPECIALIZADA NA PRESTAÇÃO DE SERVIÇOS DE MANUTENÇÃO, CONSERVAÇÃO E MODERNIZAÇÃO DE VIAS, DO MUNICÍPIO DE SÃO LUÍS, PARA ATENDER ÀS NECESSIDADES DA SECRETARIA MUNICIPAL DE OBRAS E SERVIÇOS PÚBLICOS/SEMOSP.</t>
  </si>
  <si>
    <t>BDI SERVIÇOS</t>
  </si>
  <si>
    <t>NÃO DESONERADO</t>
  </si>
  <si>
    <t>Livro SINAPI: Cálculos e Parâmetros</t>
  </si>
  <si>
    <t>PLANTIO DE GRAMA BATATAIS EM PLACAS. AF_07/2024</t>
  </si>
  <si>
    <t>Paisagismo - Plantio</t>
  </si>
  <si>
    <t>REMOÇÃO DE RAÍZES REMANESCENTES DE TRONCO DE ÁRVORE COM DIÂMETRO MAIOR OU IGUAL A 0,20 M E MENOR QUE 0,40 M. AF_03/2024</t>
  </si>
  <si>
    <t>Supressão Vegetal</t>
  </si>
  <si>
    <t>Custos Horários Produtivo e Improdutivo dos Equipamentos</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</si>
  <si>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</si>
  <si>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</si>
  <si>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</si>
  <si>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</si>
  <si>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</si>
  <si>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</si>
  <si>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</si>
  <si>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</si>
  <si>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</si>
  <si>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</si>
  <si>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</si>
  <si>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</si>
  <si>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APLICAÇÃO DE ADUBO EM SOLO. AF_07/2024</t>
  </si>
  <si>
    <t>APLICAÇÃO DE CALCÁRIO PARA CORREÇÃO DO PH DO SOLO. AF_07/2024</t>
  </si>
  <si>
    <t>Transporte, Carga e Descarga de Materiais</t>
  </si>
  <si>
    <t>Não Desonerado: 0,00%</t>
  </si>
  <si>
    <t>SECRETARIA MUNICIPAL DE OBRAS E SERVIÇOS PÚBLICOS</t>
  </si>
  <si>
    <t>ENCARGOS SOCIAIS SOBRE PREÇOS DA MÃO DE OBRA HORISTA E MENSALISTA</t>
  </si>
  <si>
    <t>SEM DESONERAÇÃO</t>
  </si>
  <si>
    <t>MENSALISTA %</t>
  </si>
  <si>
    <t>FUTURA E EVENTUAL CONTRATAÇÃO, ATRAVÉS DE ATA DE REGISTRO DE PREÇOS, DE EMPRESA ESPECIALIZADA NA PRESTAÇÃO DE SERVIÇOS DE MANUTENÇÃO PAISAGÍSTICA, DENTRO DO MUNICÍPIO DE SÃO LUÍS, EM ATENDIMENTO AS NECESSIDADES DO INSTITUTO MUNICIPAL DA PAISAGEM URBANA/IMPUR.</t>
  </si>
  <si>
    <t>TAXA CREA/MA</t>
  </si>
  <si>
    <t>SERT - SERVIÇOS TÉCNICOS</t>
  </si>
  <si>
    <t>TAXA CREA ACIMA DE 15.000,00</t>
  </si>
  <si>
    <t>Taxas</t>
  </si>
  <si>
    <t>COMP-001.2</t>
  </si>
  <si>
    <t>COMP-001.3</t>
  </si>
  <si>
    <t>COMP-003.2</t>
  </si>
  <si>
    <t>COMP-002.4</t>
  </si>
  <si>
    <t>COMP-002.3</t>
  </si>
  <si>
    <t>COMP-002.2</t>
  </si>
  <si>
    <t>COMP-002.5</t>
  </si>
  <si>
    <t>COMP-002.6</t>
  </si>
  <si>
    <t>COMP-002.7</t>
  </si>
  <si>
    <t>COMP-002.8</t>
  </si>
  <si>
    <t>COMP-002.9</t>
  </si>
  <si>
    <t>COMP-002.10</t>
  </si>
  <si>
    <t>COMP-002.11</t>
  </si>
  <si>
    <t>Encargos Complementares</t>
  </si>
  <si>
    <t>12,00</t>
  </si>
  <si>
    <t xml:space="preserve"> COMP-001.3 </t>
  </si>
  <si>
    <t>ASSISTÊNCIA TÉCNICA COM ENGENHEIRO AGRÔNOMO</t>
  </si>
  <si>
    <t xml:space="preserve"> COMP-001.2 </t>
  </si>
  <si>
    <t xml:space="preserve"> INS-83096580 </t>
  </si>
  <si>
    <t xml:space="preserve"> COMP-002.2 </t>
  </si>
  <si>
    <t>SEOP - SERVIÇOS OPERACIONAIS</t>
  </si>
  <si>
    <t>625.000,00</t>
  </si>
  <si>
    <t xml:space="preserve"> COMP-002.7 </t>
  </si>
  <si>
    <t>250.000,00</t>
  </si>
  <si>
    <t xml:space="preserve"> COMP-002.8 </t>
  </si>
  <si>
    <t>12.000,00</t>
  </si>
  <si>
    <t xml:space="preserve"> COMP-002.9 </t>
  </si>
  <si>
    <t>4.000,00</t>
  </si>
  <si>
    <t xml:space="preserve"> COMP-002.10 </t>
  </si>
  <si>
    <t>4.800,00</t>
  </si>
  <si>
    <t>40,00</t>
  </si>
  <si>
    <t>400,00</t>
  </si>
  <si>
    <t>800,00</t>
  </si>
  <si>
    <t>600,00</t>
  </si>
  <si>
    <t xml:space="preserve"> COMP-002.3 </t>
  </si>
  <si>
    <t>768,00</t>
  </si>
  <si>
    <t xml:space="preserve"> COMP-002.4 </t>
  </si>
  <si>
    <t>FORNECIMENTO E ESPALHAMENTO DE ADUBO MINERAL - NPK 10-10-10.</t>
  </si>
  <si>
    <t>FERTILIZANTE NPK - 10:10:10</t>
  </si>
  <si>
    <t>24.000,00</t>
  </si>
  <si>
    <t>PLANTIO DE ARBUSTO OU CERCA VIVA. AF_07/2024</t>
  </si>
  <si>
    <t>MUDA DE ARVORE ORNAMENTAL, OITI/AROEIRA SALSA/ANGICO/IPE/JACARANDA OU EQUIVALENTE DA REGIAO, H= *1* M</t>
  </si>
  <si>
    <t>2.800,00</t>
  </si>
  <si>
    <t>MUDA DE ARVORE ORNAMENTAL, OITI/AROEIRA SALSA/ANGICO/IPE/JACARANDA OU EQUIVALENTE DA REGIAO, H= *2* M</t>
  </si>
  <si>
    <t>1.600,00</t>
  </si>
  <si>
    <t>32.000,00</t>
  </si>
  <si>
    <t>CALCARIO DOLOMITICO A (POSTO PEDREIRA/FORNECEDOR, SEM FRETE)</t>
  </si>
  <si>
    <t>8.000,00</t>
  </si>
  <si>
    <t xml:space="preserve"> COMP-002.5 </t>
  </si>
  <si>
    <t>SEES - SERVIÇOS ESPECIAIS</t>
  </si>
  <si>
    <t xml:space="preserve"> COMP-002.11 </t>
  </si>
  <si>
    <t>288,00</t>
  </si>
  <si>
    <t>TRANSPORTE COM CAMINHÃO BASCULANTE DE 6 M³, EM VIA URBANA EM LEITO NATURAL (UNIDADE: M3XKM). AF_02/2026</t>
  </si>
  <si>
    <t>1.760,00</t>
  </si>
  <si>
    <t>Item</t>
  </si>
  <si>
    <t>3,86</t>
  </si>
  <si>
    <t>0,01</t>
  </si>
  <si>
    <t>15,59</t>
  </si>
  <si>
    <t>0,04</t>
  </si>
  <si>
    <t>69,19</t>
  </si>
  <si>
    <t>0,06</t>
  </si>
  <si>
    <t>Detalhamento de Cálculo ORSE</t>
  </si>
  <si>
    <t xml:space="preserve"> 00012893/SINAPI </t>
  </si>
  <si>
    <t>Bota de seguranca com biqueira de aco e colarinho acolchoado</t>
  </si>
  <si>
    <t>par</t>
  </si>
  <si>
    <t>73,93</t>
  </si>
  <si>
    <t>0,00</t>
  </si>
  <si>
    <t xml:space="preserve"> 00012892/SINAPI </t>
  </si>
  <si>
    <t>Luva raspa de couro, cano curto (punho *7* cm)</t>
  </si>
  <si>
    <t>10,87</t>
  </si>
  <si>
    <t xml:space="preserve"> 10517 </t>
  </si>
  <si>
    <t>Exames admissionais/demissionais (checkup)</t>
  </si>
  <si>
    <t>cj</t>
  </si>
  <si>
    <t>300,00</t>
  </si>
  <si>
    <t xml:space="preserve"> 00002711/SINAPI </t>
  </si>
  <si>
    <t>Carrinho de mao, em aco, com capacidade de *45 a 65* l / *100* kg, pneu com camara</t>
  </si>
  <si>
    <t>un</t>
  </si>
  <si>
    <t>183,00</t>
  </si>
  <si>
    <t xml:space="preserve"> 10788 </t>
  </si>
  <si>
    <t>Pá quadrada</t>
  </si>
  <si>
    <t>36,90</t>
  </si>
  <si>
    <t xml:space="preserve"> 10596 </t>
  </si>
  <si>
    <t>Protetor auricular</t>
  </si>
  <si>
    <t>4,81</t>
  </si>
  <si>
    <t xml:space="preserve"> 10362 </t>
  </si>
  <si>
    <t>Seguro de vida e acidente em grupo</t>
  </si>
  <si>
    <t>12,54</t>
  </si>
  <si>
    <t xml:space="preserve"> 10599 </t>
  </si>
  <si>
    <t>Protetor solar fps 30 com 120ml</t>
  </si>
  <si>
    <t>18,00</t>
  </si>
  <si>
    <t xml:space="preserve"> 158 </t>
  </si>
  <si>
    <t>Almoço (Participação do empregador)</t>
  </si>
  <si>
    <t>14,00</t>
  </si>
  <si>
    <t xml:space="preserve"> 941 </t>
  </si>
  <si>
    <t>Fardamento com mangas curta</t>
  </si>
  <si>
    <t>193,04</t>
  </si>
  <si>
    <t xml:space="preserve"> 10492 </t>
  </si>
  <si>
    <t>Cesta Básica</t>
  </si>
  <si>
    <t>205,00</t>
  </si>
  <si>
    <t xml:space="preserve"> 4728 </t>
  </si>
  <si>
    <t>Talhadeira chata 10"</t>
  </si>
  <si>
    <t>18,58</t>
  </si>
  <si>
    <t xml:space="preserve"> 00012895/SINAPI </t>
  </si>
  <si>
    <t>Capacete de seguranca aba frontal com suspensao de polietileno, sem jugular (classe b)</t>
  </si>
  <si>
    <t>13,50</t>
  </si>
  <si>
    <t xml:space="preserve"> 00012894/SINAPI </t>
  </si>
  <si>
    <t>Capa para chuva em pvc com forro de poliester, com capuz (amarela ou azul)</t>
  </si>
  <si>
    <t>20,11</t>
  </si>
  <si>
    <t xml:space="preserve"> 4729 </t>
  </si>
  <si>
    <t>Marreta 1 kg com cabo</t>
  </si>
  <si>
    <t>39,50</t>
  </si>
  <si>
    <t xml:space="preserve"> 1651 </t>
  </si>
  <si>
    <t>Óculos branco proteção</t>
  </si>
  <si>
    <t>pr</t>
  </si>
  <si>
    <t>6,00</t>
  </si>
  <si>
    <t xml:space="preserve"> 10761 </t>
  </si>
  <si>
    <t>Refeição - café da manhã ( café com leite e dois pães com manteiga)</t>
  </si>
  <si>
    <t>5,00</t>
  </si>
  <si>
    <t xml:space="preserve"> 2378 </t>
  </si>
  <si>
    <t>Vale transporte</t>
  </si>
  <si>
    <t>4,50</t>
  </si>
  <si>
    <t>5.000.000,00</t>
  </si>
  <si>
    <t>0,43</t>
  </si>
  <si>
    <t>0,10</t>
  </si>
  <si>
    <t>1,19</t>
  </si>
  <si>
    <t>0,07</t>
  </si>
  <si>
    <t>Equipamentos de Custo Unitário</t>
  </si>
  <si>
    <t>Quantidade</t>
  </si>
  <si>
    <t>Utilização.</t>
  </si>
  <si>
    <t>Custo Horário</t>
  </si>
  <si>
    <t>Custo Horário Total</t>
  </si>
  <si>
    <t>Produtiva</t>
  </si>
  <si>
    <t>Improdutiva</t>
  </si>
  <si>
    <t xml:space="preserve"> 2450 </t>
  </si>
  <si>
    <t>Caminhão basc. 15,0t/10,0m3 ( m. benz lk 1418 -170,0kw ou equivalente)</t>
  </si>
  <si>
    <t>294,05</t>
  </si>
  <si>
    <t>27,77</t>
  </si>
  <si>
    <t>0,03</t>
  </si>
  <si>
    <t>0,02</t>
  </si>
  <si>
    <t>240.000,00</t>
  </si>
  <si>
    <t xml:space="preserve"> COMP-002.6 </t>
  </si>
  <si>
    <t>28.000,00</t>
  </si>
  <si>
    <t>96,00</t>
  </si>
  <si>
    <t>240,00</t>
  </si>
  <si>
    <t xml:space="preserve"> COMP-003.2 </t>
  </si>
  <si>
    <t>EQUIPE DE ORNAMENTAÇÃO</t>
  </si>
  <si>
    <t>24,00</t>
  </si>
  <si>
    <t xml:space="preserve"> CCU-71 </t>
  </si>
  <si>
    <t>ROÇADEIRA COSTAL</t>
  </si>
  <si>
    <t>FOMA - FORNECIMENTO DE MATERIAIS E EQUIPAMENTOS</t>
  </si>
  <si>
    <t>TRATAMENTO FITOSSANITÁRIO COM UTILIZAÇÃO DE PRODUTOS QUÍMICOS - INSETICIDAS E FUNGICIDAS</t>
  </si>
  <si>
    <t xml:space="preserve"> MAT067800 </t>
  </si>
  <si>
    <t>SCO</t>
  </si>
  <si>
    <t>Inseticida Malathion</t>
  </si>
  <si>
    <t>l</t>
  </si>
  <si>
    <t xml:space="preserve"> MAT062700 </t>
  </si>
  <si>
    <t>Fungicida para tratamento fitossanitario em arvores, Captan ou similar</t>
  </si>
  <si>
    <t>Kg</t>
  </si>
  <si>
    <t xml:space="preserve"> 00000360 </t>
  </si>
  <si>
    <t>MUDA DE RASTEIRA/FORRACAO, AMENDOIM RASTEIRO/ONZE HORAS/AZULZINHA/IMPATIENS OU EQUIVALENTE DA REGIAO</t>
  </si>
  <si>
    <t xml:space="preserve"> 59.06.92 </t>
  </si>
  <si>
    <t>LOCAÇÃO DE CAMINHÃO MUNCK DE 18 T, INCLUSIVE COMBUSTIVEL, MANUTENÇÃO, OPERADOR E SMARTPHONE</t>
  </si>
  <si>
    <t xml:space="preserve"> 30.90.18 </t>
  </si>
  <si>
    <t>SMARTPHONE COM CONFIG MIN: ANDROID 8, MEM RAM 4 GB, PROC. OCTA-CORE 2 GHz, REDE 4G, MEMÓRIA INTERNA64 GB, WIFI B/G/N/AC, TELA 5", CAMERA 12 MP, BATERIA DE 3000 mA, BT 4.0, AGPS64 GB, WIFI B/G/N/AC, TELA 5", CAMERA 12 MP, BATERIA DE 3000 mA, BT 4.0, AGPS</t>
  </si>
  <si>
    <t xml:space="preserve"> D340000028 </t>
  </si>
  <si>
    <t>OLEO DIESEL</t>
  </si>
  <si>
    <t xml:space="preserve"> B020002069 </t>
  </si>
  <si>
    <t>SERVENTE PRATICO</t>
  </si>
  <si>
    <t xml:space="preserve"> H020000345 </t>
  </si>
  <si>
    <t>CAMINHÃO MUNCK DE 18 T</t>
  </si>
  <si>
    <t xml:space="preserve"> B020001037 </t>
  </si>
  <si>
    <t>OPERADOR DE EQUIPAMENTO PESADO (HIGH-VELOCIT / RETRO / MUNCK)</t>
  </si>
  <si>
    <t>SUPERINTENDÊNCIA DE INTERVENÇÕES PAISAGÍSTICAS URBANAS/SUIPU</t>
  </si>
  <si>
    <t>Diego Coqueiro Pereira</t>
  </si>
  <si>
    <t>Superintendente</t>
  </si>
  <si>
    <t>Matrícula nº 25413</t>
  </si>
  <si>
    <t>CAU/MA nº A2191210</t>
  </si>
  <si>
    <t>Arquiteto e Urbanista</t>
  </si>
  <si>
    <t>M</t>
  </si>
  <si>
    <t>E</t>
  </si>
  <si>
    <t>EQUIPE</t>
  </si>
  <si>
    <t>ORSE: 02/2026; SINAPI: 03/2026
SCO: 03/2026; EMBASA: 06/2026</t>
  </si>
  <si>
    <t>SINAPI - 03/2026 - Maranhão
ORSE - 02/2026 - Sergipe
SCO - 03/2026 - Rio de Janeiro
EMBASA - 06/2026 - Bahia</t>
  </si>
  <si>
    <t>DATA BASE: 07/2026</t>
  </si>
  <si>
    <t>JUL/2026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</si>
</sst>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44" formatCode="_-&quot;R$&quot;\ * #,##0.00_-;\-&quot;R$&quot;\ * #,##0.00_-;_-&quot;R$&quot;\ * &quot;-&quot;??_-;_-@_-"/>
    <numFmt numFmtId="43" formatCode="_-* #,##0.00_-;\-* #,##0.00_-;_-* &quot;-&quot;??_-;_-@_-"/>
    <numFmt numFmtId="164" formatCode="_(&quot;$&quot;* #,##0.00_);_(&quot;$&quot;* \(#,##0.00\);_(&quot;$&quot;* &quot;-&quot;??_);_(@_)"/>
    <numFmt numFmtId="165" formatCode="_-&quot;R$&quot;* #,##0.00_-;\-&quot;R$&quot;* #,##0.00_-;_-&quot;R$&quot;* &quot;-&quot;??_-;_-@_-"/>
    <numFmt numFmtId="166" formatCode="_-[$R$-416]\ * #,##0.00_-;\-[$R$-416]\ * #,##0.00_-;_-[$R$-416]\ * &quot;-&quot;??_-;_-@_-"/>
    <numFmt numFmtId="167" formatCode="_(&quot;R$ &quot;* #,##0.00_);_(&quot;R$ &quot;* \(#,##0.00\);_(&quot;R$ &quot;* &quot;-&quot;??_);_(@_)"/>
    <numFmt numFmtId="168" formatCode="_(* #,##0.00_);_(* \(#,##0.00\);_(* &quot;-&quot;??_);_(@_)"/>
    <numFmt numFmtId="169" formatCode="_-* #,##0.00000_-;\-* #,##0.00000_-;_-* &quot;-&quot;??_-;_-@_-"/>
    <numFmt numFmtId="170" formatCode="_-* #,##0.0000_-;\-* #,##0.0000_-;_-* &quot;-&quot;??_-;_-@_-"/>
    <numFmt numFmtId="171" formatCode="_-* #,##0.00_-;\-* #,##0.00_-;_-* &quot;-&quot;??_-;_-@"/>
    <numFmt numFmtId="172" formatCode="#,##0.0000000"/>
    <numFmt numFmtId="173" formatCode="#,##0.0000"/>
  </numFmts>
  <fonts count="58" x14ac:knownFonts="1">
    <font>
      <sz val="11"/>
      <color theme="1"/>
      <name val="Calibri"/>
      <family val="2"/>
      <scheme val="minor"/>
    </font>
    <font>
      <sz val="8"/>
      <name val="Calibri"/>
      <family val="2"/>
      <scheme val="minor"/>
    </font>
    <font>
      <sz val="11"/>
      <color theme="1"/>
      <name val="Calibri"/>
      <family val="2"/>
      <scheme val="minor"/>
    </font>
    <font>
      <sz val="8"/>
      <color theme="1"/>
      <name val="Bodoni MT"/>
      <family val="2"/>
    </font>
    <font>
      <sz val="8"/>
      <color theme="1"/>
      <name val="Arial"/>
      <family val="2"/>
    </font>
    <font>
      <b/>
      <sz val="8"/>
      <color theme="1"/>
      <name val="Arial"/>
      <family val="2"/>
    </font>
    <font>
      <b/>
      <sz val="10"/>
      <color theme="3"/>
      <name val="Arial Black"/>
      <family val="2"/>
    </font>
    <font>
      <b/>
      <sz val="8"/>
      <color theme="3"/>
      <name val="Arial"/>
      <family val="2"/>
    </font>
    <font>
      <sz val="8"/>
      <color theme="3"/>
      <name val="Arial"/>
      <family val="2"/>
    </font>
    <font>
      <b/>
      <sz val="7"/>
      <color theme="1"/>
      <name val="Arial Black"/>
      <family val="2"/>
    </font>
    <font>
      <b/>
      <sz val="9"/>
      <color theme="3"/>
      <name val="Arial"/>
      <family val="2"/>
    </font>
    <font>
      <b/>
      <sz val="14"/>
      <color theme="1"/>
      <name val="Arial"/>
      <family val="2"/>
    </font>
    <font>
      <b/>
      <sz val="8"/>
      <color theme="3" tint="-0.249977111117893"/>
      <name val="Arial"/>
      <family val="2"/>
    </font>
    <font>
      <b/>
      <sz val="10"/>
      <color theme="3" tint="-0.249977111117893"/>
      <name val="Arial"/>
      <family val="2"/>
    </font>
    <font>
      <b/>
      <sz val="9"/>
      <color theme="0"/>
      <name val="Arial Black"/>
      <family val="2"/>
    </font>
    <font>
      <sz val="11"/>
      <name val="Arial"/>
      <family val="1"/>
    </font>
    <font>
      <b/>
      <sz val="8"/>
      <color theme="3" tint="-0.249977111117893"/>
      <name val="Arial"/>
      <family val="1"/>
    </font>
    <font>
      <b/>
      <sz val="10"/>
      <color theme="3" tint="-0.249977111117893"/>
      <name val="Arial"/>
      <family val="1"/>
    </font>
    <font>
      <b/>
      <sz val="10"/>
      <color rgb="FF002060"/>
      <name val="Arial Black"/>
      <family val="2"/>
    </font>
    <font>
      <b/>
      <sz val="8"/>
      <name val="Arial Black"/>
      <family val="2"/>
    </font>
    <font>
      <sz val="10"/>
      <color rgb="FF002060"/>
      <name val="Arial"/>
      <family val="1"/>
    </font>
    <font>
      <b/>
      <sz val="10"/>
      <color rgb="FF002060"/>
      <name val="Arial"/>
      <family val="2"/>
    </font>
    <font>
      <sz val="9"/>
      <color rgb="FF002060"/>
      <name val="Arial"/>
      <family val="2"/>
    </font>
    <font>
      <b/>
      <sz val="9"/>
      <color rgb="FF002060"/>
      <name val="Arial"/>
      <family val="2"/>
    </font>
    <font>
      <u/>
      <sz val="11"/>
      <color theme="10"/>
      <name val="Arial"/>
      <family val="1"/>
    </font>
    <font>
      <b/>
      <sz val="10"/>
      <name val="Arial"/>
      <family val="2"/>
    </font>
    <font>
      <sz val="10"/>
      <name val="Arial"/>
      <family val="2"/>
    </font>
    <font>
      <sz val="10"/>
      <color theme="0" tint="-0.34998626667073579"/>
      <name val="Arial"/>
      <family val="2"/>
    </font>
    <font>
      <sz val="9"/>
      <color theme="3"/>
      <name val="Arial"/>
      <family val="2"/>
    </font>
    <font>
      <i/>
      <sz val="12"/>
      <color theme="0" tint="-0.34998626667073579"/>
      <name val="Bookman Old Style"/>
      <family val="1"/>
    </font>
    <font>
      <b/>
      <i/>
      <sz val="12"/>
      <color theme="0" tint="-0.34998626667073579"/>
      <name val="Bookman Old Style"/>
      <family val="1"/>
    </font>
    <font>
      <i/>
      <sz val="8"/>
      <name val="Bookman Old Style"/>
      <family val="1"/>
    </font>
    <font>
      <sz val="10"/>
      <color theme="0"/>
      <name val="Arial"/>
      <family val="2"/>
    </font>
    <font>
      <i/>
      <sz val="9"/>
      <name val="Bookman Old Style"/>
      <family val="1"/>
    </font>
    <font>
      <sz val="8"/>
      <color theme="1"/>
      <name val="Calibri"/>
      <family val="2"/>
      <scheme val="minor"/>
    </font>
    <font>
      <b/>
      <sz val="11"/>
      <color theme="1"/>
      <name val="Calibri"/>
      <family val="2"/>
      <scheme val="minor"/>
    </font>
    <font>
      <sz val="9"/>
      <name val="Arial"/>
      <family val="2"/>
    </font>
    <font>
      <sz val="12"/>
      <name val="Arial"/>
      <family val="2"/>
    </font>
    <font>
      <b/>
      <sz val="10"/>
      <color theme="1"/>
      <name val="Arial"/>
      <family val="2"/>
    </font>
    <font>
      <sz val="8"/>
      <color theme="1"/>
      <name val="Calibri"/>
      <family val="2"/>
      <scheme val="minor"/>
    </font>
    <font>
      <b/>
      <sz val="10"/>
      <color rgb="FF1F497D"/>
      <name val="Arial Black"/>
      <family val="2"/>
    </font>
    <font>
      <sz val="8"/>
      <name val="Bodoni"/>
    </font>
    <font>
      <b/>
      <sz val="8"/>
      <color rgb="FF1F497D"/>
      <name val="Arial"/>
      <family val="2"/>
    </font>
    <font>
      <sz val="8"/>
      <color rgb="FF1F497D"/>
      <name val="Arial"/>
      <family val="2"/>
    </font>
    <font>
      <sz val="10"/>
      <color rgb="FF1F497D"/>
      <name val="Arial"/>
      <family val="2"/>
    </font>
    <font>
      <b/>
      <sz val="8"/>
      <color rgb="FF1F497D"/>
      <name val="Arial Black"/>
      <family val="2"/>
    </font>
    <font>
      <b/>
      <sz val="6"/>
      <color rgb="FF1F497D"/>
      <name val="Arial Black"/>
      <family val="2"/>
    </font>
    <font>
      <b/>
      <sz val="9"/>
      <color rgb="FF1F497D"/>
      <name val="Arial"/>
      <family val="2"/>
    </font>
    <font>
      <sz val="8"/>
      <name val="Arial"/>
      <family val="2"/>
    </font>
    <font>
      <b/>
      <sz val="9"/>
      <name val="Arial"/>
      <family val="2"/>
    </font>
    <font>
      <b/>
      <sz val="8"/>
      <color theme="3"/>
      <name val="Arial Black"/>
      <family val="2"/>
    </font>
    <font>
      <sz val="28"/>
      <name val="Arial"/>
      <family val="1"/>
    </font>
    <font>
      <b/>
      <sz val="11"/>
      <color rgb="FF002060"/>
      <name val="Arial"/>
      <family val="1"/>
    </font>
    <font>
      <sz val="11"/>
      <color rgb="FF002060"/>
      <name val="Arial"/>
      <family val="1"/>
    </font>
    <font>
      <b/>
      <sz val="10"/>
      <color rgb="FF002060"/>
      <name val="Arial"/>
      <family val="1"/>
    </font>
    <font>
      <sz val="9"/>
      <color rgb="FF1F497D"/>
      <name val="Arial"/>
      <family val="2"/>
    </font>
    <font>
      <sz val="11"/>
      <color rgb="FF002060"/>
      <name val="Calibri"/>
      <family val="2"/>
      <scheme val="minor"/>
    </font>
    <font>
      <b/>
      <sz val="11"/>
      <name val="Arial"/>
      <family val="2"/>
    </font>
  </fonts>
  <fills count="13">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rgb="FFFFFF00"/>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theme="4" tint="0.39997558519241921"/>
        <bgColor indexed="64"/>
      </patternFill>
    </fill>
    <fill>
      <patternFill patternType="solid">
        <fgColor theme="4" tint="0.79995117038483843"/>
        <bgColor indexed="64"/>
      </patternFill>
    </fill>
    <fill>
      <patternFill patternType="solid">
        <fgColor rgb="FFFFFF00"/>
        <bgColor rgb="FFFFFF00"/>
      </patternFill>
    </fill>
    <fill>
      <patternFill patternType="solid">
        <fgColor rgb="FFB8CCE4"/>
        <bgColor rgb="FFB8CCE4"/>
      </patternFill>
    </fill>
    <fill>
      <patternFill patternType="solid">
        <fgColor rgb="FFE5B8B7"/>
        <bgColor rgb="FFE5B8B7"/>
      </patternFill>
    </fill>
    <fill>
      <patternFill patternType="solid">
        <fgColor rgb="FFDBE5F1"/>
        <bgColor rgb="FFDBE5F1"/>
      </patternFill>
    </fill>
  </fills>
  <borders count="16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medium">
        <color theme="0"/>
      </bottom>
      <diagonal/>
    </border>
    <border>
      <left style="thin">
        <color theme="0"/>
      </left>
      <right style="thin">
        <color theme="0"/>
      </right>
      <top style="medium">
        <color theme="0"/>
      </top>
      <bottom style="thin">
        <color theme="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theme="4" tint="-0.249977111117893"/>
      </left>
      <right/>
      <top/>
      <bottom/>
      <diagonal/>
    </border>
    <border>
      <left/>
      <right style="medium">
        <color theme="4" tint="-0.249977111117893"/>
      </right>
      <top/>
      <bottom/>
      <diagonal/>
    </border>
    <border>
      <left/>
      <right style="thin">
        <color theme="0"/>
      </right>
      <top style="thin">
        <color theme="0"/>
      </top>
      <bottom style="thin">
        <color theme="0"/>
      </bottom>
      <diagonal/>
    </border>
    <border>
      <left/>
      <right/>
      <top style="medium">
        <color theme="0"/>
      </top>
      <bottom/>
      <diagonal/>
    </border>
    <border>
      <left style="medium">
        <color theme="4" tint="-0.249977111117893"/>
      </left>
      <right/>
      <top/>
      <bottom style="medium">
        <color theme="4" tint="-0.249977111117893"/>
      </bottom>
      <diagonal/>
    </border>
    <border>
      <left/>
      <right/>
      <top/>
      <bottom style="medium">
        <color theme="4" tint="-0.249977111117893"/>
      </bottom>
      <diagonal/>
    </border>
    <border>
      <left/>
      <right style="medium">
        <color theme="4" tint="-0.249977111117893"/>
      </right>
      <top/>
      <bottom style="medium">
        <color theme="4" tint="-0.249977111117893"/>
      </bottom>
      <diagonal/>
    </border>
    <border>
      <left/>
      <right/>
      <top style="thin">
        <color rgb="FFCCCCCC"/>
      </top>
      <bottom style="thin">
        <color rgb="FFCCCCCC"/>
      </bottom>
      <diagonal/>
    </border>
    <border>
      <left/>
      <right/>
      <top/>
      <bottom style="medium">
        <color theme="4"/>
      </bottom>
      <diagonal/>
    </border>
    <border>
      <left style="thin">
        <color theme="4" tint="0.79998168889431442"/>
      </left>
      <right style="thin">
        <color theme="4" tint="0.79998168889431442"/>
      </right>
      <top style="thin">
        <color theme="4" tint="0.79998168889431442"/>
      </top>
      <bottom style="thin">
        <color theme="4" tint="0.79998168889431442"/>
      </bottom>
      <diagonal/>
    </border>
    <border>
      <left style="thin">
        <color theme="4"/>
      </left>
      <right style="thin">
        <color theme="4"/>
      </right>
      <top style="thin">
        <color theme="4"/>
      </top>
      <bottom style="thin">
        <color theme="4"/>
      </bottom>
      <diagonal/>
    </border>
    <border>
      <left style="thin">
        <color theme="4"/>
      </left>
      <right style="thin">
        <color theme="4"/>
      </right>
      <top style="thin">
        <color theme="4"/>
      </top>
      <bottom style="medium">
        <color theme="4"/>
      </bottom>
      <diagonal/>
    </border>
    <border>
      <left/>
      <right/>
      <top style="thin">
        <color theme="0"/>
      </top>
      <bottom style="thin">
        <color theme="4" tint="0.79998168889431442"/>
      </bottom>
      <diagonal/>
    </border>
    <border>
      <left style="thin">
        <color theme="0"/>
      </left>
      <right/>
      <top style="thin">
        <color theme="0"/>
      </top>
      <bottom/>
      <diagonal/>
    </border>
    <border>
      <left/>
      <right style="thin">
        <color theme="0"/>
      </right>
      <top style="thin">
        <color theme="0"/>
      </top>
      <bottom/>
      <diagonal/>
    </border>
    <border>
      <left style="thin">
        <color theme="0"/>
      </left>
      <right style="thin">
        <color theme="0"/>
      </right>
      <top/>
      <bottom style="thin">
        <color theme="0"/>
      </bottom>
      <diagonal/>
    </border>
    <border>
      <left style="thin">
        <color theme="0"/>
      </left>
      <right/>
      <top style="medium">
        <color indexed="64"/>
      </top>
      <bottom style="thin">
        <color theme="0"/>
      </bottom>
      <diagonal/>
    </border>
    <border>
      <left style="medium">
        <color indexed="64"/>
      </left>
      <right style="thin">
        <color theme="0"/>
      </right>
      <top style="thin">
        <color theme="0"/>
      </top>
      <bottom style="thin">
        <color theme="0"/>
      </bottom>
      <diagonal/>
    </border>
    <border>
      <left style="thin">
        <color theme="0"/>
      </left>
      <right style="medium">
        <color indexed="64"/>
      </right>
      <top style="thin">
        <color theme="0"/>
      </top>
      <bottom style="thin">
        <color theme="0"/>
      </bottom>
      <diagonal/>
    </border>
    <border>
      <left style="medium">
        <color indexed="64"/>
      </left>
      <right style="thin">
        <color theme="0"/>
      </right>
      <top style="thin">
        <color theme="0"/>
      </top>
      <bottom/>
      <diagonal/>
    </border>
    <border>
      <left style="thin">
        <color theme="0"/>
      </left>
      <right style="medium">
        <color indexed="64"/>
      </right>
      <top style="thin">
        <color theme="0"/>
      </top>
      <bottom/>
      <diagonal/>
    </border>
    <border>
      <left style="medium">
        <color indexed="64"/>
      </left>
      <right style="thin">
        <color theme="0"/>
      </right>
      <top/>
      <bottom style="thin">
        <color theme="0"/>
      </bottom>
      <diagonal/>
    </border>
    <border>
      <left/>
      <right/>
      <top style="thin">
        <color theme="4" tint="0.79998168889431442"/>
      </top>
      <bottom style="medium">
        <color indexed="64"/>
      </bottom>
      <diagonal/>
    </border>
    <border>
      <left style="thin">
        <color indexed="64"/>
      </left>
      <right style="thin">
        <color indexed="64"/>
      </right>
      <top style="thin">
        <color indexed="64"/>
      </top>
      <bottom style="thin">
        <color indexed="64"/>
      </bottom>
      <diagonal/>
    </border>
    <border>
      <left style="medium">
        <color rgb="FF4472C4"/>
      </left>
      <right/>
      <top/>
      <bottom/>
      <diagonal/>
    </border>
    <border>
      <left/>
      <right style="medium">
        <color rgb="FF4472C4"/>
      </right>
      <top/>
      <bottom/>
      <diagonal/>
    </border>
    <border>
      <left style="medium">
        <color rgb="FF4472C4"/>
      </left>
      <right/>
      <top style="thin">
        <color theme="0"/>
      </top>
      <bottom style="thin">
        <color theme="4" tint="0.79998168889431442"/>
      </bottom>
      <diagonal/>
    </border>
    <border>
      <left/>
      <right style="medium">
        <color rgb="FF4472C4"/>
      </right>
      <top style="thin">
        <color theme="0"/>
      </top>
      <bottom style="thin">
        <color theme="4" tint="0.79998168889431442"/>
      </bottom>
      <diagonal/>
    </border>
    <border>
      <left style="medium">
        <color rgb="FF4472C4"/>
      </left>
      <right style="thin">
        <color theme="4" tint="0.79998168889431442"/>
      </right>
      <top style="thin">
        <color theme="4" tint="0.79998168889431442"/>
      </top>
      <bottom style="thin">
        <color theme="4" tint="0.79998168889431442"/>
      </bottom>
      <diagonal/>
    </border>
    <border>
      <left style="thin">
        <color theme="4" tint="0.79998168889431442"/>
      </left>
      <right style="medium">
        <color rgb="FF4472C4"/>
      </right>
      <top style="thin">
        <color theme="4" tint="0.79998168889431442"/>
      </top>
      <bottom style="thin">
        <color theme="4" tint="0.79998168889431442"/>
      </bottom>
      <diagonal/>
    </border>
    <border>
      <left style="medium">
        <color rgb="FF4472C4"/>
      </left>
      <right/>
      <top style="thin">
        <color rgb="FFCCCCCC"/>
      </top>
      <bottom style="thin">
        <color rgb="FFCCCCCC"/>
      </bottom>
      <diagonal/>
    </border>
    <border>
      <left/>
      <right style="medium">
        <color rgb="FF4472C4"/>
      </right>
      <top style="thin">
        <color rgb="FFCCCCCC"/>
      </top>
      <bottom style="thin">
        <color rgb="FFCCCCCC"/>
      </bottom>
      <diagonal/>
    </border>
    <border>
      <left style="medium">
        <color rgb="FF4472C4"/>
      </left>
      <right style="thin">
        <color theme="4" tint="0.79998168889431442"/>
      </right>
      <top style="thin">
        <color theme="4" tint="0.79998168889431442"/>
      </top>
      <bottom style="medium">
        <color rgb="FF4472C4"/>
      </bottom>
      <diagonal/>
    </border>
    <border>
      <left style="thin">
        <color theme="4" tint="0.79998168889431442"/>
      </left>
      <right style="thin">
        <color theme="4" tint="0.79998168889431442"/>
      </right>
      <top style="thin">
        <color theme="4" tint="0.79998168889431442"/>
      </top>
      <bottom style="medium">
        <color rgb="FF4472C4"/>
      </bottom>
      <diagonal/>
    </border>
    <border>
      <left style="thin">
        <color theme="4" tint="0.79998168889431442"/>
      </left>
      <right style="medium">
        <color rgb="FF4472C4"/>
      </right>
      <top style="thin">
        <color theme="4" tint="0.79998168889431442"/>
      </top>
      <bottom style="medium">
        <color rgb="FF4472C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0"/>
      </left>
      <right style="medium">
        <color indexed="64"/>
      </right>
      <top style="thin">
        <color theme="0"/>
      </top>
      <bottom style="thin">
        <color rgb="FFCCCCCC"/>
      </bottom>
      <diagonal/>
    </border>
    <border>
      <left/>
      <right/>
      <top style="medium">
        <color indexed="64"/>
      </top>
      <bottom style="thin">
        <color theme="0"/>
      </bottom>
      <diagonal/>
    </border>
    <border>
      <left style="thin">
        <color theme="0"/>
      </left>
      <right style="medium">
        <color indexed="64"/>
      </right>
      <top style="thin">
        <color rgb="FFCCCCCC"/>
      </top>
      <bottom style="medium">
        <color indexed="64"/>
      </bottom>
      <diagonal/>
    </border>
    <border>
      <left style="thin">
        <color theme="0"/>
      </left>
      <right style="thin">
        <color theme="0"/>
      </right>
      <top/>
      <bottom/>
      <diagonal/>
    </border>
    <border>
      <left/>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style="medium">
        <color indexed="64"/>
      </right>
      <top/>
      <bottom style="thin">
        <color theme="0"/>
      </bottom>
      <diagonal/>
    </border>
    <border>
      <left style="medium">
        <color indexed="64"/>
      </left>
      <right/>
      <top style="thin">
        <color rgb="FFCCCCCC"/>
      </top>
      <bottom style="medium">
        <color indexed="64"/>
      </bottom>
      <diagonal/>
    </border>
    <border>
      <left/>
      <right/>
      <top style="thin">
        <color rgb="FFCCCCCC"/>
      </top>
      <bottom style="medium">
        <color indexed="64"/>
      </bottom>
      <diagonal/>
    </border>
    <border>
      <left style="medium">
        <color theme="4" tint="-0.249977111117893"/>
      </left>
      <right style="thin">
        <color theme="4"/>
      </right>
      <top style="thin">
        <color theme="4"/>
      </top>
      <bottom style="thin">
        <color theme="4"/>
      </bottom>
      <diagonal/>
    </border>
    <border>
      <left/>
      <right style="medium">
        <color theme="4" tint="-0.249977111117893"/>
      </right>
      <top style="thin">
        <color theme="4"/>
      </top>
      <bottom style="thin">
        <color theme="4"/>
      </bottom>
      <diagonal/>
    </border>
    <border>
      <left style="medium">
        <color theme="4"/>
      </left>
      <right style="thin">
        <color theme="4"/>
      </right>
      <top style="medium">
        <color theme="4"/>
      </top>
      <bottom style="thin">
        <color theme="4"/>
      </bottom>
      <diagonal/>
    </border>
    <border>
      <left style="thin">
        <color theme="4"/>
      </left>
      <right style="thin">
        <color theme="4"/>
      </right>
      <top style="medium">
        <color theme="4"/>
      </top>
      <bottom style="thin">
        <color theme="4"/>
      </bottom>
      <diagonal/>
    </border>
    <border>
      <left style="thin">
        <color theme="4"/>
      </left>
      <right style="medium">
        <color theme="4"/>
      </right>
      <top style="medium">
        <color theme="4"/>
      </top>
      <bottom style="thin">
        <color theme="4"/>
      </bottom>
      <diagonal/>
    </border>
    <border>
      <left style="medium">
        <color theme="4"/>
      </left>
      <right style="thin">
        <color theme="4"/>
      </right>
      <top style="thin">
        <color theme="4"/>
      </top>
      <bottom style="medium">
        <color theme="4"/>
      </bottom>
      <diagonal/>
    </border>
    <border>
      <left style="thin">
        <color theme="4"/>
      </left>
      <right style="medium">
        <color theme="4"/>
      </right>
      <top style="thin">
        <color theme="4"/>
      </top>
      <bottom style="medium">
        <color theme="4"/>
      </bottom>
      <diagonal/>
    </border>
    <border>
      <left style="medium">
        <color theme="4"/>
      </left>
      <right style="thin">
        <color theme="4"/>
      </right>
      <top style="thin">
        <color theme="4"/>
      </top>
      <bottom style="thin">
        <color theme="4"/>
      </bottom>
      <diagonal/>
    </border>
    <border>
      <left style="thin">
        <color theme="4"/>
      </left>
      <right style="medium">
        <color theme="4"/>
      </right>
      <top style="thin">
        <color theme="4"/>
      </top>
      <bottom style="thin">
        <color theme="4"/>
      </bottom>
      <diagonal/>
    </border>
    <border>
      <left style="medium">
        <color theme="4" tint="-0.249977111117893"/>
      </left>
      <right style="thin">
        <color theme="4"/>
      </right>
      <top/>
      <bottom style="thin">
        <color theme="4"/>
      </bottom>
      <diagonal/>
    </border>
    <border>
      <left style="thin">
        <color theme="4"/>
      </left>
      <right style="medium">
        <color theme="4"/>
      </right>
      <top/>
      <bottom style="thin">
        <color theme="4"/>
      </bottom>
      <diagonal/>
    </border>
    <border>
      <left style="medium">
        <color theme="4" tint="-0.249977111117893"/>
      </left>
      <right style="thin">
        <color theme="4"/>
      </right>
      <top style="thin">
        <color theme="4"/>
      </top>
      <bottom style="medium">
        <color theme="4"/>
      </bottom>
      <diagonal/>
    </border>
    <border>
      <left style="medium">
        <color theme="4" tint="-0.249977111117893"/>
      </left>
      <right/>
      <top/>
      <bottom style="medium">
        <color theme="4"/>
      </bottom>
      <diagonal/>
    </border>
    <border>
      <left style="thin">
        <color theme="4"/>
      </left>
      <right style="thin">
        <color theme="4"/>
      </right>
      <top style="medium">
        <color theme="4"/>
      </top>
      <bottom style="medium">
        <color theme="4"/>
      </bottom>
      <diagonal/>
    </border>
    <border>
      <left style="thin">
        <color theme="4"/>
      </left>
      <right style="thin">
        <color theme="4"/>
      </right>
      <top/>
      <bottom style="medium">
        <color theme="4" tint="-0.249977111117893"/>
      </bottom>
      <diagonal/>
    </border>
    <border>
      <left style="thin">
        <color theme="4"/>
      </left>
      <right style="medium">
        <color theme="4" tint="-0.24994659260841701"/>
      </right>
      <top/>
      <bottom style="medium">
        <color theme="4" tint="-0.249977111117893"/>
      </bottom>
      <diagonal/>
    </border>
    <border>
      <left style="thin">
        <color theme="4"/>
      </left>
      <right style="medium">
        <color theme="4"/>
      </right>
      <top style="medium">
        <color theme="4"/>
      </top>
      <bottom style="medium">
        <color theme="4"/>
      </bottom>
      <diagonal/>
    </border>
    <border>
      <left/>
      <right style="medium">
        <color theme="4" tint="-0.24994659260841701"/>
      </right>
      <top style="thin">
        <color theme="4"/>
      </top>
      <bottom style="thin">
        <color theme="4"/>
      </bottom>
      <diagonal/>
    </border>
    <border>
      <left/>
      <right style="medium">
        <color theme="4" tint="-0.24994659260841701"/>
      </right>
      <top style="thin">
        <color theme="4"/>
      </top>
      <bottom style="medium">
        <color theme="4" tint="-0.24994659260841701"/>
      </bottom>
      <diagonal/>
    </border>
    <border>
      <left style="medium">
        <color theme="4"/>
      </left>
      <right style="thin">
        <color theme="4"/>
      </right>
      <top style="medium">
        <color theme="4"/>
      </top>
      <bottom style="medium">
        <color theme="4"/>
      </bottom>
      <diagonal/>
    </border>
    <border>
      <left style="medium">
        <color theme="4"/>
      </left>
      <right style="thin">
        <color theme="4"/>
      </right>
      <top/>
      <bottom style="medium">
        <color theme="4" tint="-0.249977111117893"/>
      </bottom>
      <diagonal/>
    </border>
    <border>
      <left style="medium">
        <color theme="4" tint="-0.249977111117893"/>
      </left>
      <right style="thin">
        <color theme="4" tint="-0.249977111117893"/>
      </right>
      <top style="medium">
        <color theme="4" tint="-0.249977111117893"/>
      </top>
      <bottom/>
      <diagonal/>
    </border>
    <border>
      <left style="thin">
        <color theme="4" tint="-0.249977111117893"/>
      </left>
      <right style="thin">
        <color theme="4" tint="-0.249977111117893"/>
      </right>
      <top style="medium">
        <color theme="4" tint="-0.249977111117893"/>
      </top>
      <bottom/>
      <diagonal/>
    </border>
    <border>
      <left style="thin">
        <color theme="4" tint="-0.249977111117893"/>
      </left>
      <right style="medium">
        <color theme="4" tint="-0.249977111117893"/>
      </right>
      <top style="medium">
        <color theme="4" tint="-0.249977111117893"/>
      </top>
      <bottom style="thin">
        <color rgb="FFCCCCCC"/>
      </bottom>
      <diagonal/>
    </border>
    <border>
      <left style="medium">
        <color theme="4" tint="-0.249977111117893"/>
      </left>
      <right style="thin">
        <color theme="4" tint="-0.249977111117893"/>
      </right>
      <top style="thin">
        <color theme="4" tint="-0.249977111117893"/>
      </top>
      <bottom style="thin">
        <color theme="4" tint="-0.249977111117893"/>
      </bottom>
      <diagonal/>
    </border>
    <border>
      <left style="thin">
        <color theme="4" tint="-0.249977111117893"/>
      </left>
      <right style="thin">
        <color theme="4" tint="-0.249977111117893"/>
      </right>
      <top style="thin">
        <color theme="4" tint="-0.249977111117893"/>
      </top>
      <bottom style="thin">
        <color theme="4" tint="-0.249977111117893"/>
      </bottom>
      <diagonal/>
    </border>
    <border>
      <left style="medium">
        <color rgb="FF4472C4"/>
      </left>
      <right/>
      <top style="medium">
        <color theme="4"/>
      </top>
      <bottom/>
      <diagonal/>
    </border>
    <border>
      <left style="thin">
        <color theme="0"/>
      </left>
      <right style="thin">
        <color theme="0"/>
      </right>
      <top style="medium">
        <color theme="4"/>
      </top>
      <bottom/>
      <diagonal/>
    </border>
    <border>
      <left style="medium">
        <color rgb="FF4472C4"/>
      </left>
      <right/>
      <top/>
      <bottom style="thin">
        <color theme="0"/>
      </bottom>
      <diagonal/>
    </border>
    <border>
      <left style="thin">
        <color theme="0"/>
      </left>
      <right style="medium">
        <color rgb="FF4472C4"/>
      </right>
      <top/>
      <bottom style="thin">
        <color theme="0"/>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theme="0"/>
      </left>
      <right/>
      <top/>
      <bottom style="medium">
        <color indexed="64"/>
      </bottom>
      <diagonal/>
    </border>
    <border>
      <left/>
      <right style="thin">
        <color theme="0"/>
      </right>
      <top/>
      <bottom style="medium">
        <color indexed="64"/>
      </bottom>
      <diagonal/>
    </border>
    <border>
      <left style="medium">
        <color indexed="64"/>
      </left>
      <right/>
      <top style="thin">
        <color rgb="FFCCCCCC"/>
      </top>
      <bottom/>
      <diagonal/>
    </border>
    <border>
      <left style="thin">
        <color theme="4" tint="0.79998168889431442"/>
      </left>
      <right/>
      <top/>
      <bottom style="medium">
        <color indexed="64"/>
      </bottom>
      <diagonal/>
    </border>
    <border>
      <left style="medium">
        <color rgb="FF366092"/>
      </left>
      <right/>
      <top style="medium">
        <color rgb="FF366092"/>
      </top>
      <bottom/>
      <diagonal/>
    </border>
    <border>
      <left/>
      <right/>
      <top style="medium">
        <color rgb="FF366092"/>
      </top>
      <bottom/>
      <diagonal/>
    </border>
    <border>
      <left/>
      <right style="medium">
        <color rgb="FF366092"/>
      </right>
      <top style="medium">
        <color rgb="FF366092"/>
      </top>
      <bottom/>
      <diagonal/>
    </border>
    <border>
      <left style="medium">
        <color rgb="FF366092"/>
      </left>
      <right/>
      <top/>
      <bottom/>
      <diagonal/>
    </border>
    <border>
      <left/>
      <right style="medium">
        <color rgb="FF366092"/>
      </right>
      <top/>
      <bottom/>
      <diagonal/>
    </border>
    <border>
      <left style="medium">
        <color rgb="FF366092"/>
      </left>
      <right/>
      <top/>
      <bottom style="medium">
        <color rgb="FF366092"/>
      </bottom>
      <diagonal/>
    </border>
    <border>
      <left/>
      <right/>
      <top/>
      <bottom style="medium">
        <color rgb="FF366092"/>
      </bottom>
      <diagonal/>
    </border>
    <border>
      <left/>
      <right style="medium">
        <color rgb="FF366092"/>
      </right>
      <top/>
      <bottom style="medium">
        <color rgb="FF366092"/>
      </bottom>
      <diagonal/>
    </border>
    <border>
      <left style="thin">
        <color rgb="FF95B3D7"/>
      </left>
      <right style="thin">
        <color rgb="FF95B3D7"/>
      </right>
      <top/>
      <bottom style="thin">
        <color rgb="FF95B3D7"/>
      </bottom>
      <diagonal/>
    </border>
    <border>
      <left style="medium">
        <color indexed="64"/>
      </left>
      <right style="thin">
        <color theme="0"/>
      </right>
      <top style="medium">
        <color indexed="64"/>
      </top>
      <bottom style="thin">
        <color theme="0"/>
      </bottom>
      <diagonal/>
    </border>
    <border>
      <left style="thin">
        <color theme="0"/>
      </left>
      <right style="thin">
        <color theme="0"/>
      </right>
      <top style="medium">
        <color indexed="64"/>
      </top>
      <bottom style="thin">
        <color theme="0"/>
      </bottom>
      <diagonal/>
    </border>
    <border>
      <left style="thin">
        <color theme="0"/>
      </left>
      <right style="medium">
        <color indexed="64"/>
      </right>
      <top style="medium">
        <color indexed="64"/>
      </top>
      <bottom style="thin">
        <color theme="0"/>
      </bottom>
      <diagonal/>
    </border>
    <border>
      <left style="medium">
        <color indexed="64"/>
      </left>
      <right style="thin">
        <color theme="0"/>
      </right>
      <top style="thin">
        <color theme="0"/>
      </top>
      <bottom style="medium">
        <color indexed="64"/>
      </bottom>
      <diagonal/>
    </border>
    <border>
      <left style="thin">
        <color theme="0"/>
      </left>
      <right style="thin">
        <color theme="0"/>
      </right>
      <top style="thin">
        <color theme="0"/>
      </top>
      <bottom style="medium">
        <color indexed="64"/>
      </bottom>
      <diagonal/>
    </border>
    <border>
      <left style="thin">
        <color theme="0"/>
      </left>
      <right style="medium">
        <color indexed="64"/>
      </right>
      <top style="thin">
        <color theme="0"/>
      </top>
      <bottom style="medium">
        <color indexed="64"/>
      </bottom>
      <diagonal/>
    </border>
    <border>
      <left style="medium">
        <color theme="4" tint="-0.249977111117893"/>
      </left>
      <right/>
      <top style="medium">
        <color theme="4" tint="-0.249977111117893"/>
      </top>
      <bottom/>
      <diagonal/>
    </border>
    <border>
      <left/>
      <right/>
      <top style="medium">
        <color theme="4" tint="-0.249977111117893"/>
      </top>
      <bottom/>
      <diagonal/>
    </border>
    <border>
      <left/>
      <right style="medium">
        <color theme="4" tint="-0.249977111117893"/>
      </right>
      <top style="medium">
        <color theme="4" tint="-0.249977111117893"/>
      </top>
      <bottom/>
      <diagonal/>
    </border>
    <border>
      <left style="medium">
        <color theme="0"/>
      </left>
      <right/>
      <top style="medium">
        <color theme="0"/>
      </top>
      <bottom style="thin">
        <color theme="0"/>
      </bottom>
      <diagonal/>
    </border>
    <border>
      <left style="medium">
        <color theme="0"/>
      </left>
      <right style="thin">
        <color theme="4" tint="0.39997558519241921"/>
      </right>
      <top/>
      <bottom style="thin">
        <color theme="4" tint="0.39997558519241921"/>
      </bottom>
      <diagonal/>
    </border>
    <border>
      <left/>
      <right style="thin">
        <color theme="4" tint="0.39997558519241921"/>
      </right>
      <top/>
      <bottom style="thin">
        <color theme="4" tint="0.39997558519241921"/>
      </bottom>
      <diagonal/>
    </border>
    <border>
      <left style="medium">
        <color theme="0"/>
      </left>
      <right style="thin">
        <color theme="4" tint="0.39997558519241921"/>
      </right>
      <top style="thin">
        <color theme="4" tint="0.39997558519241921"/>
      </top>
      <bottom style="thin">
        <color theme="4" tint="0.39997558519241921"/>
      </bottom>
      <diagonal/>
    </border>
    <border>
      <left style="medium">
        <color theme="0"/>
      </left>
      <right/>
      <top style="medium">
        <color theme="0"/>
      </top>
      <bottom/>
      <diagonal/>
    </border>
    <border>
      <left style="thin">
        <color rgb="FF000000"/>
      </left>
      <right style="thin">
        <color rgb="FF000000"/>
      </right>
      <top style="thin">
        <color rgb="FF000000"/>
      </top>
      <bottom style="thin">
        <color rgb="FF000000"/>
      </bottom>
      <diagonal/>
    </border>
    <border>
      <left/>
      <right/>
      <top style="thin">
        <color rgb="FFCCCCCC"/>
      </top>
      <bottom/>
      <diagonal/>
    </border>
    <border>
      <left/>
      <right style="thin">
        <color rgb="FFCCCCCC"/>
      </right>
      <top/>
      <bottom/>
      <diagonal/>
    </border>
    <border>
      <left style="thin">
        <color rgb="FF000000"/>
      </left>
      <right/>
      <top style="thin">
        <color rgb="FF000000"/>
      </top>
      <bottom style="thin">
        <color rgb="FF000000"/>
      </bottom>
      <diagonal/>
    </border>
    <border>
      <left style="thin">
        <color rgb="FFCCCCCC"/>
      </left>
      <right style="thin">
        <color rgb="FFCCCCCC"/>
      </right>
      <top style="thin">
        <color rgb="FFCCCCCC"/>
      </top>
      <bottom/>
      <diagonal/>
    </border>
    <border>
      <left style="thin">
        <color rgb="FFCCCCCC"/>
      </left>
      <right/>
      <top style="thin">
        <color rgb="FFCCCCCC"/>
      </top>
      <bottom/>
      <diagonal/>
    </border>
    <border>
      <left style="thin">
        <color theme="0" tint="-0.24994659260841701"/>
      </left>
      <right style="medium">
        <color indexed="64"/>
      </right>
      <top style="thin">
        <color rgb="FFCCCCCC"/>
      </top>
      <bottom/>
      <diagonal/>
    </border>
    <border>
      <left style="thin">
        <color rgb="FFCCCCCC"/>
      </left>
      <right style="thin">
        <color rgb="FFCCCCCC"/>
      </right>
      <top/>
      <bottom/>
      <diagonal/>
    </border>
    <border>
      <left style="thin">
        <color rgb="FFCCCCCC"/>
      </left>
      <right/>
      <top/>
      <bottom/>
      <diagonal/>
    </border>
    <border>
      <left style="thin">
        <color theme="0" tint="-0.24994659260841701"/>
      </left>
      <right style="medium">
        <color indexed="64"/>
      </right>
      <top/>
      <bottom/>
      <diagonal/>
    </border>
    <border>
      <left style="thin">
        <color theme="4" tint="-0.24994659260841701"/>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theme="0"/>
      </right>
      <top style="medium">
        <color indexed="64"/>
      </top>
      <bottom style="medium">
        <color indexed="64"/>
      </bottom>
      <diagonal/>
    </border>
    <border>
      <left style="thin">
        <color theme="0"/>
      </left>
      <right style="thin">
        <color theme="0"/>
      </right>
      <top style="medium">
        <color indexed="64"/>
      </top>
      <bottom style="medium">
        <color indexed="64"/>
      </bottom>
      <diagonal/>
    </border>
    <border>
      <left style="thin">
        <color theme="0"/>
      </left>
      <right/>
      <top style="medium">
        <color indexed="64"/>
      </top>
      <bottom style="medium">
        <color indexed="64"/>
      </bottom>
      <diagonal/>
    </border>
    <border>
      <left style="thin">
        <color theme="0"/>
      </left>
      <right style="medium">
        <color indexed="64"/>
      </right>
      <top style="medium">
        <color indexed="64"/>
      </top>
      <bottom style="medium">
        <color indexed="64"/>
      </bottom>
      <diagonal/>
    </border>
    <border>
      <left style="thin">
        <color theme="0"/>
      </left>
      <right style="thin">
        <color theme="0"/>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rgb="FFCCCCCC"/>
      </left>
      <right style="thin">
        <color rgb="FFCCCCCC"/>
      </right>
      <top style="thin">
        <color rgb="FFCCCCCC"/>
      </top>
      <bottom style="thin">
        <color rgb="FFCCCCCC"/>
      </bottom>
      <diagonal/>
    </border>
    <border>
      <left/>
      <right/>
      <top style="thick">
        <color rgb="FF000000"/>
      </top>
      <bottom/>
      <diagonal/>
    </border>
    <border>
      <left/>
      <right style="medium">
        <color indexed="64"/>
      </right>
      <top style="medium">
        <color indexed="64"/>
      </top>
      <bottom style="thin">
        <color theme="0"/>
      </bottom>
      <diagonal/>
    </border>
    <border>
      <left style="medium">
        <color indexed="64"/>
      </left>
      <right/>
      <top style="thin">
        <color indexed="64"/>
      </top>
      <bottom style="thin">
        <color indexed="64"/>
      </bottom>
      <diagonal/>
    </border>
    <border>
      <left style="thin">
        <color rgb="FF000000"/>
      </left>
      <right style="medium">
        <color indexed="64"/>
      </right>
      <top style="thin">
        <color rgb="FF000000"/>
      </top>
      <bottom style="thin">
        <color rgb="FF000000"/>
      </bottom>
      <diagonal/>
    </border>
    <border>
      <left style="thin">
        <color indexed="64"/>
      </left>
      <right style="thin">
        <color indexed="64"/>
      </right>
      <top style="thin">
        <color indexed="64"/>
      </top>
      <bottom style="medium">
        <color indexed="64"/>
      </bottom>
      <diagonal/>
    </border>
    <border>
      <left style="medium">
        <color rgb="FF4472C4"/>
      </left>
      <right/>
      <top/>
      <bottom style="medium">
        <color theme="4"/>
      </bottom>
      <diagonal/>
    </border>
    <border>
      <left/>
      <right style="medium">
        <color rgb="FF4472C4"/>
      </right>
      <top/>
      <bottom style="medium">
        <color theme="4"/>
      </bottom>
      <diagonal/>
    </border>
    <border>
      <left style="thin">
        <color theme="0"/>
      </left>
      <right/>
      <top style="medium">
        <color theme="4"/>
      </top>
      <bottom style="thin">
        <color theme="0"/>
      </bottom>
      <diagonal/>
    </border>
    <border>
      <left/>
      <right style="medium">
        <color rgb="FF4472C4"/>
      </right>
      <top style="medium">
        <color theme="4"/>
      </top>
      <bottom style="thin">
        <color theme="0"/>
      </bottom>
      <diagonal/>
    </border>
    <border>
      <left style="thin">
        <color theme="4" tint="0.79998168889431442"/>
      </left>
      <right/>
      <top style="thin">
        <color theme="4" tint="0.79998168889431442"/>
      </top>
      <bottom style="thin">
        <color theme="4" tint="0.79998168889431442"/>
      </bottom>
      <diagonal/>
    </border>
    <border>
      <left style="thin">
        <color theme="4" tint="0.79998168889431442"/>
      </left>
      <right/>
      <top style="thin">
        <color theme="4" tint="0.79998168889431442"/>
      </top>
      <bottom style="medium">
        <color rgb="FF4472C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rgb="FF95B3D7"/>
      </left>
      <right/>
      <top style="thin">
        <color rgb="FF95B3D7"/>
      </top>
      <bottom/>
      <diagonal/>
    </border>
    <border>
      <left/>
      <right/>
      <top style="thin">
        <color rgb="FF95B3D7"/>
      </top>
      <bottom/>
      <diagonal/>
    </border>
    <border>
      <left/>
      <right style="thin">
        <color rgb="FF95B3D7"/>
      </right>
      <top style="thin">
        <color rgb="FF95B3D7"/>
      </top>
      <bottom/>
      <diagonal/>
    </border>
    <border>
      <left style="thin">
        <color rgb="FF95B3D7"/>
      </left>
      <right/>
      <top/>
      <bottom style="thin">
        <color rgb="FF95B3D7"/>
      </bottom>
      <diagonal/>
    </border>
    <border>
      <left/>
      <right/>
      <top/>
      <bottom style="thin">
        <color rgb="FF95B3D7"/>
      </bottom>
      <diagonal/>
    </border>
    <border>
      <left/>
      <right style="thin">
        <color rgb="FF95B3D7"/>
      </right>
      <top/>
      <bottom style="thin">
        <color rgb="FF95B3D7"/>
      </bottom>
      <diagonal/>
    </border>
    <border>
      <left style="thin">
        <color rgb="FF95B3D7"/>
      </left>
      <right/>
      <top/>
      <bottom/>
      <diagonal/>
    </border>
    <border>
      <left/>
      <right style="thin">
        <color rgb="FF95B3D7"/>
      </right>
      <top/>
      <bottom/>
      <diagonal/>
    </border>
  </borders>
  <cellStyleXfs count="34">
    <xf numFmtId="0" fontId="0" fillId="0" borderId="0"/>
    <xf numFmtId="164" fontId="2" fillId="0" borderId="0" applyFont="0" applyFill="0" applyBorder="0" applyAlignment="0" applyProtection="0"/>
    <xf numFmtId="0" fontId="3" fillId="0" borderId="0"/>
    <xf numFmtId="43" fontId="3" fillId="0" borderId="0" applyFont="0" applyFill="0" applyBorder="0" applyAlignment="0" applyProtection="0"/>
    <xf numFmtId="9" fontId="3" fillId="0" borderId="0" applyFont="0" applyFill="0" applyBorder="0" applyAlignment="0" applyProtection="0"/>
    <xf numFmtId="165" fontId="3" fillId="0" borderId="0" applyFont="0" applyFill="0" applyBorder="0" applyAlignment="0" applyProtection="0"/>
    <xf numFmtId="0" fontId="3" fillId="0" borderId="0"/>
    <xf numFmtId="0" fontId="15" fillId="0" borderId="0"/>
    <xf numFmtId="43" fontId="15" fillId="0" borderId="0" applyFont="0" applyFill="0" applyBorder="0" applyAlignment="0" applyProtection="0"/>
    <xf numFmtId="0" fontId="24" fillId="0" borderId="0" applyNumberFormat="0" applyFill="0" applyBorder="0" applyAlignment="0" applyProtection="0"/>
    <xf numFmtId="9" fontId="2" fillId="0" borderId="0" applyFont="0" applyFill="0" applyBorder="0" applyAlignment="0" applyProtection="0"/>
    <xf numFmtId="0" fontId="26" fillId="0" borderId="0"/>
    <xf numFmtId="0" fontId="26" fillId="0" borderId="0"/>
    <xf numFmtId="167" fontId="26" fillId="0" borderId="0" applyFont="0" applyFill="0" applyBorder="0" applyAlignment="0" applyProtection="0"/>
    <xf numFmtId="0" fontId="2" fillId="0" borderId="0"/>
    <xf numFmtId="0" fontId="26" fillId="0" borderId="0"/>
    <xf numFmtId="0" fontId="26" fillId="0" borderId="0" applyFont="0" applyFill="0" applyBorder="0" applyAlignment="0" applyProtection="0"/>
    <xf numFmtId="9" fontId="26" fillId="0" borderId="0" applyFont="0" applyFill="0" applyBorder="0" applyAlignment="0" applyProtection="0"/>
    <xf numFmtId="0" fontId="26" fillId="0" borderId="0"/>
    <xf numFmtId="0" fontId="26" fillId="0" borderId="0" applyFont="0" applyFill="0" applyBorder="0" applyAlignment="0" applyProtection="0"/>
    <xf numFmtId="9" fontId="26" fillId="0" borderId="0" applyFont="0" applyFill="0" applyBorder="0" applyAlignment="0" applyProtection="0"/>
    <xf numFmtId="168" fontId="26" fillId="0" borderId="0" applyFont="0" applyFill="0" applyBorder="0" applyAlignment="0" applyProtection="0"/>
    <xf numFmtId="0" fontId="15" fillId="0" borderId="0"/>
    <xf numFmtId="44" fontId="2" fillId="0" borderId="0" applyFont="0" applyFill="0" applyBorder="0" applyAlignment="0" applyProtection="0"/>
    <xf numFmtId="0" fontId="26" fillId="0" borderId="0"/>
    <xf numFmtId="0" fontId="26" fillId="0" borderId="0"/>
    <xf numFmtId="0" fontId="26"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164" fontId="2" fillId="0" borderId="0" applyFont="0" applyFill="0" applyBorder="0" applyAlignment="0" applyProtection="0"/>
    <xf numFmtId="0" fontId="39" fillId="0" borderId="0"/>
    <xf numFmtId="43" fontId="34" fillId="0" borderId="0" applyFont="0" applyFill="0" applyBorder="0" applyAlignment="0" applyProtection="0"/>
    <xf numFmtId="44" fontId="34" fillId="0" borderId="0" applyFont="0" applyFill="0" applyBorder="0" applyAlignment="0" applyProtection="0"/>
  </cellStyleXfs>
  <cellXfs count="517">
    <xf numFmtId="0" fontId="0" fillId="0" borderId="0" xfId="0"/>
    <xf numFmtId="0" fontId="4" fillId="0" borderId="0" xfId="2" applyFont="1" applyAlignment="1">
      <alignment vertical="center"/>
    </xf>
    <xf numFmtId="0" fontId="5" fillId="0" borderId="0" xfId="2" applyFont="1" applyAlignment="1">
      <alignment horizontal="left" vertical="center"/>
    </xf>
    <xf numFmtId="43" fontId="4" fillId="0" borderId="0" xfId="3" applyFont="1" applyAlignment="1">
      <alignment horizontal="center" vertical="center"/>
    </xf>
    <xf numFmtId="43" fontId="4" fillId="0" borderId="0" xfId="3" applyFont="1" applyAlignment="1">
      <alignment vertical="center"/>
    </xf>
    <xf numFmtId="43" fontId="4" fillId="0" borderId="0" xfId="3" applyFont="1" applyAlignment="1">
      <alignment horizontal="left" vertical="center"/>
    </xf>
    <xf numFmtId="0" fontId="4" fillId="0" borderId="1" xfId="2" applyFont="1" applyBorder="1" applyAlignment="1">
      <alignment vertical="center"/>
    </xf>
    <xf numFmtId="0" fontId="5" fillId="0" borderId="2" xfId="2" applyFont="1" applyBorder="1" applyAlignment="1">
      <alignment horizontal="left" vertical="center"/>
    </xf>
    <xf numFmtId="0" fontId="4" fillId="0" borderId="2" xfId="2" applyFont="1" applyBorder="1" applyAlignment="1">
      <alignment vertical="center"/>
    </xf>
    <xf numFmtId="43" fontId="4" fillId="0" borderId="2" xfId="3" applyFont="1" applyBorder="1" applyAlignment="1">
      <alignment horizontal="center" vertical="center"/>
    </xf>
    <xf numFmtId="43" fontId="4" fillId="0" borderId="2" xfId="3" applyFont="1" applyBorder="1" applyAlignment="1">
      <alignment vertical="center"/>
    </xf>
    <xf numFmtId="43" fontId="4" fillId="0" borderId="2" xfId="3" applyFont="1" applyBorder="1" applyAlignment="1">
      <alignment horizontal="left" vertical="center"/>
    </xf>
    <xf numFmtId="0" fontId="4" fillId="0" borderId="3" xfId="2" applyFont="1" applyBorder="1" applyAlignment="1">
      <alignment vertical="center"/>
    </xf>
    <xf numFmtId="0" fontId="4" fillId="0" borderId="4" xfId="2" applyFont="1" applyBorder="1" applyAlignment="1">
      <alignment vertical="center"/>
    </xf>
    <xf numFmtId="0" fontId="4" fillId="0" borderId="5" xfId="2" applyFont="1" applyBorder="1" applyAlignment="1">
      <alignment vertical="center"/>
    </xf>
    <xf numFmtId="0" fontId="4" fillId="0" borderId="4" xfId="2" applyFont="1" applyBorder="1" applyAlignment="1">
      <alignment horizontal="center" vertical="center"/>
    </xf>
    <xf numFmtId="0" fontId="4" fillId="0" borderId="5" xfId="2" applyFont="1" applyBorder="1" applyAlignment="1">
      <alignment horizontal="center" vertical="center"/>
    </xf>
    <xf numFmtId="0" fontId="4" fillId="0" borderId="0" xfId="2" applyFont="1" applyAlignment="1">
      <alignment horizontal="center" vertical="center"/>
    </xf>
    <xf numFmtId="0" fontId="4" fillId="0" borderId="4" xfId="2" applyFont="1" applyBorder="1" applyAlignment="1">
      <alignment horizontal="center" vertical="center" wrapText="1"/>
    </xf>
    <xf numFmtId="0" fontId="4" fillId="0" borderId="5" xfId="2" applyFont="1" applyBorder="1" applyAlignment="1">
      <alignment horizontal="center" vertical="center" wrapText="1"/>
    </xf>
    <xf numFmtId="0" fontId="4" fillId="0" borderId="0" xfId="2" applyFont="1" applyAlignment="1">
      <alignment horizontal="center" vertical="center" wrapText="1"/>
    </xf>
    <xf numFmtId="0" fontId="4" fillId="0" borderId="12" xfId="2" applyFont="1" applyBorder="1" applyAlignment="1">
      <alignment vertical="center"/>
    </xf>
    <xf numFmtId="0" fontId="5" fillId="0" borderId="13" xfId="2" applyFont="1" applyBorder="1" applyAlignment="1">
      <alignment horizontal="left" vertical="center"/>
    </xf>
    <xf numFmtId="0" fontId="4" fillId="0" borderId="13" xfId="2" applyFont="1" applyBorder="1" applyAlignment="1">
      <alignment vertical="center"/>
    </xf>
    <xf numFmtId="43" fontId="4" fillId="0" borderId="13" xfId="3" applyFont="1" applyBorder="1" applyAlignment="1">
      <alignment horizontal="center" vertical="center"/>
    </xf>
    <xf numFmtId="43" fontId="4" fillId="0" borderId="13" xfId="3" applyFont="1" applyBorder="1" applyAlignment="1">
      <alignment vertical="center"/>
    </xf>
    <xf numFmtId="43" fontId="4" fillId="0" borderId="13" xfId="3" applyFont="1" applyBorder="1" applyAlignment="1">
      <alignment horizontal="left" vertical="center"/>
    </xf>
    <xf numFmtId="0" fontId="4" fillId="0" borderId="14" xfId="2" applyFont="1" applyBorder="1" applyAlignment="1">
      <alignment vertical="center"/>
    </xf>
    <xf numFmtId="0" fontId="4" fillId="0" borderId="2" xfId="2" applyFont="1" applyBorder="1" applyAlignment="1">
      <alignment horizontal="center" vertical="center"/>
    </xf>
    <xf numFmtId="0" fontId="4" fillId="0" borderId="13" xfId="2" applyFont="1" applyBorder="1" applyAlignment="1">
      <alignment horizontal="center" vertical="center"/>
    </xf>
    <xf numFmtId="0" fontId="15" fillId="0" borderId="0" xfId="7"/>
    <xf numFmtId="0" fontId="15" fillId="0" borderId="0" xfId="7" applyAlignment="1">
      <alignment horizontal="center"/>
    </xf>
    <xf numFmtId="166" fontId="15" fillId="0" borderId="0" xfId="7" applyNumberFormat="1" applyAlignment="1">
      <alignment horizontal="right"/>
    </xf>
    <xf numFmtId="0" fontId="15" fillId="0" borderId="0" xfId="7" applyAlignment="1">
      <alignment horizontal="left"/>
    </xf>
    <xf numFmtId="2" fontId="19" fillId="3" borderId="6" xfId="7" applyNumberFormat="1" applyFont="1" applyFill="1" applyBorder="1" applyAlignment="1">
      <alignment horizontal="center" vertical="top" wrapText="1"/>
    </xf>
    <xf numFmtId="2" fontId="15" fillId="0" borderId="0" xfId="7" applyNumberFormat="1" applyAlignment="1">
      <alignment horizontal="center"/>
    </xf>
    <xf numFmtId="2" fontId="19" fillId="3" borderId="6" xfId="7" applyNumberFormat="1" applyFont="1" applyFill="1" applyBorder="1" applyAlignment="1">
      <alignment horizontal="right" vertical="top" wrapText="1"/>
    </xf>
    <xf numFmtId="2" fontId="15" fillId="0" borderId="0" xfId="7" applyNumberFormat="1" applyAlignment="1">
      <alignment horizontal="right"/>
    </xf>
    <xf numFmtId="0" fontId="26" fillId="0" borderId="0" xfId="11"/>
    <xf numFmtId="0" fontId="22" fillId="2" borderId="24" xfId="22" applyFont="1" applyFill="1" applyBorder="1" applyAlignment="1">
      <alignment horizontal="left" vertical="top" wrapText="1"/>
    </xf>
    <xf numFmtId="0" fontId="23" fillId="2" borderId="24" xfId="22" applyFont="1" applyFill="1" applyBorder="1" applyAlignment="1">
      <alignment horizontal="center" vertical="top" wrapText="1"/>
    </xf>
    <xf numFmtId="0" fontId="27" fillId="2" borderId="0" xfId="11" applyFont="1" applyFill="1"/>
    <xf numFmtId="0" fontId="27" fillId="0" borderId="0" xfId="11" applyFont="1"/>
    <xf numFmtId="44" fontId="29" fillId="2" borderId="0" xfId="23" applyFont="1" applyFill="1" applyBorder="1" applyAlignment="1"/>
    <xf numFmtId="4" fontId="27" fillId="0" borderId="0" xfId="11" applyNumberFormat="1" applyFont="1"/>
    <xf numFmtId="44" fontId="30" fillId="2" borderId="0" xfId="23" applyFont="1" applyFill="1" applyBorder="1" applyAlignment="1"/>
    <xf numFmtId="0" fontId="31" fillId="0" borderId="0" xfId="11" applyFont="1"/>
    <xf numFmtId="0" fontId="32" fillId="2" borderId="0" xfId="11" applyFont="1" applyFill="1"/>
    <xf numFmtId="0" fontId="32" fillId="0" borderId="0" xfId="11" applyFont="1"/>
    <xf numFmtId="0" fontId="33" fillId="0" borderId="0" xfId="11" applyFont="1"/>
    <xf numFmtId="0" fontId="34" fillId="0" borderId="0" xfId="11" applyFont="1"/>
    <xf numFmtId="10" fontId="33" fillId="0" borderId="0" xfId="11" applyNumberFormat="1" applyFont="1"/>
    <xf numFmtId="0" fontId="19" fillId="3" borderId="6" xfId="7" applyFont="1" applyFill="1" applyBorder="1" applyAlignment="1">
      <alignment horizontal="center" vertical="top" wrapText="1"/>
    </xf>
    <xf numFmtId="0" fontId="19" fillId="3" borderId="6" xfId="7" applyFont="1" applyFill="1" applyBorder="1" applyAlignment="1">
      <alignment horizontal="left" vertical="top" wrapText="1"/>
    </xf>
    <xf numFmtId="17" fontId="12" fillId="8" borderId="33" xfId="7" applyNumberFormat="1" applyFont="1" applyFill="1" applyBorder="1" applyAlignment="1">
      <alignment vertical="center"/>
    </xf>
    <xf numFmtId="17" fontId="12" fillId="8" borderId="35" xfId="7" applyNumberFormat="1" applyFont="1" applyFill="1" applyBorder="1" applyAlignment="1">
      <alignment vertical="center"/>
    </xf>
    <xf numFmtId="0" fontId="13" fillId="7" borderId="37" xfId="0" applyFont="1" applyFill="1" applyBorder="1" applyAlignment="1">
      <alignment horizontal="center" vertical="center"/>
    </xf>
    <xf numFmtId="0" fontId="22" fillId="2" borderId="43" xfId="22" applyFont="1" applyFill="1" applyBorder="1" applyAlignment="1">
      <alignment horizontal="center" vertical="top" wrapText="1"/>
    </xf>
    <xf numFmtId="0" fontId="23" fillId="2" borderId="43" xfId="22" applyFont="1" applyFill="1" applyBorder="1" applyAlignment="1">
      <alignment horizontal="center" vertical="top" wrapText="1"/>
    </xf>
    <xf numFmtId="10" fontId="15" fillId="0" borderId="0" xfId="10" applyNumberFormat="1" applyFont="1"/>
    <xf numFmtId="166" fontId="15" fillId="0" borderId="0" xfId="7" applyNumberFormat="1"/>
    <xf numFmtId="14" fontId="15" fillId="0" borderId="0" xfId="7" applyNumberFormat="1"/>
    <xf numFmtId="43" fontId="15" fillId="0" borderId="0" xfId="27" applyFont="1" applyFill="1"/>
    <xf numFmtId="166" fontId="23" fillId="2" borderId="0" xfId="22" applyNumberFormat="1" applyFont="1" applyFill="1" applyAlignment="1">
      <alignment vertical="top" wrapText="1"/>
    </xf>
    <xf numFmtId="166" fontId="19" fillId="3" borderId="7" xfId="7" applyNumberFormat="1" applyFont="1" applyFill="1" applyBorder="1" applyAlignment="1">
      <alignment horizontal="right" vertical="top" wrapText="1"/>
    </xf>
    <xf numFmtId="166" fontId="19" fillId="3" borderId="53" xfId="7" applyNumberFormat="1" applyFont="1" applyFill="1" applyBorder="1" applyAlignment="1">
      <alignment horizontal="center" vertical="top" wrapText="1"/>
    </xf>
    <xf numFmtId="9" fontId="13" fillId="7" borderId="55" xfId="10" applyFont="1" applyFill="1" applyBorder="1" applyAlignment="1">
      <alignment horizontal="right" vertical="center"/>
    </xf>
    <xf numFmtId="0" fontId="15" fillId="0" borderId="0" xfId="22"/>
    <xf numFmtId="0" fontId="36" fillId="0" borderId="0" xfId="11" applyFont="1"/>
    <xf numFmtId="43" fontId="36" fillId="0" borderId="0" xfId="27" applyFont="1"/>
    <xf numFmtId="43" fontId="37" fillId="0" borderId="0" xfId="27" applyFont="1"/>
    <xf numFmtId="170" fontId="37" fillId="0" borderId="0" xfId="27" applyNumberFormat="1" applyFont="1"/>
    <xf numFmtId="169" fontId="37" fillId="0" borderId="0" xfId="27" applyNumberFormat="1" applyFont="1"/>
    <xf numFmtId="10" fontId="37" fillId="0" borderId="0" xfId="10" applyNumberFormat="1" applyFont="1"/>
    <xf numFmtId="0" fontId="22" fillId="2" borderId="43" xfId="22" applyFont="1" applyFill="1" applyBorder="1" applyAlignment="1">
      <alignment horizontal="center" vertical="center" wrapText="1"/>
    </xf>
    <xf numFmtId="43" fontId="15" fillId="0" borderId="0" xfId="7" applyNumberFormat="1"/>
    <xf numFmtId="166" fontId="15" fillId="0" borderId="0" xfId="1" applyNumberFormat="1" applyFont="1" applyFill="1"/>
    <xf numFmtId="10" fontId="12" fillId="8" borderId="7" xfId="10" applyNumberFormat="1" applyFont="1" applyFill="1" applyBorder="1" applyAlignment="1">
      <alignment horizontal="center" vertical="center"/>
    </xf>
    <xf numFmtId="10" fontId="12" fillId="8" borderId="61" xfId="10" applyNumberFormat="1" applyFont="1" applyFill="1" applyBorder="1" applyAlignment="1">
      <alignment vertical="center"/>
    </xf>
    <xf numFmtId="0" fontId="25" fillId="0" borderId="0" xfId="11" applyFont="1"/>
    <xf numFmtId="0" fontId="26" fillId="0" borderId="16" xfId="11" applyBorder="1"/>
    <xf numFmtId="0" fontId="22" fillId="2" borderId="19" xfId="22" applyFont="1" applyFill="1" applyBorder="1" applyAlignment="1">
      <alignment horizontal="left" vertical="top" wrapText="1"/>
    </xf>
    <xf numFmtId="0" fontId="22" fillId="2" borderId="20" xfId="22" applyFont="1" applyFill="1" applyBorder="1" applyAlignment="1">
      <alignment horizontal="left" vertical="top" wrapText="1"/>
    </xf>
    <xf numFmtId="0" fontId="25" fillId="0" borderId="20" xfId="11" applyFont="1" applyBorder="1"/>
    <xf numFmtId="0" fontId="26" fillId="0" borderId="21" xfId="11" applyBorder="1"/>
    <xf numFmtId="10" fontId="10" fillId="0" borderId="25" xfId="10" applyNumberFormat="1" applyFont="1" applyBorder="1" applyAlignment="1">
      <alignment vertical="center"/>
    </xf>
    <xf numFmtId="166" fontId="10" fillId="0" borderId="26" xfId="10" applyNumberFormat="1" applyFont="1" applyBorder="1" applyAlignment="1">
      <alignment vertical="center"/>
    </xf>
    <xf numFmtId="10" fontId="10" fillId="0" borderId="66" xfId="10" applyNumberFormat="1" applyFont="1" applyBorder="1" applyAlignment="1">
      <alignment vertical="center"/>
    </xf>
    <xf numFmtId="10" fontId="10" fillId="0" borderId="67" xfId="10" applyNumberFormat="1" applyFont="1" applyBorder="1" applyAlignment="1">
      <alignment vertical="center"/>
    </xf>
    <xf numFmtId="10" fontId="10" fillId="0" borderId="68" xfId="10" applyNumberFormat="1" applyFont="1" applyBorder="1" applyAlignment="1">
      <alignment vertical="center"/>
    </xf>
    <xf numFmtId="166" fontId="10" fillId="0" borderId="69" xfId="10" applyNumberFormat="1" applyFont="1" applyBorder="1" applyAlignment="1">
      <alignment vertical="center"/>
    </xf>
    <xf numFmtId="166" fontId="10" fillId="0" borderId="70" xfId="10" applyNumberFormat="1" applyFont="1" applyBorder="1" applyAlignment="1">
      <alignment vertical="center"/>
    </xf>
    <xf numFmtId="10" fontId="10" fillId="0" borderId="71" xfId="10" applyNumberFormat="1" applyFont="1" applyBorder="1" applyAlignment="1">
      <alignment vertical="center"/>
    </xf>
    <xf numFmtId="10" fontId="10" fillId="0" borderId="72" xfId="10" applyNumberFormat="1" applyFont="1" applyBorder="1" applyAlignment="1">
      <alignment vertical="center"/>
    </xf>
    <xf numFmtId="166" fontId="10" fillId="0" borderId="78" xfId="10" applyNumberFormat="1" applyFont="1" applyBorder="1" applyAlignment="1">
      <alignment vertical="center"/>
    </xf>
    <xf numFmtId="166" fontId="10" fillId="0" borderId="79" xfId="10" applyNumberFormat="1" applyFont="1" applyBorder="1" applyAlignment="1">
      <alignment vertical="center"/>
    </xf>
    <xf numFmtId="166" fontId="10" fillId="0" borderId="77" xfId="10" applyNumberFormat="1" applyFont="1" applyBorder="1" applyAlignment="1">
      <alignment vertical="center"/>
    </xf>
    <xf numFmtId="10" fontId="10" fillId="0" borderId="77" xfId="10" applyNumberFormat="1" applyFont="1" applyBorder="1" applyAlignment="1">
      <alignment vertical="center"/>
    </xf>
    <xf numFmtId="166" fontId="10" fillId="0" borderId="80" xfId="10" applyNumberFormat="1" applyFont="1" applyBorder="1" applyAlignment="1">
      <alignment vertical="center"/>
    </xf>
    <xf numFmtId="10" fontId="10" fillId="0" borderId="80" xfId="10" applyNumberFormat="1" applyFont="1" applyBorder="1" applyAlignment="1">
      <alignment vertical="center"/>
    </xf>
    <xf numFmtId="166" fontId="10" fillId="0" borderId="83" xfId="10" applyNumberFormat="1" applyFont="1" applyBorder="1" applyAlignment="1">
      <alignment vertical="center"/>
    </xf>
    <xf numFmtId="10" fontId="10" fillId="0" borderId="83" xfId="10" applyNumberFormat="1" applyFont="1" applyBorder="1" applyAlignment="1">
      <alignment vertical="center"/>
    </xf>
    <xf numFmtId="166" fontId="10" fillId="0" borderId="84" xfId="10" applyNumberFormat="1" applyFont="1" applyBorder="1" applyAlignment="1">
      <alignment vertical="center"/>
    </xf>
    <xf numFmtId="0" fontId="21" fillId="5" borderId="85" xfId="22" applyFont="1" applyFill="1" applyBorder="1" applyAlignment="1">
      <alignment horizontal="center" vertical="top" wrapText="1"/>
    </xf>
    <xf numFmtId="0" fontId="21" fillId="5" borderId="86" xfId="22" applyFont="1" applyFill="1" applyBorder="1" applyAlignment="1">
      <alignment horizontal="center" vertical="top" wrapText="1"/>
    </xf>
    <xf numFmtId="0" fontId="21" fillId="5" borderId="87" xfId="22" applyFont="1" applyFill="1" applyBorder="1" applyAlignment="1">
      <alignment horizontal="center" vertical="top" wrapText="1"/>
    </xf>
    <xf numFmtId="0" fontId="22" fillId="2" borderId="88" xfId="22" applyFont="1" applyFill="1" applyBorder="1" applyAlignment="1">
      <alignment horizontal="left" vertical="top" wrapText="1"/>
    </xf>
    <xf numFmtId="14" fontId="22" fillId="2" borderId="89" xfId="22" quotePrefix="1" applyNumberFormat="1" applyFont="1" applyFill="1" applyBorder="1" applyAlignment="1">
      <alignment horizontal="left" vertical="top" wrapText="1"/>
    </xf>
    <xf numFmtId="0" fontId="0" fillId="0" borderId="38" xfId="0" applyBorder="1"/>
    <xf numFmtId="166" fontId="0" fillId="0" borderId="38" xfId="0" applyNumberFormat="1" applyBorder="1"/>
    <xf numFmtId="10" fontId="12" fillId="5" borderId="58" xfId="10" applyNumberFormat="1" applyFont="1" applyFill="1" applyBorder="1" applyAlignment="1">
      <alignment horizontal="center" vertical="center"/>
    </xf>
    <xf numFmtId="0" fontId="14" fillId="6" borderId="4" xfId="0" applyFont="1" applyFill="1" applyBorder="1" applyAlignment="1">
      <alignment horizontal="center" vertical="center"/>
    </xf>
    <xf numFmtId="0" fontId="20" fillId="5" borderId="38" xfId="7" applyFont="1" applyFill="1" applyBorder="1" applyAlignment="1">
      <alignment horizontal="center" vertical="center" wrapText="1"/>
    </xf>
    <xf numFmtId="0" fontId="23" fillId="5" borderId="38" xfId="7" applyFont="1" applyFill="1" applyBorder="1" applyAlignment="1">
      <alignment horizontal="left" vertical="center" wrapText="1"/>
    </xf>
    <xf numFmtId="166" fontId="20" fillId="5" borderId="38" xfId="7" applyNumberFormat="1" applyFont="1" applyFill="1" applyBorder="1" applyAlignment="1">
      <alignment horizontal="right" vertical="center" wrapText="1"/>
    </xf>
    <xf numFmtId="166" fontId="13" fillId="7" borderId="38" xfId="23" applyNumberFormat="1" applyFont="1" applyFill="1" applyBorder="1" applyAlignment="1">
      <alignment horizontal="center" vertical="center"/>
    </xf>
    <xf numFmtId="0" fontId="13" fillId="7" borderId="13" xfId="0" applyFont="1" applyFill="1" applyBorder="1" applyAlignment="1">
      <alignment horizontal="center" vertical="center"/>
    </xf>
    <xf numFmtId="166" fontId="13" fillId="7" borderId="100" xfId="23" applyNumberFormat="1" applyFont="1" applyFill="1" applyBorder="1" applyAlignment="1">
      <alignment horizontal="center" vertical="center"/>
    </xf>
    <xf numFmtId="2" fontId="40" fillId="10" borderId="9" xfId="18" applyNumberFormat="1" applyFont="1" applyFill="1" applyBorder="1" applyAlignment="1">
      <alignment horizontal="center" vertical="center" wrapText="1"/>
    </xf>
    <xf numFmtId="171" fontId="40" fillId="10" borderId="9" xfId="18" applyNumberFormat="1" applyFont="1" applyFill="1" applyBorder="1" applyAlignment="1">
      <alignment horizontal="center" vertical="center" wrapText="1"/>
    </xf>
    <xf numFmtId="0" fontId="45" fillId="10" borderId="9" xfId="18" applyFont="1" applyFill="1" applyBorder="1" applyAlignment="1">
      <alignment horizontal="center" vertical="center" wrapText="1"/>
    </xf>
    <xf numFmtId="0" fontId="40" fillId="10" borderId="9" xfId="18" applyFont="1" applyFill="1" applyBorder="1" applyAlignment="1">
      <alignment horizontal="center" vertical="center" wrapText="1"/>
    </xf>
    <xf numFmtId="2" fontId="46" fillId="10" borderId="9" xfId="18" applyNumberFormat="1" applyFont="1" applyFill="1" applyBorder="1" applyAlignment="1">
      <alignment horizontal="center" vertical="center" wrapText="1"/>
    </xf>
    <xf numFmtId="171" fontId="46" fillId="10" borderId="9" xfId="18" applyNumberFormat="1" applyFont="1" applyFill="1" applyBorder="1" applyAlignment="1">
      <alignment horizontal="center" vertical="center"/>
    </xf>
    <xf numFmtId="171" fontId="46" fillId="10" borderId="9" xfId="18" applyNumberFormat="1" applyFont="1" applyFill="1" applyBorder="1" applyAlignment="1">
      <alignment horizontal="center" vertical="center" wrapText="1"/>
    </xf>
    <xf numFmtId="1" fontId="47" fillId="12" borderId="11" xfId="18" applyNumberFormat="1" applyFont="1" applyFill="1" applyBorder="1" applyAlignment="1">
      <alignment horizontal="center" vertical="center"/>
    </xf>
    <xf numFmtId="2" fontId="47" fillId="12" borderId="11" xfId="18" applyNumberFormat="1" applyFont="1" applyFill="1" applyBorder="1" applyAlignment="1">
      <alignment horizontal="center" vertical="center"/>
    </xf>
    <xf numFmtId="171" fontId="47" fillId="12" borderId="11" xfId="18" applyNumberFormat="1" applyFont="1" applyFill="1" applyBorder="1" applyAlignment="1">
      <alignment horizontal="center" vertical="center"/>
    </xf>
    <xf numFmtId="2" fontId="42" fillId="2" borderId="109" xfId="18" applyNumberFormat="1" applyFont="1" applyFill="1" applyBorder="1" applyAlignment="1">
      <alignment horizontal="center" vertical="center"/>
    </xf>
    <xf numFmtId="43" fontId="11" fillId="0" borderId="0" xfId="3" applyFont="1" applyFill="1" applyBorder="1" applyAlignment="1">
      <alignment horizontal="center" vertical="center"/>
    </xf>
    <xf numFmtId="0" fontId="28" fillId="0" borderId="0" xfId="2" applyFont="1" applyAlignment="1">
      <alignment horizontal="left" vertical="center"/>
    </xf>
    <xf numFmtId="0" fontId="8" fillId="0" borderId="0" xfId="2" applyFont="1" applyAlignment="1">
      <alignment horizontal="left" vertical="center" wrapText="1"/>
    </xf>
    <xf numFmtId="0" fontId="8" fillId="0" borderId="0" xfId="2" applyFont="1" applyAlignment="1">
      <alignment horizontal="center" vertical="center"/>
    </xf>
    <xf numFmtId="43" fontId="8" fillId="0" borderId="0" xfId="3" applyFont="1" applyFill="1" applyBorder="1" applyAlignment="1">
      <alignment horizontal="right" vertical="center"/>
    </xf>
    <xf numFmtId="43" fontId="8" fillId="0" borderId="0" xfId="3" applyFont="1" applyFill="1" applyBorder="1" applyAlignment="1">
      <alignment horizontal="center" vertical="center"/>
    </xf>
    <xf numFmtId="43" fontId="7" fillId="0" borderId="0" xfId="3" applyFont="1" applyFill="1" applyBorder="1" applyAlignment="1">
      <alignment horizontal="center" vertical="center"/>
    </xf>
    <xf numFmtId="0" fontId="10" fillId="0" borderId="0" xfId="2" applyFont="1" applyAlignment="1">
      <alignment horizontal="left" vertical="center"/>
    </xf>
    <xf numFmtId="0" fontId="7" fillId="0" borderId="0" xfId="2" applyFont="1" applyAlignment="1">
      <alignment horizontal="left" vertical="center" wrapText="1"/>
    </xf>
    <xf numFmtId="0" fontId="7" fillId="0" borderId="0" xfId="2" applyFont="1" applyAlignment="1">
      <alignment horizontal="center" vertical="center"/>
    </xf>
    <xf numFmtId="43" fontId="8" fillId="0" borderId="0" xfId="27" applyFont="1" applyFill="1" applyBorder="1" applyAlignment="1">
      <alignment horizontal="right" vertical="center"/>
    </xf>
    <xf numFmtId="0" fontId="10" fillId="0" borderId="0" xfId="2" applyFont="1" applyAlignment="1">
      <alignment vertical="center"/>
    </xf>
    <xf numFmtId="43" fontId="4" fillId="0" borderId="0" xfId="3" applyFont="1" applyFill="1" applyBorder="1" applyAlignment="1">
      <alignment horizontal="center" vertical="center"/>
    </xf>
    <xf numFmtId="43" fontId="4" fillId="0" borderId="0" xfId="3" applyFont="1" applyFill="1" applyBorder="1" applyAlignment="1">
      <alignment vertical="center"/>
    </xf>
    <xf numFmtId="43" fontId="4" fillId="0" borderId="0" xfId="3" applyFont="1" applyFill="1" applyBorder="1" applyAlignment="1">
      <alignment horizontal="left" vertical="center"/>
    </xf>
    <xf numFmtId="0" fontId="11" fillId="0" borderId="0" xfId="2" applyFont="1" applyAlignment="1">
      <alignment horizontal="center" vertical="center"/>
    </xf>
    <xf numFmtId="0" fontId="25" fillId="0" borderId="0" xfId="22" applyFont="1"/>
    <xf numFmtId="0" fontId="25" fillId="0" borderId="0" xfId="22" applyFont="1" applyAlignment="1">
      <alignment vertical="top"/>
    </xf>
    <xf numFmtId="0" fontId="25" fillId="0" borderId="0" xfId="22" applyFont="1" applyAlignment="1">
      <alignment horizontal="center" vertical="top"/>
    </xf>
    <xf numFmtId="0" fontId="15" fillId="0" borderId="4" xfId="22" applyBorder="1"/>
    <xf numFmtId="0" fontId="25" fillId="0" borderId="5" xfId="22" applyFont="1" applyBorder="1" applyAlignment="1">
      <alignment horizontal="center" vertical="top"/>
    </xf>
    <xf numFmtId="0" fontId="4" fillId="0" borderId="116" xfId="2" applyFont="1" applyBorder="1" applyAlignment="1">
      <alignment vertical="center"/>
    </xf>
    <xf numFmtId="0" fontId="5" fillId="0" borderId="117" xfId="2" applyFont="1" applyBorder="1" applyAlignment="1">
      <alignment horizontal="left" vertical="center"/>
    </xf>
    <xf numFmtId="0" fontId="4" fillId="0" borderId="117" xfId="2" applyFont="1" applyBorder="1" applyAlignment="1">
      <alignment vertical="center"/>
    </xf>
    <xf numFmtId="0" fontId="5" fillId="0" borderId="117" xfId="2" applyFont="1" applyBorder="1" applyAlignment="1">
      <alignment horizontal="right" vertical="center"/>
    </xf>
    <xf numFmtId="0" fontId="4" fillId="0" borderId="118" xfId="2" applyFont="1" applyBorder="1" applyAlignment="1">
      <alignment vertical="center"/>
    </xf>
    <xf numFmtId="0" fontId="4" fillId="0" borderId="15" xfId="2" applyFont="1" applyBorder="1" applyAlignment="1">
      <alignment vertical="center"/>
    </xf>
    <xf numFmtId="0" fontId="4" fillId="0" borderId="16" xfId="2" applyFont="1" applyBorder="1" applyAlignment="1">
      <alignment vertical="center"/>
    </xf>
    <xf numFmtId="0" fontId="7" fillId="0" borderId="0" xfId="2" applyFont="1" applyAlignment="1">
      <alignment horizontal="left" vertical="center"/>
    </xf>
    <xf numFmtId="0" fontId="8" fillId="0" borderId="0" xfId="2" applyFont="1" applyAlignment="1">
      <alignment vertical="center"/>
    </xf>
    <xf numFmtId="0" fontId="7" fillId="0" borderId="0" xfId="2" applyFont="1" applyAlignment="1">
      <alignment horizontal="right" vertical="center"/>
    </xf>
    <xf numFmtId="0" fontId="4" fillId="0" borderId="15" xfId="2" applyFont="1" applyBorder="1" applyAlignment="1">
      <alignment horizontal="center" vertical="center"/>
    </xf>
    <xf numFmtId="0" fontId="50" fillId="3" borderId="6" xfId="2" applyFont="1" applyFill="1" applyBorder="1" applyAlignment="1">
      <alignment horizontal="center" vertical="center"/>
    </xf>
    <xf numFmtId="0" fontId="4" fillId="0" borderId="16" xfId="2" applyFont="1" applyBorder="1" applyAlignment="1">
      <alignment horizontal="center" vertical="center"/>
    </xf>
    <xf numFmtId="0" fontId="10" fillId="5" borderId="119" xfId="2" applyFont="1" applyFill="1" applyBorder="1" applyAlignment="1">
      <alignment horizontal="center" vertical="center"/>
    </xf>
    <xf numFmtId="0" fontId="10" fillId="5" borderId="11" xfId="2" applyFont="1" applyFill="1" applyBorder="1" applyAlignment="1">
      <alignment vertical="center"/>
    </xf>
    <xf numFmtId="10" fontId="10" fillId="5" borderId="11" xfId="4" applyNumberFormat="1" applyFont="1" applyFill="1" applyBorder="1" applyAlignment="1">
      <alignment horizontal="right" vertical="center"/>
    </xf>
    <xf numFmtId="0" fontId="7" fillId="0" borderId="120" xfId="2" applyFont="1" applyBorder="1" applyAlignment="1">
      <alignment horizontal="center" vertical="center"/>
    </xf>
    <xf numFmtId="0" fontId="8" fillId="0" borderId="121" xfId="2" applyFont="1" applyBorder="1" applyAlignment="1">
      <alignment vertical="center"/>
    </xf>
    <xf numFmtId="10" fontId="7" fillId="0" borderId="122" xfId="4" applyNumberFormat="1" applyFont="1" applyFill="1" applyBorder="1" applyAlignment="1">
      <alignment horizontal="right" vertical="center"/>
    </xf>
    <xf numFmtId="0" fontId="7" fillId="0" borderId="122" xfId="2" applyFont="1" applyBorder="1" applyAlignment="1">
      <alignment horizontal="center" vertical="center"/>
    </xf>
    <xf numFmtId="10" fontId="7" fillId="0" borderId="120" xfId="4" applyNumberFormat="1" applyFont="1" applyFill="1" applyBorder="1" applyAlignment="1">
      <alignment horizontal="right" vertical="center"/>
    </xf>
    <xf numFmtId="10" fontId="5" fillId="0" borderId="0" xfId="4" applyNumberFormat="1" applyFont="1" applyBorder="1" applyAlignment="1">
      <alignment horizontal="right" vertical="center"/>
    </xf>
    <xf numFmtId="10" fontId="14" fillId="6" borderId="123" xfId="10" applyNumberFormat="1" applyFont="1" applyFill="1" applyBorder="1" applyAlignment="1">
      <alignment vertical="center"/>
    </xf>
    <xf numFmtId="0" fontId="4" fillId="0" borderId="19" xfId="2" applyFont="1" applyBorder="1" applyAlignment="1">
      <alignment vertical="center"/>
    </xf>
    <xf numFmtId="0" fontId="5" fillId="0" borderId="20" xfId="2" applyFont="1" applyBorder="1" applyAlignment="1">
      <alignment horizontal="left" vertical="center"/>
    </xf>
    <xf numFmtId="0" fontId="4" fillId="0" borderId="20" xfId="2" applyFont="1" applyBorder="1" applyAlignment="1">
      <alignment vertical="center"/>
    </xf>
    <xf numFmtId="0" fontId="5" fillId="0" borderId="20" xfId="2" applyFont="1" applyBorder="1" applyAlignment="1">
      <alignment horizontal="right" vertical="center"/>
    </xf>
    <xf numFmtId="0" fontId="4" fillId="0" borderId="21" xfId="2" applyFont="1" applyBorder="1" applyAlignment="1">
      <alignment vertical="center"/>
    </xf>
    <xf numFmtId="0" fontId="11" fillId="0" borderId="0" xfId="2" applyFont="1" applyAlignment="1">
      <alignment vertical="center"/>
    </xf>
    <xf numFmtId="0" fontId="5" fillId="0" borderId="0" xfId="2" applyFont="1" applyAlignment="1">
      <alignment horizontal="right" vertical="center"/>
    </xf>
    <xf numFmtId="0" fontId="5" fillId="0" borderId="13" xfId="2" applyFont="1" applyBorder="1" applyAlignment="1">
      <alignment horizontal="right" vertical="center"/>
    </xf>
    <xf numFmtId="0" fontId="13" fillId="7" borderId="95" xfId="0" applyFont="1" applyFill="1" applyBorder="1" applyAlignment="1">
      <alignment horizontal="left" vertical="center"/>
    </xf>
    <xf numFmtId="0" fontId="13" fillId="7" borderId="12" xfId="0" applyFont="1" applyFill="1" applyBorder="1" applyAlignment="1">
      <alignment horizontal="left" vertical="center"/>
    </xf>
    <xf numFmtId="0" fontId="16" fillId="8" borderId="59" xfId="7" applyFont="1" applyFill="1" applyBorder="1" applyAlignment="1">
      <alignment horizontal="center" vertical="center"/>
    </xf>
    <xf numFmtId="0" fontId="16" fillId="5" borderId="57" xfId="7" applyFont="1" applyFill="1" applyBorder="1" applyAlignment="1">
      <alignment horizontal="center" vertical="center" wrapText="1"/>
    </xf>
    <xf numFmtId="0" fontId="22" fillId="2" borderId="124" xfId="7" applyFont="1" applyFill="1" applyBorder="1" applyAlignment="1">
      <alignment horizontal="left" vertical="center" wrapText="1"/>
    </xf>
    <xf numFmtId="0" fontId="22" fillId="2" borderId="124" xfId="7" applyFont="1" applyFill="1" applyBorder="1" applyAlignment="1">
      <alignment horizontal="center" vertical="center" wrapText="1"/>
    </xf>
    <xf numFmtId="0" fontId="22" fillId="0" borderId="124" xfId="7" applyFont="1" applyBorder="1" applyAlignment="1">
      <alignment horizontal="center" vertical="center" wrapText="1"/>
    </xf>
    <xf numFmtId="0" fontId="21" fillId="5" borderId="125" xfId="7" applyFont="1" applyFill="1" applyBorder="1" applyAlignment="1">
      <alignment horizontal="center" vertical="center" wrapText="1"/>
    </xf>
    <xf numFmtId="0" fontId="22" fillId="0" borderId="124" xfId="7" applyFont="1" applyBorder="1" applyAlignment="1">
      <alignment horizontal="left" vertical="center" wrapText="1"/>
    </xf>
    <xf numFmtId="0" fontId="21" fillId="5" borderId="126" xfId="7" applyFont="1" applyFill="1" applyBorder="1" applyAlignment="1">
      <alignment horizontal="center" vertical="center" wrapText="1"/>
    </xf>
    <xf numFmtId="43" fontId="22" fillId="0" borderId="124" xfId="27" applyFont="1" applyFill="1" applyBorder="1" applyAlignment="1">
      <alignment horizontal="center" vertical="center" wrapText="1"/>
    </xf>
    <xf numFmtId="166" fontId="22" fillId="0" borderId="124" xfId="7" applyNumberFormat="1" applyFont="1" applyBorder="1" applyAlignment="1">
      <alignment horizontal="right" vertical="center" wrapText="1"/>
    </xf>
    <xf numFmtId="166" fontId="22" fillId="2" borderId="124" xfId="7" applyNumberFormat="1" applyFont="1" applyFill="1" applyBorder="1" applyAlignment="1">
      <alignment horizontal="right" vertical="center" wrapText="1"/>
    </xf>
    <xf numFmtId="0" fontId="22" fillId="0" borderId="127" xfId="7" applyFont="1" applyBorder="1" applyAlignment="1">
      <alignment horizontal="center" vertical="center" wrapText="1"/>
    </xf>
    <xf numFmtId="0" fontId="21" fillId="5" borderId="128" xfId="7" applyFont="1" applyFill="1" applyBorder="1" applyAlignment="1">
      <alignment horizontal="left" vertical="center" wrapText="1"/>
    </xf>
    <xf numFmtId="0" fontId="20" fillId="5" borderId="128" xfId="7" applyFont="1" applyFill="1" applyBorder="1" applyAlignment="1">
      <alignment horizontal="center" vertical="center" wrapText="1"/>
    </xf>
    <xf numFmtId="2" fontId="20" fillId="5" borderId="128" xfId="7" applyNumberFormat="1" applyFont="1" applyFill="1" applyBorder="1" applyAlignment="1">
      <alignment horizontal="center" vertical="center" wrapText="1"/>
    </xf>
    <xf numFmtId="2" fontId="20" fillId="5" borderId="128" xfId="7" applyNumberFormat="1" applyFont="1" applyFill="1" applyBorder="1" applyAlignment="1">
      <alignment horizontal="right" vertical="center" wrapText="1"/>
    </xf>
    <xf numFmtId="166" fontId="21" fillId="5" borderId="129" xfId="7" applyNumberFormat="1" applyFont="1" applyFill="1" applyBorder="1" applyAlignment="1">
      <alignment horizontal="right" vertical="center" wrapText="1"/>
    </xf>
    <xf numFmtId="10" fontId="21" fillId="5" borderId="130" xfId="10" applyNumberFormat="1" applyFont="1" applyFill="1" applyBorder="1" applyAlignment="1">
      <alignment horizontal="right" vertical="center" wrapText="1"/>
    </xf>
    <xf numFmtId="0" fontId="21" fillId="5" borderId="131" xfId="7" applyFont="1" applyFill="1" applyBorder="1" applyAlignment="1">
      <alignment horizontal="left" vertical="center" wrapText="1"/>
    </xf>
    <xf numFmtId="0" fontId="20" fillId="5" borderId="131" xfId="7" applyFont="1" applyFill="1" applyBorder="1" applyAlignment="1">
      <alignment horizontal="center" vertical="center" wrapText="1"/>
    </xf>
    <xf numFmtId="166" fontId="21" fillId="5" borderId="132" xfId="7" applyNumberFormat="1" applyFont="1" applyFill="1" applyBorder="1" applyAlignment="1">
      <alignment horizontal="right" vertical="center" wrapText="1"/>
    </xf>
    <xf numFmtId="10" fontId="21" fillId="5" borderId="133" xfId="10" applyNumberFormat="1" applyFont="1" applyFill="1" applyBorder="1" applyAlignment="1">
      <alignment horizontal="right" vertical="center" wrapText="1"/>
    </xf>
    <xf numFmtId="9" fontId="14" fillId="6" borderId="134" xfId="10" applyFont="1" applyFill="1" applyBorder="1" applyAlignment="1">
      <alignment horizontal="center" vertical="center"/>
    </xf>
    <xf numFmtId="2" fontId="20" fillId="5" borderId="129" xfId="7" applyNumberFormat="1" applyFont="1" applyFill="1" applyBorder="1" applyAlignment="1">
      <alignment horizontal="right" vertical="center" wrapText="1"/>
    </xf>
    <xf numFmtId="0" fontId="20" fillId="5" borderId="132" xfId="7" applyFont="1" applyFill="1" applyBorder="1" applyAlignment="1">
      <alignment horizontal="center" vertical="center" wrapText="1"/>
    </xf>
    <xf numFmtId="166" fontId="13" fillId="7" borderId="13" xfId="0" applyNumberFormat="1" applyFont="1" applyFill="1" applyBorder="1" applyAlignment="1">
      <alignment horizontal="center" vertical="center"/>
    </xf>
    <xf numFmtId="0" fontId="16" fillId="5" borderId="6" xfId="7" applyFont="1" applyFill="1" applyBorder="1" applyAlignment="1">
      <alignment vertical="center" wrapText="1"/>
    </xf>
    <xf numFmtId="2" fontId="47" fillId="12" borderId="11" xfId="18" applyNumberFormat="1" applyFont="1" applyFill="1" applyBorder="1" applyAlignment="1">
      <alignment horizontal="left" vertical="center"/>
    </xf>
    <xf numFmtId="2" fontId="42" fillId="2" borderId="109" xfId="18" applyNumberFormat="1" applyFont="1" applyFill="1" applyBorder="1" applyAlignment="1">
      <alignment horizontal="left" vertical="center" wrapText="1"/>
    </xf>
    <xf numFmtId="2" fontId="47" fillId="12" borderId="11" xfId="18" applyNumberFormat="1" applyFont="1" applyFill="1" applyBorder="1" applyAlignment="1">
      <alignment horizontal="left" vertical="center" wrapText="1"/>
    </xf>
    <xf numFmtId="4" fontId="42" fillId="2" borderId="109" xfId="18" applyNumberFormat="1" applyFont="1" applyFill="1" applyBorder="1" applyAlignment="1">
      <alignment horizontal="center" vertical="center"/>
    </xf>
    <xf numFmtId="4" fontId="47" fillId="12" borderId="11" xfId="18" applyNumberFormat="1" applyFont="1" applyFill="1" applyBorder="1" applyAlignment="1">
      <alignment horizontal="center" vertical="center"/>
    </xf>
    <xf numFmtId="0" fontId="22" fillId="0" borderId="124" xfId="7" applyFont="1" applyBorder="1" applyAlignment="1">
      <alignment vertical="center" wrapText="1"/>
    </xf>
    <xf numFmtId="0" fontId="19" fillId="3" borderId="137" xfId="7" applyFont="1" applyFill="1" applyBorder="1" applyAlignment="1">
      <alignment horizontal="center" vertical="center" wrapText="1"/>
    </xf>
    <xf numFmtId="0" fontId="19" fillId="3" borderId="138" xfId="7" applyFont="1" applyFill="1" applyBorder="1" applyAlignment="1">
      <alignment horizontal="center" vertical="center" wrapText="1"/>
    </xf>
    <xf numFmtId="2" fontId="19" fillId="3" borderId="138" xfId="7" applyNumberFormat="1" applyFont="1" applyFill="1" applyBorder="1" applyAlignment="1">
      <alignment horizontal="center" vertical="center" wrapText="1"/>
    </xf>
    <xf numFmtId="166" fontId="19" fillId="3" borderId="139" xfId="7" applyNumberFormat="1" applyFont="1" applyFill="1" applyBorder="1" applyAlignment="1">
      <alignment horizontal="center" vertical="center" wrapText="1"/>
    </xf>
    <xf numFmtId="166" fontId="19" fillId="3" borderId="140" xfId="7" applyNumberFormat="1" applyFont="1" applyFill="1" applyBorder="1" applyAlignment="1">
      <alignment horizontal="center" vertical="center"/>
    </xf>
    <xf numFmtId="0" fontId="15" fillId="7" borderId="14" xfId="7" applyFill="1" applyBorder="1"/>
    <xf numFmtId="9" fontId="13" fillId="7" borderId="97" xfId="10" applyFont="1" applyFill="1" applyBorder="1" applyAlignment="1">
      <alignment horizontal="right" vertical="center"/>
    </xf>
    <xf numFmtId="9" fontId="13" fillId="7" borderId="141" xfId="10" applyFont="1" applyFill="1" applyBorder="1" applyAlignment="1">
      <alignment horizontal="right" vertical="center"/>
    </xf>
    <xf numFmtId="0" fontId="0" fillId="0" borderId="0" xfId="0" applyAlignment="1">
      <alignment horizontal="center"/>
    </xf>
    <xf numFmtId="0" fontId="0" fillId="0" borderId="0" xfId="0" applyAlignment="1">
      <alignment horizontal="center" vertical="center"/>
    </xf>
    <xf numFmtId="43" fontId="0" fillId="4" borderId="0" xfId="27" applyFont="1" applyFill="1" applyAlignment="1">
      <alignment horizontal="center" vertical="center"/>
    </xf>
    <xf numFmtId="1" fontId="22" fillId="0" borderId="124" xfId="7" applyNumberFormat="1" applyFont="1" applyBorder="1" applyAlignment="1">
      <alignment horizontal="center" vertical="center" wrapText="1"/>
    </xf>
    <xf numFmtId="0" fontId="22" fillId="2" borderId="146" xfId="7" applyFont="1" applyFill="1" applyBorder="1" applyAlignment="1">
      <alignment horizontal="left" vertical="center" wrapText="1"/>
    </xf>
    <xf numFmtId="10" fontId="22" fillId="0" borderId="147" xfId="10" applyNumberFormat="1" applyFont="1" applyFill="1" applyBorder="1" applyAlignment="1">
      <alignment horizontal="right" vertical="center" wrapText="1"/>
    </xf>
    <xf numFmtId="0" fontId="22" fillId="0" borderId="146" xfId="7" applyFont="1" applyBorder="1" applyAlignment="1">
      <alignment horizontal="left" vertical="center" wrapText="1"/>
    </xf>
    <xf numFmtId="0" fontId="20" fillId="5" borderId="135" xfId="7" applyFont="1" applyFill="1" applyBorder="1" applyAlignment="1">
      <alignment horizontal="center" vertical="center" wrapText="1"/>
    </xf>
    <xf numFmtId="10" fontId="20" fillId="5" borderId="142" xfId="10" applyNumberFormat="1" applyFont="1" applyFill="1" applyBorder="1" applyAlignment="1">
      <alignment horizontal="right" vertical="center" wrapText="1"/>
    </xf>
    <xf numFmtId="9" fontId="13" fillId="7" borderId="142" xfId="10" applyFont="1" applyFill="1" applyBorder="1" applyAlignment="1">
      <alignment horizontal="right" vertical="center"/>
    </xf>
    <xf numFmtId="166" fontId="13" fillId="7" borderId="148" xfId="23" applyNumberFormat="1" applyFont="1" applyFill="1" applyBorder="1" applyAlignment="1">
      <alignment horizontal="center" vertical="center"/>
    </xf>
    <xf numFmtId="166" fontId="15" fillId="0" borderId="0" xfId="1" applyNumberFormat="1" applyFont="1"/>
    <xf numFmtId="2" fontId="55" fillId="12" borderId="11" xfId="18" applyNumberFormat="1" applyFont="1" applyFill="1" applyBorder="1" applyAlignment="1">
      <alignment horizontal="center" vertical="center"/>
    </xf>
    <xf numFmtId="171" fontId="55" fillId="12" borderId="11" xfId="18" applyNumberFormat="1" applyFont="1" applyFill="1" applyBorder="1" applyAlignment="1">
      <alignment horizontal="center" vertical="center"/>
    </xf>
    <xf numFmtId="4" fontId="43" fillId="2" borderId="109" xfId="18" applyNumberFormat="1" applyFont="1" applyFill="1" applyBorder="1" applyAlignment="1">
      <alignment horizontal="center" vertical="center"/>
    </xf>
    <xf numFmtId="4" fontId="55" fillId="12" borderId="11" xfId="18" applyNumberFormat="1" applyFont="1" applyFill="1" applyBorder="1" applyAlignment="1">
      <alignment horizontal="center" vertical="center"/>
    </xf>
    <xf numFmtId="10" fontId="12" fillId="8" borderId="33" xfId="10" applyNumberFormat="1" applyFont="1" applyFill="1" applyBorder="1" applyAlignment="1">
      <alignment horizontal="center" vertical="center"/>
    </xf>
    <xf numFmtId="0" fontId="16" fillId="5" borderId="9" xfId="7" applyFont="1" applyFill="1" applyBorder="1" applyAlignment="1">
      <alignment horizontal="center" vertical="center" wrapText="1"/>
    </xf>
    <xf numFmtId="0" fontId="26" fillId="0" borderId="0" xfId="11" applyAlignment="1">
      <alignment horizontal="center"/>
    </xf>
    <xf numFmtId="0" fontId="10" fillId="5" borderId="58" xfId="2" applyFont="1" applyFill="1" applyBorder="1" applyAlignment="1">
      <alignment horizontal="center" vertical="center"/>
    </xf>
    <xf numFmtId="10" fontId="10" fillId="5" borderId="93" xfId="4" applyNumberFormat="1" applyFont="1" applyFill="1" applyBorder="1" applyAlignment="1">
      <alignment horizontal="center" vertical="center"/>
    </xf>
    <xf numFmtId="10" fontId="22" fillId="2" borderId="153" xfId="10" applyNumberFormat="1" applyFont="1" applyFill="1" applyBorder="1" applyAlignment="1">
      <alignment horizontal="center" vertical="center" wrapText="1"/>
    </xf>
    <xf numFmtId="10" fontId="22" fillId="2" borderId="44" xfId="10" applyNumberFormat="1" applyFont="1" applyFill="1" applyBorder="1" applyAlignment="1">
      <alignment horizontal="center" vertical="center" wrapText="1"/>
    </xf>
    <xf numFmtId="10" fontId="23" fillId="2" borderId="153" xfId="10" applyNumberFormat="1" applyFont="1" applyFill="1" applyBorder="1" applyAlignment="1">
      <alignment horizontal="center" vertical="center" wrapText="1"/>
    </xf>
    <xf numFmtId="10" fontId="23" fillId="2" borderId="44" xfId="10" applyNumberFormat="1" applyFont="1" applyFill="1" applyBorder="1" applyAlignment="1">
      <alignment horizontal="center" vertical="center" wrapText="1"/>
    </xf>
    <xf numFmtId="10" fontId="22" fillId="2" borderId="44" xfId="10" applyNumberFormat="1" applyFont="1" applyFill="1" applyBorder="1" applyAlignment="1">
      <alignment horizontal="center" vertical="top" wrapText="1"/>
    </xf>
    <xf numFmtId="10" fontId="23" fillId="2" borderId="154" xfId="10" applyNumberFormat="1" applyFont="1" applyFill="1" applyBorder="1" applyAlignment="1">
      <alignment horizontal="center" vertical="center" wrapText="1"/>
    </xf>
    <xf numFmtId="10" fontId="23" fillId="0" borderId="49" xfId="10" applyNumberFormat="1" applyFont="1" applyBorder="1" applyAlignment="1">
      <alignment horizontal="center" vertical="center" wrapText="1"/>
    </xf>
    <xf numFmtId="43" fontId="53" fillId="0" borderId="0" xfId="27" applyFont="1" applyFill="1"/>
    <xf numFmtId="0" fontId="22" fillId="0" borderId="89" xfId="22" applyFont="1" applyBorder="1" applyAlignment="1">
      <alignment horizontal="left" vertical="top" wrapText="1"/>
    </xf>
    <xf numFmtId="0" fontId="22" fillId="0" borderId="135" xfId="7" applyFont="1" applyBorder="1" applyAlignment="1">
      <alignment horizontal="left" vertical="center" wrapText="1"/>
    </xf>
    <xf numFmtId="0" fontId="22" fillId="0" borderId="38" xfId="7" applyFont="1" applyBorder="1" applyAlignment="1">
      <alignment horizontal="left" vertical="center" wrapText="1"/>
    </xf>
    <xf numFmtId="0" fontId="22" fillId="0" borderId="38" xfId="7" applyFont="1" applyBorder="1" applyAlignment="1">
      <alignment horizontal="center" vertical="center" wrapText="1"/>
    </xf>
    <xf numFmtId="43" fontId="22" fillId="0" borderId="38" xfId="27" applyFont="1" applyFill="1" applyBorder="1" applyAlignment="1">
      <alignment horizontal="center" vertical="center" wrapText="1"/>
    </xf>
    <xf numFmtId="166" fontId="22" fillId="0" borderId="96" xfId="27" applyNumberFormat="1" applyFont="1" applyFill="1" applyBorder="1" applyAlignment="1">
      <alignment horizontal="center" vertical="center" wrapText="1"/>
    </xf>
    <xf numFmtId="166" fontId="22" fillId="0" borderId="38" xfId="7" applyNumberFormat="1" applyFont="1" applyBorder="1" applyAlignment="1">
      <alignment horizontal="right" vertical="center" wrapText="1"/>
    </xf>
    <xf numFmtId="10" fontId="22" fillId="0" borderId="38" xfId="10" applyNumberFormat="1" applyFont="1" applyFill="1" applyBorder="1" applyAlignment="1">
      <alignment horizontal="right" vertical="center" wrapText="1"/>
    </xf>
    <xf numFmtId="0" fontId="22" fillId="0" borderId="136" xfId="7" applyFont="1" applyBorder="1" applyAlignment="1">
      <alignment horizontal="left" vertical="center" wrapText="1"/>
    </xf>
    <xf numFmtId="0" fontId="52" fillId="0" borderId="0" xfId="7" applyFont="1" applyAlignment="1">
      <alignment horizontal="left" vertical="top" wrapText="1"/>
    </xf>
    <xf numFmtId="0" fontId="53" fillId="0" borderId="0" xfId="7" applyFont="1"/>
    <xf numFmtId="0" fontId="54" fillId="0" borderId="0" xfId="7" applyFont="1" applyAlignment="1">
      <alignment horizontal="left" vertical="top" wrapText="1"/>
    </xf>
    <xf numFmtId="0" fontId="54" fillId="0" borderId="143" xfId="0" applyFont="1" applyBorder="1" applyAlignment="1">
      <alignment horizontal="left" vertical="top" wrapText="1"/>
    </xf>
    <xf numFmtId="0" fontId="54" fillId="0" borderId="143" xfId="0" applyFont="1" applyBorder="1" applyAlignment="1">
      <alignment horizontal="right" vertical="top" wrapText="1"/>
    </xf>
    <xf numFmtId="4" fontId="54" fillId="0" borderId="143" xfId="0" applyNumberFormat="1" applyFont="1" applyBorder="1" applyAlignment="1">
      <alignment horizontal="right" vertical="top" wrapText="1"/>
    </xf>
    <xf numFmtId="0" fontId="56" fillId="0" borderId="0" xfId="0" applyFont="1"/>
    <xf numFmtId="0" fontId="52" fillId="0" borderId="143" xfId="0" applyFont="1" applyBorder="1" applyAlignment="1">
      <alignment horizontal="left" vertical="top" wrapText="1"/>
    </xf>
    <xf numFmtId="0" fontId="52" fillId="0" borderId="143" xfId="0" applyFont="1" applyBorder="1" applyAlignment="1">
      <alignment horizontal="right" vertical="top" wrapText="1"/>
    </xf>
    <xf numFmtId="0" fontId="52" fillId="0" borderId="143" xfId="0" applyFont="1" applyBorder="1" applyAlignment="1">
      <alignment horizontal="center" vertical="top" wrapText="1"/>
    </xf>
    <xf numFmtId="0" fontId="20" fillId="0" borderId="143" xfId="0" applyFont="1" applyBorder="1" applyAlignment="1">
      <alignment horizontal="left" vertical="top" wrapText="1"/>
    </xf>
    <xf numFmtId="0" fontId="20" fillId="0" borderId="143" xfId="0" applyFont="1" applyBorder="1" applyAlignment="1">
      <alignment horizontal="right" vertical="top" wrapText="1"/>
    </xf>
    <xf numFmtId="0" fontId="20" fillId="0" borderId="143" xfId="0" applyFont="1" applyBorder="1" applyAlignment="1">
      <alignment horizontal="center" vertical="top" wrapText="1"/>
    </xf>
    <xf numFmtId="172" fontId="20" fillId="0" borderId="143" xfId="0" applyNumberFormat="1" applyFont="1" applyBorder="1" applyAlignment="1">
      <alignment horizontal="right" vertical="top" wrapText="1"/>
    </xf>
    <xf numFmtId="4" fontId="20" fillId="0" borderId="143" xfId="0" applyNumberFormat="1" applyFont="1" applyBorder="1" applyAlignment="1">
      <alignment horizontal="right" vertical="top" wrapText="1"/>
    </xf>
    <xf numFmtId="0" fontId="20" fillId="0" borderId="0" xfId="0" applyFont="1" applyAlignment="1">
      <alignment horizontal="right" vertical="top" wrapText="1"/>
    </xf>
    <xf numFmtId="4" fontId="20" fillId="0" borderId="0" xfId="0" applyNumberFormat="1" applyFont="1" applyAlignment="1">
      <alignment horizontal="right" vertical="top" wrapText="1"/>
    </xf>
    <xf numFmtId="0" fontId="54" fillId="0" borderId="0" xfId="0" applyFont="1" applyAlignment="1">
      <alignment horizontal="right" vertical="top" wrapText="1"/>
    </xf>
    <xf numFmtId="172" fontId="54" fillId="0" borderId="0" xfId="0" applyNumberFormat="1" applyFont="1" applyAlignment="1">
      <alignment horizontal="right" vertical="top" wrapText="1"/>
    </xf>
    <xf numFmtId="4" fontId="54" fillId="0" borderId="0" xfId="0" applyNumberFormat="1" applyFont="1" applyAlignment="1">
      <alignment horizontal="right" vertical="top" wrapText="1"/>
    </xf>
    <xf numFmtId="0" fontId="20" fillId="0" borderId="144" xfId="0" applyFont="1" applyBorder="1" applyAlignment="1">
      <alignment horizontal="left" vertical="top" wrapText="1"/>
    </xf>
    <xf numFmtId="173" fontId="20" fillId="0" borderId="143" xfId="0" applyNumberFormat="1" applyFont="1" applyBorder="1" applyAlignment="1">
      <alignment horizontal="right" vertical="top" wrapText="1"/>
    </xf>
    <xf numFmtId="4" fontId="53" fillId="0" borderId="0" xfId="7" applyNumberFormat="1" applyFont="1"/>
    <xf numFmtId="43" fontId="53" fillId="0" borderId="0" xfId="7" applyNumberFormat="1" applyFont="1"/>
    <xf numFmtId="43" fontId="4" fillId="0" borderId="0" xfId="27" applyFont="1" applyAlignment="1">
      <alignment vertical="center"/>
    </xf>
    <xf numFmtId="43" fontId="4" fillId="0" borderId="0" xfId="2" applyNumberFormat="1" applyFont="1" applyAlignment="1">
      <alignment vertical="center"/>
    </xf>
    <xf numFmtId="0" fontId="15" fillId="0" borderId="0" xfId="7" applyAlignment="1">
      <alignment horizontal="center" vertical="center"/>
    </xf>
    <xf numFmtId="9" fontId="15" fillId="0" borderId="0" xfId="10" applyFont="1" applyFill="1" applyBorder="1" applyAlignment="1">
      <alignment horizontal="center" vertical="center"/>
    </xf>
    <xf numFmtId="9" fontId="15" fillId="0" borderId="0" xfId="7" applyNumberFormat="1" applyAlignment="1">
      <alignment horizontal="center" vertical="center"/>
    </xf>
    <xf numFmtId="0" fontId="15" fillId="0" borderId="38" xfId="7" applyBorder="1"/>
    <xf numFmtId="0" fontId="15" fillId="0" borderId="38" xfId="7" applyBorder="1" applyAlignment="1">
      <alignment horizontal="center" vertical="center"/>
    </xf>
    <xf numFmtId="9" fontId="15" fillId="0" borderId="38" xfId="10" applyFont="1" applyFill="1" applyBorder="1" applyAlignment="1">
      <alignment horizontal="center" vertical="center"/>
    </xf>
    <xf numFmtId="9" fontId="15" fillId="0" borderId="38" xfId="7" applyNumberFormat="1" applyBorder="1" applyAlignment="1">
      <alignment horizontal="center" vertical="center"/>
    </xf>
    <xf numFmtId="0" fontId="22" fillId="0" borderId="38" xfId="7" applyFont="1" applyBorder="1" applyAlignment="1">
      <alignment horizontal="left" vertical="center"/>
    </xf>
    <xf numFmtId="0" fontId="42" fillId="0" borderId="0" xfId="18" applyFont="1" applyAlignment="1">
      <alignment horizontal="center" vertical="center"/>
    </xf>
    <xf numFmtId="0" fontId="43" fillId="0" borderId="0" xfId="18" applyFont="1" applyAlignment="1">
      <alignment vertical="center"/>
    </xf>
    <xf numFmtId="0" fontId="44" fillId="0" borderId="0" xfId="18" applyFont="1" applyAlignment="1">
      <alignment vertical="center"/>
    </xf>
    <xf numFmtId="2" fontId="43" fillId="0" borderId="0" xfId="18" applyNumberFormat="1" applyFont="1" applyAlignment="1">
      <alignment horizontal="center" vertical="center"/>
    </xf>
    <xf numFmtId="171" fontId="43" fillId="0" borderId="0" xfId="18" applyNumberFormat="1" applyFont="1" applyAlignment="1">
      <alignment vertical="center"/>
    </xf>
    <xf numFmtId="171" fontId="43" fillId="0" borderId="0" xfId="18" applyNumberFormat="1" applyFont="1" applyAlignment="1">
      <alignment horizontal="center" vertical="center"/>
    </xf>
    <xf numFmtId="0" fontId="28" fillId="0" borderId="13" xfId="2" applyFont="1" applyBorder="1" applyAlignment="1">
      <alignment horizontal="left" vertical="center"/>
    </xf>
    <xf numFmtId="0" fontId="8" fillId="0" borderId="13" xfId="2" applyFont="1" applyBorder="1" applyAlignment="1">
      <alignment horizontal="left" vertical="center" wrapText="1"/>
    </xf>
    <xf numFmtId="0" fontId="8" fillId="0" borderId="13" xfId="2" applyFont="1" applyBorder="1" applyAlignment="1">
      <alignment horizontal="center" vertical="center"/>
    </xf>
    <xf numFmtId="43" fontId="8" fillId="0" borderId="13" xfId="3" applyFont="1" applyFill="1" applyBorder="1" applyAlignment="1">
      <alignment horizontal="right" vertical="center"/>
    </xf>
    <xf numFmtId="43" fontId="8" fillId="0" borderId="13" xfId="3" applyFont="1" applyFill="1" applyBorder="1" applyAlignment="1">
      <alignment horizontal="center" vertical="center"/>
    </xf>
    <xf numFmtId="43" fontId="7" fillId="0" borderId="13" xfId="3" applyFont="1" applyFill="1" applyBorder="1" applyAlignment="1">
      <alignment horizontal="center" vertical="center"/>
    </xf>
    <xf numFmtId="0" fontId="15" fillId="0" borderId="1" xfId="7" applyBorder="1"/>
    <xf numFmtId="0" fontId="15" fillId="0" borderId="2" xfId="7" applyBorder="1" applyAlignment="1">
      <alignment horizontal="left"/>
    </xf>
    <xf numFmtId="0" fontId="15" fillId="0" borderId="2" xfId="7" applyBorder="1" applyAlignment="1">
      <alignment horizontal="center"/>
    </xf>
    <xf numFmtId="0" fontId="15" fillId="0" borderId="2" xfId="7" applyBorder="1"/>
    <xf numFmtId="2" fontId="15" fillId="0" borderId="2" xfId="7" applyNumberFormat="1" applyBorder="1" applyAlignment="1">
      <alignment horizontal="center"/>
    </xf>
    <xf numFmtId="2" fontId="15" fillId="0" borderId="2" xfId="7" applyNumberFormat="1" applyBorder="1" applyAlignment="1">
      <alignment horizontal="right"/>
    </xf>
    <xf numFmtId="166" fontId="15" fillId="0" borderId="2" xfId="7" applyNumberFormat="1" applyBorder="1" applyAlignment="1">
      <alignment horizontal="right"/>
    </xf>
    <xf numFmtId="166" fontId="15" fillId="0" borderId="3" xfId="7" applyNumberFormat="1" applyBorder="1" applyAlignment="1">
      <alignment horizontal="right"/>
    </xf>
    <xf numFmtId="0" fontId="16" fillId="5" borderId="0" xfId="7" applyFont="1" applyFill="1" applyAlignment="1">
      <alignment horizontal="center" vertical="center" wrapText="1"/>
    </xf>
    <xf numFmtId="0" fontId="14" fillId="6" borderId="0" xfId="0" applyFont="1" applyFill="1" applyAlignment="1">
      <alignment horizontal="center" vertical="center"/>
    </xf>
    <xf numFmtId="4" fontId="56" fillId="0" borderId="0" xfId="0" applyNumberFormat="1" applyFont="1"/>
    <xf numFmtId="4" fontId="56" fillId="0" borderId="0" xfId="0" applyNumberFormat="1" applyFont="1" applyAlignment="1">
      <alignment horizontal="center" vertical="center"/>
    </xf>
    <xf numFmtId="0" fontId="56" fillId="0" borderId="0" xfId="0" applyFont="1" applyAlignment="1">
      <alignment horizontal="center" vertical="center"/>
    </xf>
    <xf numFmtId="2" fontId="56" fillId="0" borderId="0" xfId="0" applyNumberFormat="1" applyFont="1" applyAlignment="1">
      <alignment vertical="center"/>
    </xf>
    <xf numFmtId="4" fontId="56" fillId="0" borderId="0" xfId="0" applyNumberFormat="1" applyFont="1" applyAlignment="1">
      <alignment vertical="center"/>
    </xf>
    <xf numFmtId="0" fontId="56" fillId="0" borderId="0" xfId="0" applyFont="1" applyAlignment="1">
      <alignment vertical="center"/>
    </xf>
    <xf numFmtId="0" fontId="21" fillId="5" borderId="4" xfId="7" applyFont="1" applyFill="1" applyBorder="1" applyAlignment="1">
      <alignment horizontal="center" vertical="center" wrapText="1"/>
    </xf>
    <xf numFmtId="0" fontId="21" fillId="5" borderId="0" xfId="7" applyFont="1" applyFill="1" applyAlignment="1">
      <alignment horizontal="center" vertical="center" wrapText="1"/>
    </xf>
    <xf numFmtId="0" fontId="21" fillId="5" borderId="126" xfId="7" applyFont="1" applyFill="1" applyBorder="1" applyAlignment="1">
      <alignment horizontal="center" vertical="center" wrapText="1"/>
    </xf>
    <xf numFmtId="0" fontId="13" fillId="7" borderId="146" xfId="0" applyFont="1" applyFill="1" applyBorder="1" applyAlignment="1">
      <alignment horizontal="left" vertical="center"/>
    </xf>
    <xf numFmtId="0" fontId="13" fillId="7" borderId="94" xfId="0" applyFont="1" applyFill="1" applyBorder="1" applyAlignment="1">
      <alignment horizontal="left" vertical="center"/>
    </xf>
    <xf numFmtId="0" fontId="13" fillId="7" borderId="95" xfId="0" applyFont="1" applyFill="1" applyBorder="1" applyAlignment="1">
      <alignment horizontal="left" vertical="center"/>
    </xf>
    <xf numFmtId="0" fontId="13" fillId="7" borderId="62" xfId="0" applyFont="1" applyFill="1" applyBorder="1" applyAlignment="1">
      <alignment horizontal="left" vertical="center"/>
    </xf>
    <xf numFmtId="0" fontId="13" fillId="7" borderId="63" xfId="0" applyFont="1" applyFill="1" applyBorder="1" applyAlignment="1">
      <alignment horizontal="left" vertical="center"/>
    </xf>
    <xf numFmtId="0" fontId="25" fillId="0" borderId="1" xfId="7" applyFont="1" applyBorder="1" applyAlignment="1">
      <alignment horizontal="center"/>
    </xf>
    <xf numFmtId="0" fontId="25" fillId="0" borderId="2" xfId="7" applyFont="1" applyBorder="1" applyAlignment="1">
      <alignment horizontal="center"/>
    </xf>
    <xf numFmtId="0" fontId="25" fillId="0" borderId="3" xfId="7" applyFont="1" applyBorder="1" applyAlignment="1">
      <alignment horizontal="center"/>
    </xf>
    <xf numFmtId="0" fontId="25" fillId="0" borderId="12" xfId="7" applyFont="1" applyBorder="1" applyAlignment="1">
      <alignment horizontal="center" vertical="top"/>
    </xf>
    <xf numFmtId="0" fontId="25" fillId="0" borderId="13" xfId="7" applyFont="1" applyBorder="1" applyAlignment="1">
      <alignment horizontal="center" vertical="top"/>
    </xf>
    <xf numFmtId="0" fontId="25" fillId="0" borderId="14" xfId="7" applyFont="1" applyBorder="1" applyAlignment="1">
      <alignment horizontal="center" vertical="top"/>
    </xf>
    <xf numFmtId="0" fontId="16" fillId="8" borderId="36" xfId="7" applyFont="1" applyFill="1" applyBorder="1" applyAlignment="1">
      <alignment horizontal="left" vertical="center" wrapText="1"/>
    </xf>
    <xf numFmtId="0" fontId="16" fillId="8" borderId="30" xfId="7" applyFont="1" applyFill="1" applyBorder="1" applyAlignment="1">
      <alignment horizontal="left" vertical="center" wrapText="1"/>
    </xf>
    <xf numFmtId="0" fontId="16" fillId="8" borderId="58" xfId="7" applyFont="1" applyFill="1" applyBorder="1" applyAlignment="1">
      <alignment horizontal="justify" vertical="center" wrapText="1"/>
    </xf>
    <xf numFmtId="0" fontId="16" fillId="8" borderId="59" xfId="7" applyFont="1" applyFill="1" applyBorder="1" applyAlignment="1">
      <alignment horizontal="justify" vertical="center" wrapText="1"/>
    </xf>
    <xf numFmtId="0" fontId="16" fillId="8" borderId="60" xfId="7" applyFont="1" applyFill="1" applyBorder="1" applyAlignment="1">
      <alignment horizontal="justify" vertical="center" wrapText="1"/>
    </xf>
    <xf numFmtId="0" fontId="16" fillId="8" borderId="58" xfId="7" applyFont="1" applyFill="1" applyBorder="1" applyAlignment="1">
      <alignment horizontal="center" vertical="center"/>
    </xf>
    <xf numFmtId="0" fontId="16" fillId="8" borderId="59" xfId="7" applyFont="1" applyFill="1" applyBorder="1" applyAlignment="1">
      <alignment horizontal="center" vertical="center"/>
    </xf>
    <xf numFmtId="0" fontId="16" fillId="8" borderId="60" xfId="7" applyFont="1" applyFill="1" applyBorder="1" applyAlignment="1">
      <alignment horizontal="center" vertical="center"/>
    </xf>
    <xf numFmtId="0" fontId="16" fillId="5" borderId="28" xfId="7" applyFont="1" applyFill="1" applyBorder="1" applyAlignment="1">
      <alignment horizontal="center" vertical="center" wrapText="1"/>
    </xf>
    <xf numFmtId="0" fontId="16" fillId="5" borderId="57" xfId="7" applyFont="1" applyFill="1" applyBorder="1" applyAlignment="1">
      <alignment horizontal="center" vertical="center" wrapText="1"/>
    </xf>
    <xf numFmtId="0" fontId="16" fillId="5" borderId="29" xfId="7" applyFont="1" applyFill="1" applyBorder="1" applyAlignment="1">
      <alignment horizontal="center" vertical="center" wrapText="1"/>
    </xf>
    <xf numFmtId="0" fontId="16" fillId="5" borderId="97" xfId="7" applyFont="1" applyFill="1" applyBorder="1" applyAlignment="1">
      <alignment horizontal="center" vertical="center" wrapText="1"/>
    </xf>
    <xf numFmtId="0" fontId="16" fillId="5" borderId="13" xfId="7" applyFont="1" applyFill="1" applyBorder="1" applyAlignment="1">
      <alignment horizontal="center" vertical="center" wrapText="1"/>
    </xf>
    <xf numFmtId="0" fontId="16" fillId="5" borderId="98" xfId="7" applyFont="1" applyFill="1" applyBorder="1" applyAlignment="1">
      <alignment horizontal="center" vertical="center" wrapText="1"/>
    </xf>
    <xf numFmtId="0" fontId="16" fillId="8" borderId="7" xfId="7" applyFont="1" applyFill="1" applyBorder="1" applyAlignment="1">
      <alignment horizontal="center" vertical="center" wrapText="1"/>
    </xf>
    <xf numFmtId="0" fontId="16" fillId="8" borderId="8" xfId="7" applyFont="1" applyFill="1" applyBorder="1" applyAlignment="1">
      <alignment horizontal="center" vertical="center" wrapText="1"/>
    </xf>
    <xf numFmtId="0" fontId="16" fillId="8" borderId="17" xfId="7" applyFont="1" applyFill="1" applyBorder="1" applyAlignment="1">
      <alignment horizontal="center" vertical="center" wrapText="1"/>
    </xf>
    <xf numFmtId="0" fontId="16" fillId="8" borderId="7" xfId="7" applyFont="1" applyFill="1" applyBorder="1" applyAlignment="1">
      <alignment horizontal="left" vertical="center" wrapText="1"/>
    </xf>
    <xf numFmtId="0" fontId="16" fillId="8" borderId="8" xfId="7" applyFont="1" applyFill="1" applyBorder="1" applyAlignment="1">
      <alignment horizontal="left" vertical="center" wrapText="1"/>
    </xf>
    <xf numFmtId="0" fontId="16" fillId="8" borderId="17" xfId="7" applyFont="1" applyFill="1" applyBorder="1" applyAlignment="1">
      <alignment horizontal="left" vertical="center" wrapText="1"/>
    </xf>
    <xf numFmtId="0" fontId="16" fillId="8" borderId="32" xfId="7" applyFont="1" applyFill="1" applyBorder="1" applyAlignment="1">
      <alignment horizontal="left" vertical="center" wrapText="1"/>
    </xf>
    <xf numFmtId="0" fontId="16" fillId="8" borderId="6" xfId="7" applyFont="1" applyFill="1" applyBorder="1" applyAlignment="1">
      <alignment horizontal="left" vertical="center" wrapText="1"/>
    </xf>
    <xf numFmtId="0" fontId="16" fillId="8" borderId="34" xfId="7" applyFont="1" applyFill="1" applyBorder="1" applyAlignment="1">
      <alignment horizontal="left" vertical="center" wrapText="1"/>
    </xf>
    <xf numFmtId="0" fontId="16" fillId="8" borderId="9" xfId="7" applyFont="1" applyFill="1" applyBorder="1" applyAlignment="1">
      <alignment horizontal="left" vertical="center" wrapText="1"/>
    </xf>
    <xf numFmtId="43" fontId="17" fillId="8" borderId="28" xfId="27" applyFont="1" applyFill="1" applyBorder="1" applyAlignment="1">
      <alignment horizontal="left" vertical="center" wrapText="1"/>
    </xf>
    <xf numFmtId="43" fontId="17" fillId="8" borderId="57" xfId="27" applyFont="1" applyFill="1" applyBorder="1" applyAlignment="1">
      <alignment horizontal="left" vertical="center" wrapText="1"/>
    </xf>
    <xf numFmtId="43" fontId="17" fillId="8" borderId="29" xfId="27" applyFont="1" applyFill="1" applyBorder="1" applyAlignment="1">
      <alignment horizontal="left" vertical="center" wrapText="1"/>
    </xf>
    <xf numFmtId="0" fontId="19" fillId="3" borderId="30" xfId="7" applyFont="1" applyFill="1" applyBorder="1" applyAlignment="1">
      <alignment horizontal="center" vertical="top" wrapText="1"/>
    </xf>
    <xf numFmtId="0" fontId="19" fillId="3" borderId="6" xfId="7" applyFont="1" applyFill="1" applyBorder="1" applyAlignment="1">
      <alignment horizontal="center" vertical="top" wrapText="1"/>
    </xf>
    <xf numFmtId="0" fontId="21" fillId="5" borderId="99" xfId="7" applyFont="1" applyFill="1" applyBorder="1" applyAlignment="1">
      <alignment horizontal="center" vertical="center" wrapText="1"/>
    </xf>
    <xf numFmtId="0" fontId="21" fillId="5" borderId="125" xfId="7" applyFont="1" applyFill="1" applyBorder="1" applyAlignment="1">
      <alignment horizontal="center" vertical="center" wrapText="1"/>
    </xf>
    <xf numFmtId="0" fontId="19" fillId="3" borderId="36" xfId="7" applyFont="1" applyFill="1" applyBorder="1" applyAlignment="1">
      <alignment horizontal="center" vertical="top" wrapText="1"/>
    </xf>
    <xf numFmtId="0" fontId="19" fillId="3" borderId="32" xfId="7" applyFont="1" applyFill="1" applyBorder="1" applyAlignment="1">
      <alignment horizontal="center" vertical="top" wrapText="1"/>
    </xf>
    <xf numFmtId="0" fontId="18" fillId="2" borderId="50" xfId="7" applyFont="1" applyFill="1" applyBorder="1" applyAlignment="1">
      <alignment horizontal="center"/>
    </xf>
    <xf numFmtId="0" fontId="18" fillId="2" borderId="51" xfId="7" applyFont="1" applyFill="1" applyBorder="1" applyAlignment="1">
      <alignment horizontal="center"/>
    </xf>
    <xf numFmtId="0" fontId="18" fillId="2" borderId="52" xfId="7" applyFont="1" applyFill="1" applyBorder="1" applyAlignment="1">
      <alignment horizontal="center"/>
    </xf>
    <xf numFmtId="0" fontId="19" fillId="3" borderId="31" xfId="7" applyFont="1" applyFill="1" applyBorder="1" applyAlignment="1">
      <alignment horizontal="center" wrapText="1"/>
    </xf>
    <xf numFmtId="0" fontId="19" fillId="3" borderId="54" xfId="7" applyFont="1" applyFill="1" applyBorder="1" applyAlignment="1">
      <alignment horizontal="center" wrapText="1"/>
    </xf>
    <xf numFmtId="0" fontId="19" fillId="3" borderId="145" xfId="7" applyFont="1" applyFill="1" applyBorder="1" applyAlignment="1">
      <alignment horizontal="center" wrapText="1"/>
    </xf>
    <xf numFmtId="0" fontId="15" fillId="0" borderId="12" xfId="7" applyBorder="1" applyAlignment="1">
      <alignment horizontal="center"/>
    </xf>
    <xf numFmtId="0" fontId="15" fillId="0" borderId="13" xfId="7" applyBorder="1" applyAlignment="1">
      <alignment horizontal="center"/>
    </xf>
    <xf numFmtId="0" fontId="15" fillId="0" borderId="14" xfId="7" applyBorder="1" applyAlignment="1">
      <alignment horizontal="center"/>
    </xf>
    <xf numFmtId="0" fontId="15" fillId="0" borderId="4" xfId="7" applyBorder="1" applyAlignment="1">
      <alignment horizontal="center"/>
    </xf>
    <xf numFmtId="0" fontId="15" fillId="0" borderId="0" xfId="7" applyAlignment="1">
      <alignment horizontal="center"/>
    </xf>
    <xf numFmtId="0" fontId="15" fillId="0" borderId="5" xfId="7" applyBorder="1" applyAlignment="1">
      <alignment horizontal="center"/>
    </xf>
    <xf numFmtId="0" fontId="57" fillId="0" borderId="4" xfId="7" applyFont="1" applyBorder="1" applyAlignment="1">
      <alignment horizontal="center"/>
    </xf>
    <xf numFmtId="0" fontId="57" fillId="0" borderId="0" xfId="7" applyFont="1" applyAlignment="1">
      <alignment horizontal="center"/>
    </xf>
    <xf numFmtId="0" fontId="57" fillId="0" borderId="5" xfId="7" applyFont="1" applyBorder="1" applyAlignment="1">
      <alignment horizontal="center"/>
    </xf>
    <xf numFmtId="0" fontId="38" fillId="0" borderId="1" xfId="2" applyFont="1" applyBorder="1" applyAlignment="1">
      <alignment horizontal="center"/>
    </xf>
    <xf numFmtId="0" fontId="38" fillId="0" borderId="2" xfId="2" applyFont="1" applyBorder="1" applyAlignment="1">
      <alignment horizontal="center"/>
    </xf>
    <xf numFmtId="0" fontId="38" fillId="0" borderId="3" xfId="2" applyFont="1" applyBorder="1" applyAlignment="1">
      <alignment horizontal="center"/>
    </xf>
    <xf numFmtId="0" fontId="38" fillId="0" borderId="4" xfId="2" applyFont="1" applyBorder="1" applyAlignment="1">
      <alignment horizontal="center" vertical="top"/>
    </xf>
    <xf numFmtId="0" fontId="38" fillId="0" borderId="0" xfId="2" applyFont="1" applyAlignment="1">
      <alignment horizontal="center" vertical="top"/>
    </xf>
    <xf numFmtId="0" fontId="38" fillId="0" borderId="5" xfId="2" applyFont="1" applyBorder="1" applyAlignment="1">
      <alignment horizontal="center" vertical="top"/>
    </xf>
    <xf numFmtId="4" fontId="36" fillId="2" borderId="162" xfId="18" applyNumberFormat="1" applyFont="1" applyFill="1" applyBorder="1" applyAlignment="1">
      <alignment horizontal="center" vertical="center"/>
    </xf>
    <xf numFmtId="4" fontId="36" fillId="2" borderId="163" xfId="18" applyNumberFormat="1" applyFont="1" applyFill="1" applyBorder="1" applyAlignment="1">
      <alignment horizontal="center" vertical="center"/>
    </xf>
    <xf numFmtId="4" fontId="36" fillId="2" borderId="164" xfId="18" applyNumberFormat="1" applyFont="1" applyFill="1" applyBorder="1" applyAlignment="1">
      <alignment horizontal="center" vertical="center"/>
    </xf>
    <xf numFmtId="0" fontId="40" fillId="9" borderId="101" xfId="18" applyFont="1" applyFill="1" applyBorder="1" applyAlignment="1">
      <alignment horizontal="center" vertical="center"/>
    </xf>
    <xf numFmtId="0" fontId="41" fillId="0" borderId="102" xfId="18" applyFont="1" applyBorder="1"/>
    <xf numFmtId="0" fontId="41" fillId="0" borderId="103" xfId="18" applyFont="1" applyBorder="1"/>
    <xf numFmtId="0" fontId="41" fillId="0" borderId="104" xfId="18" applyFont="1" applyBorder="1"/>
    <xf numFmtId="0" fontId="26" fillId="0" borderId="0" xfId="18"/>
    <xf numFmtId="0" fontId="41" fillId="0" borderId="105" xfId="18" applyFont="1" applyBorder="1"/>
    <xf numFmtId="0" fontId="41" fillId="0" borderId="106" xfId="18" applyFont="1" applyBorder="1"/>
    <xf numFmtId="0" fontId="41" fillId="0" borderId="107" xfId="18" applyFont="1" applyBorder="1"/>
    <xf numFmtId="0" fontId="41" fillId="0" borderId="108" xfId="18" applyFont="1" applyBorder="1"/>
    <xf numFmtId="0" fontId="45" fillId="10" borderId="9" xfId="18" applyFont="1" applyFill="1" applyBorder="1" applyAlignment="1">
      <alignment horizontal="center" vertical="center"/>
    </xf>
    <xf numFmtId="0" fontId="41" fillId="0" borderId="56" xfId="18" applyFont="1" applyBorder="1" applyAlignment="1">
      <alignment horizontal="center"/>
    </xf>
    <xf numFmtId="0" fontId="45" fillId="10" borderId="7" xfId="18" applyFont="1" applyFill="1" applyBorder="1" applyAlignment="1">
      <alignment horizontal="center" vertical="center"/>
    </xf>
    <xf numFmtId="0" fontId="41" fillId="0" borderId="8" xfId="18" applyFont="1" applyBorder="1"/>
    <xf numFmtId="2" fontId="9" fillId="11" borderId="9" xfId="18" applyNumberFormat="1" applyFont="1" applyFill="1" applyBorder="1" applyAlignment="1">
      <alignment horizontal="center" vertical="center" wrapText="1"/>
    </xf>
    <xf numFmtId="2" fontId="41" fillId="0" borderId="10" xfId="18" applyNumberFormat="1" applyFont="1" applyBorder="1" applyAlignment="1">
      <alignment horizontal="center"/>
    </xf>
    <xf numFmtId="4" fontId="43" fillId="2" borderId="159" xfId="18" applyNumberFormat="1" applyFont="1" applyFill="1" applyBorder="1" applyAlignment="1">
      <alignment horizontal="center" vertical="center"/>
    </xf>
    <xf numFmtId="4" fontId="43" fillId="2" borderId="160" xfId="18" applyNumberFormat="1" applyFont="1" applyFill="1" applyBorder="1" applyAlignment="1">
      <alignment horizontal="center" vertical="center"/>
    </xf>
    <xf numFmtId="4" fontId="43" fillId="2" borderId="161" xfId="18" applyNumberFormat="1" applyFont="1" applyFill="1" applyBorder="1" applyAlignment="1">
      <alignment horizontal="center" vertical="center"/>
    </xf>
    <xf numFmtId="4" fontId="43" fillId="2" borderId="165" xfId="18" applyNumberFormat="1" applyFont="1" applyFill="1" applyBorder="1" applyAlignment="1">
      <alignment horizontal="center" vertical="center"/>
    </xf>
    <xf numFmtId="4" fontId="43" fillId="2" borderId="0" xfId="18" applyNumberFormat="1" applyFont="1" applyFill="1" applyAlignment="1">
      <alignment horizontal="center" vertical="center"/>
    </xf>
    <xf numFmtId="4" fontId="43" fillId="2" borderId="166" xfId="18" applyNumberFormat="1" applyFont="1" applyFill="1" applyBorder="1" applyAlignment="1">
      <alignment horizontal="center" vertical="center"/>
    </xf>
    <xf numFmtId="4" fontId="25" fillId="2" borderId="165" xfId="18" applyNumberFormat="1" applyFont="1" applyFill="1" applyBorder="1" applyAlignment="1">
      <alignment horizontal="center" vertical="center"/>
    </xf>
    <xf numFmtId="4" fontId="25" fillId="2" borderId="0" xfId="18" applyNumberFormat="1" applyFont="1" applyFill="1" applyAlignment="1">
      <alignment horizontal="center" vertical="center"/>
    </xf>
    <xf numFmtId="4" fontId="25" fillId="2" borderId="166" xfId="18" applyNumberFormat="1" applyFont="1" applyFill="1" applyBorder="1" applyAlignment="1">
      <alignment horizontal="center" vertical="center"/>
    </xf>
    <xf numFmtId="4" fontId="36" fillId="2" borderId="165" xfId="18" applyNumberFormat="1" applyFont="1" applyFill="1" applyBorder="1" applyAlignment="1">
      <alignment horizontal="center" vertical="center"/>
    </xf>
    <xf numFmtId="4" fontId="36" fillId="2" borderId="0" xfId="18" applyNumberFormat="1" applyFont="1" applyFill="1" applyAlignment="1">
      <alignment horizontal="center" vertical="center"/>
    </xf>
    <xf numFmtId="4" fontId="36" fillId="2" borderId="166" xfId="18" applyNumberFormat="1" applyFont="1" applyFill="1" applyBorder="1" applyAlignment="1">
      <alignment horizontal="center" vertical="center"/>
    </xf>
    <xf numFmtId="0" fontId="20" fillId="0" borderId="143" xfId="0" applyFont="1" applyBorder="1" applyAlignment="1">
      <alignment horizontal="left" vertical="top" wrapText="1"/>
    </xf>
    <xf numFmtId="0" fontId="20" fillId="0" borderId="0" xfId="0" applyFont="1" applyAlignment="1">
      <alignment horizontal="right" vertical="top" wrapText="1"/>
    </xf>
    <xf numFmtId="0" fontId="52" fillId="0" borderId="143" xfId="0" applyFont="1" applyBorder="1" applyAlignment="1">
      <alignment horizontal="left" vertical="top" wrapText="1"/>
    </xf>
    <xf numFmtId="0" fontId="52" fillId="0" borderId="143" xfId="0" applyFont="1" applyBorder="1" applyAlignment="1">
      <alignment horizontal="center" vertical="top" wrapText="1"/>
    </xf>
    <xf numFmtId="0" fontId="52" fillId="0" borderId="143" xfId="0" applyFont="1" applyBorder="1" applyAlignment="1">
      <alignment horizontal="right" vertical="top" wrapText="1"/>
    </xf>
    <xf numFmtId="0" fontId="54" fillId="0" borderId="143" xfId="0" applyFont="1" applyBorder="1" applyAlignment="1">
      <alignment horizontal="left" vertical="top" wrapText="1"/>
    </xf>
    <xf numFmtId="0" fontId="52" fillId="0" borderId="0" xfId="7" applyFont="1" applyAlignment="1">
      <alignment horizontal="left" vertical="top" wrapText="1"/>
    </xf>
    <xf numFmtId="0" fontId="54" fillId="0" borderId="0" xfId="7" applyFont="1" applyAlignment="1">
      <alignment horizontal="justify" vertical="top" wrapText="1"/>
    </xf>
    <xf numFmtId="10" fontId="54" fillId="0" borderId="0" xfId="7" applyNumberFormat="1" applyFont="1" applyAlignment="1">
      <alignment horizontal="left" vertical="top" wrapText="1"/>
    </xf>
    <xf numFmtId="0" fontId="54" fillId="0" borderId="0" xfId="7" applyFont="1" applyAlignment="1">
      <alignment horizontal="left" vertical="top" wrapText="1"/>
    </xf>
    <xf numFmtId="0" fontId="52" fillId="0" borderId="0" xfId="7" applyFont="1" applyAlignment="1">
      <alignment horizontal="center" vertical="center" wrapText="1"/>
    </xf>
    <xf numFmtId="0" fontId="53" fillId="0" borderId="0" xfId="7" applyFont="1" applyAlignment="1">
      <alignment vertical="center"/>
    </xf>
    <xf numFmtId="0" fontId="52" fillId="0" borderId="143" xfId="0" applyFont="1" applyBorder="1" applyAlignment="1">
      <alignment horizontal="center" vertical="center" wrapText="1"/>
    </xf>
    <xf numFmtId="0" fontId="49" fillId="5" borderId="113" xfId="22" applyFont="1" applyFill="1" applyBorder="1" applyAlignment="1">
      <alignment horizontal="left" vertical="center"/>
    </xf>
    <xf numFmtId="0" fontId="49" fillId="5" borderId="114" xfId="22" applyFont="1" applyFill="1" applyBorder="1" applyAlignment="1">
      <alignment horizontal="left" vertical="center"/>
    </xf>
    <xf numFmtId="17" fontId="48" fillId="5" borderId="114" xfId="22" quotePrefix="1" applyNumberFormat="1" applyFont="1" applyFill="1" applyBorder="1" applyAlignment="1">
      <alignment horizontal="left" vertical="center"/>
    </xf>
    <xf numFmtId="0" fontId="48" fillId="5" borderId="114" xfId="22" applyFont="1" applyFill="1" applyBorder="1" applyAlignment="1">
      <alignment horizontal="left" vertical="center"/>
    </xf>
    <xf numFmtId="0" fontId="48" fillId="5" borderId="115" xfId="22" applyFont="1" applyFill="1" applyBorder="1" applyAlignment="1">
      <alignment horizontal="left" vertical="center"/>
    </xf>
    <xf numFmtId="0" fontId="6" fillId="0" borderId="116" xfId="2" applyFont="1" applyBorder="1" applyAlignment="1">
      <alignment horizontal="center" vertical="center"/>
    </xf>
    <xf numFmtId="0" fontId="6" fillId="0" borderId="117" xfId="2" applyFont="1" applyBorder="1" applyAlignment="1">
      <alignment horizontal="center" vertical="center"/>
    </xf>
    <xf numFmtId="0" fontId="6" fillId="0" borderId="118" xfId="2" applyFont="1" applyBorder="1" applyAlignment="1">
      <alignment horizontal="center" vertical="center"/>
    </xf>
    <xf numFmtId="0" fontId="6" fillId="0" borderId="15" xfId="2" applyFont="1" applyBorder="1" applyAlignment="1">
      <alignment horizontal="center" vertical="center"/>
    </xf>
    <xf numFmtId="0" fontId="6" fillId="0" borderId="0" xfId="2" applyFont="1" applyAlignment="1">
      <alignment horizontal="center" vertical="center"/>
    </xf>
    <xf numFmtId="0" fontId="6" fillId="0" borderId="16" xfId="2" applyFont="1" applyBorder="1" applyAlignment="1">
      <alignment horizontal="center" vertical="center"/>
    </xf>
    <xf numFmtId="0" fontId="6" fillId="0" borderId="19" xfId="2" applyFont="1" applyBorder="1" applyAlignment="1">
      <alignment horizontal="center" vertical="center"/>
    </xf>
    <xf numFmtId="0" fontId="6" fillId="0" borderId="20" xfId="2" applyFont="1" applyBorder="1" applyAlignment="1">
      <alignment horizontal="center" vertical="center"/>
    </xf>
    <xf numFmtId="0" fontId="6" fillId="0" borderId="21" xfId="2" applyFont="1" applyBorder="1" applyAlignment="1">
      <alignment horizontal="center" vertical="center"/>
    </xf>
    <xf numFmtId="0" fontId="14" fillId="6" borderId="123" xfId="2" applyFont="1" applyFill="1" applyBorder="1" applyAlignment="1">
      <alignment horizontal="center" vertical="center"/>
    </xf>
    <xf numFmtId="0" fontId="14" fillId="6" borderId="18" xfId="2" applyFont="1" applyFill="1" applyBorder="1" applyAlignment="1">
      <alignment horizontal="center" vertical="center"/>
    </xf>
    <xf numFmtId="0" fontId="25" fillId="0" borderId="1" xfId="22" applyFont="1" applyBorder="1" applyAlignment="1">
      <alignment horizontal="center"/>
    </xf>
    <xf numFmtId="0" fontId="25" fillId="0" borderId="2" xfId="22" applyFont="1" applyBorder="1" applyAlignment="1">
      <alignment horizontal="center"/>
    </xf>
    <xf numFmtId="0" fontId="25" fillId="0" borderId="3" xfId="22" applyFont="1" applyBorder="1" applyAlignment="1">
      <alignment horizontal="center"/>
    </xf>
    <xf numFmtId="0" fontId="25" fillId="0" borderId="12" xfId="22" applyFont="1" applyBorder="1" applyAlignment="1">
      <alignment horizontal="center" vertical="top"/>
    </xf>
    <xf numFmtId="0" fontId="25" fillId="0" borderId="13" xfId="22" applyFont="1" applyBorder="1" applyAlignment="1">
      <alignment horizontal="center" vertical="top"/>
    </xf>
    <xf numFmtId="0" fontId="25" fillId="0" borderId="14" xfId="22" applyFont="1" applyBorder="1" applyAlignment="1">
      <alignment horizontal="center" vertical="top"/>
    </xf>
    <xf numFmtId="0" fontId="49" fillId="5" borderId="110" xfId="22" applyFont="1" applyFill="1" applyBorder="1" applyAlignment="1">
      <alignment horizontal="left" vertical="center"/>
    </xf>
    <xf numFmtId="0" fontId="49" fillId="5" borderId="111" xfId="22" applyFont="1" applyFill="1" applyBorder="1" applyAlignment="1">
      <alignment horizontal="left" vertical="center"/>
    </xf>
    <xf numFmtId="0" fontId="48" fillId="5" borderId="111" xfId="22" applyFont="1" applyFill="1" applyBorder="1" applyAlignment="1">
      <alignment horizontal="justify" vertical="center" wrapText="1"/>
    </xf>
    <xf numFmtId="0" fontId="48" fillId="5" borderId="112" xfId="22" applyFont="1" applyFill="1" applyBorder="1" applyAlignment="1">
      <alignment horizontal="justify" vertical="center" wrapText="1"/>
    </xf>
    <xf numFmtId="0" fontId="49" fillId="5" borderId="32" xfId="22" applyFont="1" applyFill="1" applyBorder="1" applyAlignment="1">
      <alignment horizontal="left" vertical="center"/>
    </xf>
    <xf numFmtId="0" fontId="49" fillId="5" borderId="6" xfId="22" applyFont="1" applyFill="1" applyBorder="1" applyAlignment="1">
      <alignment horizontal="left" vertical="center"/>
    </xf>
    <xf numFmtId="17" fontId="48" fillId="5" borderId="6" xfId="22" quotePrefix="1" applyNumberFormat="1" applyFont="1" applyFill="1" applyBorder="1" applyAlignment="1">
      <alignment horizontal="left" vertical="center"/>
    </xf>
    <xf numFmtId="0" fontId="48" fillId="5" borderId="6" xfId="22" applyFont="1" applyFill="1" applyBorder="1" applyAlignment="1">
      <alignment horizontal="left" vertical="center"/>
    </xf>
    <xf numFmtId="0" fontId="48" fillId="5" borderId="33" xfId="22" applyFont="1" applyFill="1" applyBorder="1" applyAlignment="1">
      <alignment horizontal="left" vertical="center"/>
    </xf>
    <xf numFmtId="0" fontId="25" fillId="0" borderId="4" xfId="7" applyFont="1" applyBorder="1" applyAlignment="1">
      <alignment horizontal="center" vertical="top"/>
    </xf>
    <xf numFmtId="0" fontId="25" fillId="0" borderId="0" xfId="7" applyFont="1" applyAlignment="1">
      <alignment horizontal="center" vertical="top"/>
    </xf>
    <xf numFmtId="0" fontId="25" fillId="0" borderId="5" xfId="7" applyFont="1" applyBorder="1" applyAlignment="1">
      <alignment horizontal="center" vertical="top"/>
    </xf>
    <xf numFmtId="0" fontId="51" fillId="0" borderId="155" xfId="7" applyFont="1" applyBorder="1" applyAlignment="1">
      <alignment horizontal="center" vertical="center"/>
    </xf>
    <xf numFmtId="0" fontId="51" fillId="0" borderId="156" xfId="7" applyFont="1" applyBorder="1" applyAlignment="1">
      <alignment horizontal="center" vertical="center"/>
    </xf>
    <xf numFmtId="0" fontId="51" fillId="0" borderId="157" xfId="7" applyFont="1" applyBorder="1" applyAlignment="1">
      <alignment horizontal="center" vertical="center"/>
    </xf>
    <xf numFmtId="0" fontId="51" fillId="0" borderId="158" xfId="7" applyFont="1" applyBorder="1" applyAlignment="1">
      <alignment horizontal="center" vertical="center"/>
    </xf>
    <xf numFmtId="0" fontId="25" fillId="0" borderId="1" xfId="11" applyFont="1" applyBorder="1" applyAlignment="1">
      <alignment horizontal="center"/>
    </xf>
    <xf numFmtId="0" fontId="25" fillId="0" borderId="2" xfId="11" applyFont="1" applyBorder="1" applyAlignment="1">
      <alignment horizontal="center"/>
    </xf>
    <xf numFmtId="0" fontId="25" fillId="0" borderId="3" xfId="11" applyFont="1" applyBorder="1" applyAlignment="1">
      <alignment horizontal="center"/>
    </xf>
    <xf numFmtId="0" fontId="25" fillId="0" borderId="12" xfId="11" applyFont="1" applyBorder="1" applyAlignment="1">
      <alignment horizontal="center" vertical="top"/>
    </xf>
    <xf numFmtId="0" fontId="25" fillId="0" borderId="13" xfId="11" applyFont="1" applyBorder="1" applyAlignment="1">
      <alignment horizontal="center" vertical="top"/>
    </xf>
    <xf numFmtId="0" fontId="25" fillId="0" borderId="14" xfId="11" applyFont="1" applyBorder="1" applyAlignment="1">
      <alignment horizontal="center" vertical="top"/>
    </xf>
    <xf numFmtId="0" fontId="21" fillId="5" borderId="19" xfId="22" applyFont="1" applyFill="1" applyBorder="1" applyAlignment="1">
      <alignment horizontal="center" vertical="top" wrapText="1"/>
    </xf>
    <xf numFmtId="0" fontId="21" fillId="5" borderId="20" xfId="22" applyFont="1" applyFill="1" applyBorder="1" applyAlignment="1">
      <alignment horizontal="center" vertical="top" wrapText="1"/>
    </xf>
    <xf numFmtId="0" fontId="21" fillId="5" borderId="76" xfId="22" applyFont="1" applyFill="1" applyBorder="1" applyAlignment="1">
      <alignment horizontal="center" vertical="center" wrapText="1"/>
    </xf>
    <xf numFmtId="0" fontId="21" fillId="5" borderId="23" xfId="22" applyFont="1" applyFill="1" applyBorder="1" applyAlignment="1">
      <alignment horizontal="center" vertical="center" wrapText="1"/>
    </xf>
    <xf numFmtId="0" fontId="21" fillId="5" borderId="76" xfId="22" applyFont="1" applyFill="1" applyBorder="1" applyAlignment="1">
      <alignment horizontal="center" vertical="top" wrapText="1"/>
    </xf>
    <xf numFmtId="0" fontId="21" fillId="5" borderId="23" xfId="22" applyFont="1" applyFill="1" applyBorder="1" applyAlignment="1">
      <alignment horizontal="center" vertical="top" wrapText="1"/>
    </xf>
    <xf numFmtId="166" fontId="23" fillId="2" borderId="81" xfId="22" applyNumberFormat="1" applyFont="1" applyFill="1" applyBorder="1" applyAlignment="1">
      <alignment horizontal="left" vertical="top" wrapText="1"/>
    </xf>
    <xf numFmtId="166" fontId="23" fillId="2" borderId="82" xfId="22" applyNumberFormat="1" applyFont="1" applyFill="1" applyBorder="1" applyAlignment="1">
      <alignment horizontal="left" vertical="top" wrapText="1"/>
    </xf>
    <xf numFmtId="0" fontId="23" fillId="2" borderId="73" xfId="22" applyFont="1" applyFill="1" applyBorder="1" applyAlignment="1">
      <alignment horizontal="center" vertical="center" wrapText="1"/>
    </xf>
    <xf numFmtId="0" fontId="23" fillId="2" borderId="75" xfId="22" applyFont="1" applyFill="1" applyBorder="1" applyAlignment="1">
      <alignment horizontal="center" vertical="center" wrapText="1"/>
    </xf>
    <xf numFmtId="0" fontId="23" fillId="2" borderId="74" xfId="22" applyFont="1" applyFill="1" applyBorder="1" applyAlignment="1">
      <alignment horizontal="left" vertical="top" wrapText="1"/>
    </xf>
    <xf numFmtId="0" fontId="23" fillId="2" borderId="70" xfId="22" applyFont="1" applyFill="1" applyBorder="1" applyAlignment="1">
      <alignment horizontal="left" vertical="top" wrapText="1"/>
    </xf>
    <xf numFmtId="166" fontId="23" fillId="2" borderId="65" xfId="22" applyNumberFormat="1" applyFont="1" applyFill="1" applyBorder="1" applyAlignment="1">
      <alignment horizontal="left" vertical="top" wrapText="1"/>
    </xf>
    <xf numFmtId="0" fontId="23" fillId="2" borderId="64" xfId="22" applyFont="1" applyFill="1" applyBorder="1" applyAlignment="1">
      <alignment horizontal="center" vertical="center" wrapText="1"/>
    </xf>
    <xf numFmtId="0" fontId="23" fillId="2" borderId="72" xfId="22" applyFont="1" applyFill="1" applyBorder="1" applyAlignment="1">
      <alignment horizontal="left" vertical="top" wrapText="1"/>
    </xf>
    <xf numFmtId="0" fontId="10" fillId="5" borderId="41" xfId="2" applyFont="1" applyFill="1" applyBorder="1" applyAlignment="1">
      <alignment horizontal="center" vertical="center"/>
    </xf>
    <xf numFmtId="0" fontId="10" fillId="5" borderId="27" xfId="2" applyFont="1" applyFill="1" applyBorder="1" applyAlignment="1">
      <alignment horizontal="center" vertical="center"/>
    </xf>
    <xf numFmtId="0" fontId="10" fillId="5" borderId="42" xfId="2" applyFont="1" applyFill="1" applyBorder="1" applyAlignment="1">
      <alignment horizontal="center" vertical="center"/>
    </xf>
    <xf numFmtId="0" fontId="10" fillId="5" borderId="39" xfId="2" applyFont="1" applyFill="1" applyBorder="1" applyAlignment="1">
      <alignment horizontal="center" vertical="center"/>
    </xf>
    <xf numFmtId="0" fontId="10" fillId="5" borderId="0" xfId="2" applyFont="1" applyFill="1" applyAlignment="1">
      <alignment horizontal="center" vertical="center"/>
    </xf>
    <xf numFmtId="0" fontId="10" fillId="5" borderId="40" xfId="2" applyFont="1" applyFill="1" applyBorder="1" applyAlignment="1">
      <alignment horizontal="center" vertical="center"/>
    </xf>
    <xf numFmtId="0" fontId="21" fillId="5" borderId="45" xfId="22" applyFont="1" applyFill="1" applyBorder="1" applyAlignment="1">
      <alignment horizontal="center" vertical="top" wrapText="1"/>
    </xf>
    <xf numFmtId="0" fontId="21" fillId="5" borderId="22" xfId="22" applyFont="1" applyFill="1" applyBorder="1" applyAlignment="1">
      <alignment horizontal="center" vertical="top" wrapText="1"/>
    </xf>
    <xf numFmtId="0" fontId="21" fillId="5" borderId="46" xfId="22" applyFont="1" applyFill="1" applyBorder="1" applyAlignment="1">
      <alignment horizontal="center" vertical="top" wrapText="1"/>
    </xf>
    <xf numFmtId="0" fontId="23" fillId="2" borderId="47" xfId="22" applyFont="1" applyFill="1" applyBorder="1" applyAlignment="1">
      <alignment horizontal="center" vertical="top" wrapText="1"/>
    </xf>
    <xf numFmtId="0" fontId="23" fillId="2" borderId="48" xfId="22" applyFont="1" applyFill="1" applyBorder="1" applyAlignment="1">
      <alignment horizontal="center" vertical="top" wrapText="1"/>
    </xf>
    <xf numFmtId="0" fontId="6" fillId="0" borderId="39" xfId="2" applyFont="1" applyBorder="1" applyAlignment="1">
      <alignment horizontal="center" vertical="center"/>
    </xf>
    <xf numFmtId="0" fontId="6" fillId="0" borderId="40" xfId="2" applyFont="1" applyBorder="1" applyAlignment="1">
      <alignment horizontal="center" vertical="center"/>
    </xf>
    <xf numFmtId="0" fontId="6" fillId="0" borderId="149" xfId="2" applyFont="1" applyBorder="1" applyAlignment="1">
      <alignment horizontal="center" vertical="center"/>
    </xf>
    <xf numFmtId="0" fontId="6" fillId="0" borderId="23" xfId="2" applyFont="1" applyBorder="1" applyAlignment="1">
      <alignment horizontal="center" vertical="center"/>
    </xf>
    <xf numFmtId="0" fontId="6" fillId="0" borderId="150" xfId="2" applyFont="1" applyBorder="1" applyAlignment="1">
      <alignment horizontal="center" vertical="center"/>
    </xf>
    <xf numFmtId="0" fontId="10" fillId="5" borderId="90" xfId="2" applyFont="1" applyFill="1" applyBorder="1" applyAlignment="1">
      <alignment horizontal="center" vertical="center"/>
    </xf>
    <xf numFmtId="0" fontId="10" fillId="5" borderId="92" xfId="2" applyFont="1" applyFill="1" applyBorder="1" applyAlignment="1">
      <alignment horizontal="center" vertical="center"/>
    </xf>
    <xf numFmtId="0" fontId="10" fillId="5" borderId="91" xfId="2" applyFont="1" applyFill="1" applyBorder="1" applyAlignment="1">
      <alignment horizontal="center" vertical="center"/>
    </xf>
    <xf numFmtId="0" fontId="10" fillId="5" borderId="30" xfId="2" applyFont="1" applyFill="1" applyBorder="1" applyAlignment="1">
      <alignment horizontal="center" vertical="center"/>
    </xf>
    <xf numFmtId="0" fontId="10" fillId="5" borderId="151" xfId="2" applyFont="1" applyFill="1" applyBorder="1" applyAlignment="1">
      <alignment horizontal="center" vertical="center"/>
    </xf>
    <xf numFmtId="0" fontId="10" fillId="5" borderId="152" xfId="2" applyFont="1" applyFill="1" applyBorder="1" applyAlignment="1">
      <alignment horizontal="center" vertical="center"/>
    </xf>
    <xf numFmtId="0" fontId="35" fillId="0" borderId="38" xfId="0" applyFont="1" applyBorder="1" applyAlignment="1">
      <alignment horizontal="center"/>
    </xf>
  </cellXfs>
  <cellStyles count="34">
    <cellStyle name="Hiperlink 2" xfId="9"/>
    <cellStyle name="Moeda" xfId="1" builtinId="4"/>
    <cellStyle name="Moeda 2" xfId="5"/>
    <cellStyle name="Moeda 2 2" xfId="23"/>
    <cellStyle name="Moeda 3" xfId="13"/>
    <cellStyle name="Moeda 4" xfId="33"/>
    <cellStyle name="Moeda 9" xfId="30"/>
    <cellStyle name="Normal" xfId="0" builtinId="0"/>
    <cellStyle name="Normal 10 2" xfId="26"/>
    <cellStyle name="Normal 2" xfId="2"/>
    <cellStyle name="Normal 2 2" xfId="7"/>
    <cellStyle name="Normal 2 2 2" xfId="25"/>
    <cellStyle name="Normal 2 2 3" xfId="28"/>
    <cellStyle name="Normal 2 2 5" xfId="22"/>
    <cellStyle name="Normal 3" xfId="6"/>
    <cellStyle name="Normal 3 2" xfId="24"/>
    <cellStyle name="Normal 3 2 2" xfId="14"/>
    <cellStyle name="Normal 4" xfId="11"/>
    <cellStyle name="Normal 5" xfId="31"/>
    <cellStyle name="Normal 6" xfId="18"/>
    <cellStyle name="Normal 8" xfId="12"/>
    <cellStyle name="Normal 9" xfId="15"/>
    <cellStyle name="Porcentagem" xfId="10" builtinId="5"/>
    <cellStyle name="Porcentagem 2" xfId="4"/>
    <cellStyle name="Porcentagem 2 2" xfId="20"/>
    <cellStyle name="Porcentagem 2 3" xfId="29"/>
    <cellStyle name="Porcentagem 5" xfId="17"/>
    <cellStyle name="Separador de milhares 2 3" xfId="19"/>
    <cellStyle name="Separador de milhares 6" xfId="16"/>
    <cellStyle name="Vírgula" xfId="27" builtinId="3"/>
    <cellStyle name="Vírgula 2" xfId="3"/>
    <cellStyle name="Vírgula 3" xfId="8"/>
    <cellStyle name="Vírgula 4" xfId="21"/>
    <cellStyle name="Vírgula 5" xfId="32"/>
  </cellStyles>
  <dxfs count="1">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504825</xdr:colOff>
      <xdr:row>0</xdr:row>
      <xdr:rowOff>57150</xdr:rowOff>
    </xdr:from>
    <xdr:to>
      <xdr:col>1</xdr:col>
      <xdr:colOff>233198</xdr:colOff>
      <xdr:row>1</xdr:row>
      <xdr:rowOff>333374</xdr:rowOff>
    </xdr:to>
    <xdr:pic>
      <xdr:nvPicPr>
        <xdr:cNvPr id="2" name="Imagem 8" descr="https://encrypted-tbn3.gstatic.com/images?q=tbn:ANd9GcRKgiNkViAY-Y6CPkQCJ1dyYeKl98JsUnaj3TJ7Yuy-4exjrslc6w">
          <a:extLst>
            <a:ext uri="{FF2B5EF4-FFF2-40B4-BE49-F238E27FC236}">
              <a16:creationId xmlns:a16="http://schemas.microsoft.com/office/drawing/2014/main" id="{F91000ED-EC47-482D-95B2-53D233E4218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04825" y="57150"/>
          <a:ext cx="490373" cy="6572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504825</xdr:colOff>
      <xdr:row>0</xdr:row>
      <xdr:rowOff>57150</xdr:rowOff>
    </xdr:from>
    <xdr:to>
      <xdr:col>1</xdr:col>
      <xdr:colOff>233198</xdr:colOff>
      <xdr:row>1</xdr:row>
      <xdr:rowOff>333374</xdr:rowOff>
    </xdr:to>
    <xdr:pic>
      <xdr:nvPicPr>
        <xdr:cNvPr id="3" name="Imagem 8" descr="https://encrypted-tbn3.gstatic.com/images?q=tbn:ANd9GcRKgiNkViAY-Y6CPkQCJ1dyYeKl98JsUnaj3TJ7Yuy-4exjrslc6w">
          <a:extLst>
            <a:ext uri="{FF2B5EF4-FFF2-40B4-BE49-F238E27FC236}">
              <a16:creationId xmlns:a16="http://schemas.microsoft.com/office/drawing/2014/main" id="{84F80D8C-92D3-41B1-8DD1-4D26CD018A5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06730" y="53340"/>
          <a:ext cx="509423" cy="5448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273326</xdr:colOff>
      <xdr:row>0</xdr:row>
      <xdr:rowOff>66261</xdr:rowOff>
    </xdr:from>
    <xdr:to>
      <xdr:col>3</xdr:col>
      <xdr:colOff>241303</xdr:colOff>
      <xdr:row>1</xdr:row>
      <xdr:rowOff>345865</xdr:rowOff>
    </xdr:to>
    <xdr:pic>
      <xdr:nvPicPr>
        <xdr:cNvPr id="2" name="Imagem 8" descr="https://encrypted-tbn3.gstatic.com/images?q=tbn:ANd9GcRKgiNkViAY-Y6CPkQCJ1dyYeKl98JsUnaj3TJ7Yuy-4exjrslc6w">
          <a:extLst>
            <a:ext uri="{FF2B5EF4-FFF2-40B4-BE49-F238E27FC236}">
              <a16:creationId xmlns:a16="http://schemas.microsoft.com/office/drawing/2014/main" id="{D78A6D72-FB01-4190-8243-6358584CC37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2717" y="66261"/>
          <a:ext cx="489782" cy="6606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523875</xdr:colOff>
      <xdr:row>1</xdr:row>
      <xdr:rowOff>114300</xdr:rowOff>
    </xdr:from>
    <xdr:to>
      <xdr:col>1</xdr:col>
      <xdr:colOff>252248</xdr:colOff>
      <xdr:row>1</xdr:row>
      <xdr:rowOff>771524</xdr:rowOff>
    </xdr:to>
    <xdr:pic>
      <xdr:nvPicPr>
        <xdr:cNvPr id="2" name="Imagem 8" descr="https://encrypted-tbn3.gstatic.com/images?q=tbn:ANd9GcRKgiNkViAY-Y6CPkQCJ1dyYeKl98JsUnaj3TJ7Yuy-4exjrslc6w">
          <a:extLst>
            <a:ext uri="{FF2B5EF4-FFF2-40B4-BE49-F238E27FC236}">
              <a16:creationId xmlns:a16="http://schemas.microsoft.com/office/drawing/2014/main" id="{B951763C-220E-4FB8-9EB2-82BA04503D1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23875" y="304800"/>
          <a:ext cx="490373" cy="6572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135052</xdr:colOff>
      <xdr:row>0</xdr:row>
      <xdr:rowOff>106710</xdr:rowOff>
    </xdr:from>
    <xdr:to>
      <xdr:col>2</xdr:col>
      <xdr:colOff>79731</xdr:colOff>
      <xdr:row>1</xdr:row>
      <xdr:rowOff>258417</xdr:rowOff>
    </xdr:to>
    <xdr:pic>
      <xdr:nvPicPr>
        <xdr:cNvPr id="2" name="Imagem 8" descr="https://encrypted-tbn3.gstatic.com/images?q=tbn:ANd9GcRKgiNkViAY-Y6CPkQCJ1dyYeKl98JsUnaj3TJ7Yuy-4exjrslc6w">
          <a:extLst>
            <a:ext uri="{FF2B5EF4-FFF2-40B4-BE49-F238E27FC236}">
              <a16:creationId xmlns:a16="http://schemas.microsoft.com/office/drawing/2014/main" id="{8AD9B3CD-0EA8-44CE-963C-CFE25663BDB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5052" y="106710"/>
          <a:ext cx="401879" cy="5327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238125</xdr:colOff>
      <xdr:row>0</xdr:row>
      <xdr:rowOff>57150</xdr:rowOff>
    </xdr:from>
    <xdr:to>
      <xdr:col>0</xdr:col>
      <xdr:colOff>666750</xdr:colOff>
      <xdr:row>1</xdr:row>
      <xdr:rowOff>333374</xdr:rowOff>
    </xdr:to>
    <xdr:pic>
      <xdr:nvPicPr>
        <xdr:cNvPr id="2" name="Imagem 8" descr="https://encrypted-tbn3.gstatic.com/images?q=tbn:ANd9GcRKgiNkViAY-Y6CPkQCJ1dyYeKl98JsUnaj3TJ7Yuy-4exjrslc6w">
          <a:extLst>
            <a:ext uri="{FF2B5EF4-FFF2-40B4-BE49-F238E27FC236}">
              <a16:creationId xmlns:a16="http://schemas.microsoft.com/office/drawing/2014/main" id="{43F4A34E-282C-4903-9DC0-E6415C232F5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8125" y="57150"/>
          <a:ext cx="371475" cy="323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537882</xdr:colOff>
      <xdr:row>0</xdr:row>
      <xdr:rowOff>67236</xdr:rowOff>
    </xdr:from>
    <xdr:to>
      <xdr:col>0</xdr:col>
      <xdr:colOff>1034064</xdr:colOff>
      <xdr:row>1</xdr:row>
      <xdr:rowOff>335634</xdr:rowOff>
    </xdr:to>
    <xdr:pic>
      <xdr:nvPicPr>
        <xdr:cNvPr id="2" name="Imagem 8" descr="https://encrypted-tbn3.gstatic.com/images?q=tbn:ANd9GcRKgiNkViAY-Y6CPkQCJ1dyYeKl98JsUnaj3TJ7Yuy-4exjrslc6w">
          <a:extLst>
            <a:ext uri="{FF2B5EF4-FFF2-40B4-BE49-F238E27FC236}">
              <a16:creationId xmlns:a16="http://schemas.microsoft.com/office/drawing/2014/main" id="{73E6BE8B-2AE3-4B1E-99BD-3EC153587E3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7882" y="67236"/>
          <a:ext cx="496182" cy="6606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180975</xdr:colOff>
      <xdr:row>0</xdr:row>
      <xdr:rowOff>66675</xdr:rowOff>
    </xdr:from>
    <xdr:to>
      <xdr:col>1</xdr:col>
      <xdr:colOff>67557</xdr:colOff>
      <xdr:row>1</xdr:row>
      <xdr:rowOff>346279</xdr:rowOff>
    </xdr:to>
    <xdr:pic>
      <xdr:nvPicPr>
        <xdr:cNvPr id="2" name="Imagem 8" descr="https://encrypted-tbn3.gstatic.com/images?q=tbn:ANd9GcRKgiNkViAY-Y6CPkQCJ1dyYeKl98JsUnaj3TJ7Yuy-4exjrslc6w">
          <a:extLst>
            <a:ext uri="{FF2B5EF4-FFF2-40B4-BE49-F238E27FC236}">
              <a16:creationId xmlns:a16="http://schemas.microsoft.com/office/drawing/2014/main" id="{351247D0-7466-4AD7-A6C5-953ADCF9660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90575" y="238125"/>
          <a:ext cx="496182" cy="6606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arq_01\arquivos%20(e)\Documents%20and%20Settings\Administrador\Meus%20documentos\Luiz\WINDOWS\Temporary%20Internet%20Files\Content.IE5\L18RYN0D\PLANO-SAO%20JOAO-1.666.66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TAC%20Constru&#231;&#245;es\DNIT\Contrato%20N&#186;%20621-2019%20BR-402%20-%20Bacabeira%20a%20Sobradinho\MEDI&#199;&#213;ES\5&#170;%20MEDI&#199;&#195;O\0501.2020_MED_REV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1.666.666"/>
      <sheetName val="PLANO 1-5"/>
      <sheetName val="PLANO 2-5"/>
      <sheetName val="PLANO 3-5"/>
      <sheetName val="PLANO 4-5"/>
      <sheetName val="PLANO 5-5"/>
      <sheetName val="CAPA"/>
    </sheetNames>
    <sheetDataSet>
      <sheetData sheetId="0"/>
      <sheetData sheetId="1"/>
      <sheetData sheetId="2"/>
      <sheetData sheetId="3"/>
      <sheetData sheetId="4"/>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DADOS"/>
      <sheetName val="MAPA"/>
      <sheetName val="Demons. Quant."/>
      <sheetName val="BDI"/>
      <sheetName val="FIT"/>
      <sheetName val="PATO 1 ANO"/>
      <sheetName val="CONTRATO"/>
      <sheetName val="ComprasNet"/>
      <sheetName val="FI QUANT"/>
      <sheetName val="RESUMO"/>
      <sheetName val="MEDIÇÃO RESUMO"/>
      <sheetName val="ÍNDICES DE REAJUST"/>
      <sheetName val="MEDIÇÃO CONSOLIDADA"/>
      <sheetName val="Diagrama"/>
      <sheetName val="curva abc"/>
      <sheetName val="Auxiliar"/>
      <sheetName val="CRON FIS-FIN 1ANO"/>
      <sheetName val="CRONOGRAMA"/>
      <sheetName val="REF. Trasnportes"/>
      <sheetName val="Serviços de Capa"/>
      <sheetName val="Materiais betuminosos"/>
      <sheetName val="Aquisiçao e Transporte M. Betum"/>
      <sheetName val="ANP-Tabela"/>
      <sheetName val="ANP-Caculado "/>
      <sheetName val="Trans Betume"/>
      <sheetName val="ANP-Comparativo"/>
      <sheetName val="AGR. GRAÚDO"/>
      <sheetName val="REAJ. GRAÚDO"/>
      <sheetName val="BINÔMIO GRAÚDO"/>
      <sheetName val="AGR. MIÚDO"/>
      <sheetName val="REAJ. MIÚDO"/>
      <sheetName val="BINÔMIO MIÚDO"/>
      <sheetName val="REF. Canteiro de Obras"/>
      <sheetName val="TRANSPORTES"/>
      <sheetName val="INST CANT OBRAS"/>
      <sheetName val="Ref. INST CANT INDUST"/>
      <sheetName val="INST CANT INDUST"/>
      <sheetName val="MOB-DESM"/>
      <sheetName val="REF. Mob-Desm"/>
      <sheetName val="TAPA-BURACOS"/>
      <sheetName val="ROÇAD COST"/>
      <sheetName val="LIMP BUEIRO"/>
      <sheetName val="LIMP SJ E MF"/>
      <sheetName val="LIMP DESC DÁGUA"/>
      <sheetName val="CAP MANUAL"/>
      <sheetName val="CD MIST BET"/>
      <sheetName val="CD FRES DESC"/>
      <sheetName val="FÔR MAD"/>
      <sheetName val="CONCRETO"/>
      <sheetName val="TSS 02"/>
      <sheetName val="ESC MAT 1ª CAT"/>
      <sheetName val="MAN CANT"/>
      <sheetName val="REF. MAN CANT"/>
      <sheetName val="C.H.E"/>
      <sheetName val="COMPLEMENTO USINAS"/>
      <sheetName val="M.O"/>
      <sheetName val="73992-SI"/>
      <sheetName val="903810"/>
      <sheetName val="4413990"/>
      <sheetName val="919210"/>
      <sheetName val="919101"/>
      <sheetName val="919002"/>
      <sheetName val="919016"/>
      <sheetName val="919013"/>
      <sheetName val="1106057"/>
      <sheetName val="3107997"/>
      <sheetName val="3807864"/>
      <sheetName val="903848"/>
      <sheetName val="903846"/>
      <sheetName val="919079"/>
      <sheetName val="4805754"/>
      <sheetName val="1600989"/>
      <sheetName val="3909619"/>
      <sheetName val="903788"/>
      <sheetName val="903789"/>
      <sheetName val="903818"/>
      <sheetName val="903860"/>
      <sheetName val="1109697"/>
      <sheetName val="1109675"/>
      <sheetName val="2408149"/>
      <sheetName val="919247"/>
      <sheetName val="919113"/>
      <sheetName val="919250"/>
      <sheetName val="2408058"/>
      <sheetName val="1408173"/>
      <sheetName val="4915757"/>
      <sheetName val="4915692"/>
      <sheetName val="4915746"/>
      <sheetName val="4915708"/>
      <sheetName val="4915710"/>
      <sheetName val="4915711"/>
      <sheetName val="4915712"/>
      <sheetName val="4915713"/>
      <sheetName val="4915721"/>
      <sheetName val="4915733"/>
      <sheetName val="4915774"/>
      <sheetName val="4915608"/>
      <sheetName val="4915740"/>
      <sheetName val="4915776"/>
      <sheetName val="4915742"/>
      <sheetName val="4915744"/>
      <sheetName val="4915764"/>
      <sheetName val="4915765"/>
      <sheetName val="5501701"/>
      <sheetName val="4915618"/>
      <sheetName val="4011351"/>
      <sheetName val="4011353"/>
      <sheetName val="4011463"/>
      <sheetName val="4915667"/>
      <sheetName val="4915672"/>
      <sheetName val="4915669"/>
      <sheetName val="4915698"/>
      <sheetName val="4915703"/>
      <sheetName val="4915705"/>
      <sheetName val="4915706"/>
      <sheetName val="4915723"/>
      <sheetName val="4011410"/>
      <sheetName val="5214001"/>
      <sheetName val="4915734"/>
      <sheetName val="4915735"/>
      <sheetName val="4915737"/>
      <sheetName val="1513940"/>
      <sheetName val="1505860"/>
      <sheetName val="1505879"/>
      <sheetName val="6416078"/>
      <sheetName val="4915613"/>
      <sheetName val="4915623"/>
      <sheetName val="407819"/>
      <sheetName val="1106165"/>
      <sheetName val="1107892"/>
      <sheetName val="1109671"/>
      <sheetName val="1600436"/>
      <sheetName val="1600895"/>
      <sheetName val="1600896"/>
      <sheetName val="1600897"/>
      <sheetName val="1600898"/>
      <sheetName val="1600966"/>
      <sheetName val="2003359"/>
      <sheetName val="2003367"/>
      <sheetName val="2003823"/>
      <sheetName val="2003831"/>
      <sheetName val="2003835"/>
      <sheetName val="3103302"/>
      <sheetName val="3108003"/>
      <sheetName val="4805749"/>
      <sheetName val="4805750"/>
      <sheetName val="4805757"/>
      <sheetName val="5501706"/>
      <sheetName val="4915646"/>
      <sheetName val="4915671"/>
      <sheetName val="4915730"/>
      <sheetName val="4915785"/>
      <sheetName val="4915786"/>
      <sheetName val="4915787"/>
      <sheetName val="4915788"/>
      <sheetName val="4915799"/>
      <sheetName val="5914329"/>
      <sheetName val="5914344"/>
      <sheetName val="5915324"/>
      <sheetName val="5914374"/>
      <sheetName val="5914389"/>
      <sheetName val="5914434"/>
      <sheetName val="5914479"/>
      <sheetName val="5914614"/>
      <sheetName val="5915014"/>
      <sheetName val="5914637"/>
      <sheetName val="1107896"/>
      <sheetName val="1109669"/>
      <sheetName val="4805751"/>
      <sheetName val="4816007"/>
      <sheetName val="4816096"/>
      <sheetName val="4816118"/>
      <sheetName val="4816125"/>
      <sheetName val="5502985"/>
      <sheetName val="5502986"/>
      <sheetName val="4011209"/>
      <sheetName val="4011211"/>
      <sheetName val="903845"/>
      <sheetName val="3713608"/>
      <sheetName val="4900001"/>
      <sheetName val="4900002"/>
      <sheetName val="4915801"/>
      <sheetName val="Equipamentos"/>
      <sheetName val="Equipamentos Sem Desoneração"/>
      <sheetName val="Mão de Obra"/>
      <sheetName val="Mão de Obra Sem Desoneração"/>
      <sheetName val="Material"/>
      <sheetName val="Serviços"/>
      <sheetName val="Mão de Obra com Desoneração"/>
      <sheetName val="Equipamentos com Desoneração"/>
      <sheetName val="REM PROF MAN"/>
      <sheetName val="CAUQ - ACOST"/>
      <sheetName val="CAUQ - RECAPE"/>
      <sheetName val="REM PROF MEC"/>
      <sheetName val="CAIÇÃO"/>
      <sheetName val="REM MEC REV BET"/>
      <sheetName val="REC CAM GRAN"/>
      <sheetName val="CAUQ PISTA"/>
      <sheetName val="CAUQ ACOST"/>
      <sheetName val="PINT LIG"/>
      <sheetName val="IMPR"/>
      <sheetName val="ESC VALA 1ª CAT"/>
      <sheetName val="RECOMP GC PONTE"/>
      <sheetName val="SOLO-CIMENTO"/>
      <sheetName val="REAT SOQ VIB"/>
      <sheetName val="LIMP VALA DR"/>
      <sheetName val="ROÇ MAN"/>
      <sheetName val="ROÇ MEC"/>
      <sheetName val="LIMP PONTE"/>
      <sheetName val="REG FX DOM"/>
      <sheetName val="MICRO"/>
      <sheetName val="AQ CM-30 IMP"/>
      <sheetName val="AQ RR-1C PL"/>
      <sheetName val="AQ CAP"/>
      <sheetName val="AQ CM-30 RP"/>
      <sheetName val="AQ RR-1C TB"/>
      <sheetName val="AQ RR-1C CD"/>
      <sheetName val="AQ RR-1C-E"/>
      <sheetName val="TR CM-30 IMP"/>
      <sheetName val="TR RR-1C PL "/>
      <sheetName val="TR CAP"/>
      <sheetName val="TR CM-30 RP"/>
      <sheetName val="TR RR-1C TB"/>
      <sheetName val="TR RR-1C CD"/>
      <sheetName val="PLUV"/>
      <sheetName val="CURVA S"/>
      <sheetName val="TR RR-1C-E"/>
      <sheetName val="TRANSPORTES (2)"/>
      <sheetName val="Rodovias Federai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
          <cell r="A2" t="str">
            <v>PAVIM</v>
          </cell>
        </row>
        <row r="3">
          <cell r="A3" t="str">
            <v>CONSER</v>
          </cell>
        </row>
        <row r="4">
          <cell r="A4" t="str">
            <v>OAE</v>
          </cell>
        </row>
        <row r="5">
          <cell r="A5" t="str">
            <v>TERRAP</v>
          </cell>
        </row>
        <row r="6">
          <cell r="A6" t="str">
            <v>DRENAG</v>
          </cell>
        </row>
        <row r="7">
          <cell r="A7" t="str">
            <v>EMUL</v>
          </cell>
        </row>
        <row r="8">
          <cell r="A8" t="str">
            <v>ASFDIL</v>
          </cell>
        </row>
        <row r="9">
          <cell r="A9" t="str">
            <v>CAPT</v>
          </cell>
        </row>
        <row r="10">
          <cell r="A10" t="str">
            <v>MOB</v>
          </cell>
        </row>
        <row r="11">
          <cell r="A11" t="str">
            <v>INCC</v>
          </cell>
        </row>
        <row r="12">
          <cell r="A12" t="str">
            <v>ADLOC</v>
          </cell>
        </row>
        <row r="13">
          <cell r="A13" t="str">
            <v>SIN-H</v>
          </cell>
        </row>
        <row r="14">
          <cell r="A14" t="str">
            <v>OCMA</v>
          </cell>
        </row>
        <row r="15">
          <cell r="A15" t="str">
            <v>INCC-P</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Set>
  </externalBook>
</externalLink>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R61"/>
  <sheetViews>
    <sheetView showGridLines="0" tabSelected="1" showOutlineSymbols="0" showWhiteSpace="0" zoomScale="102" zoomScaleNormal="102" zoomScaleSheetLayoutView="100" zoomScalePageLayoutView="112" workbookViewId="0">
      <pane ySplit="9" topLeftCell="A10" activePane="bottomLeft" state="frozen"/>
      <selection pane="bottomLeft" activeCell="A10" sqref="A10:C10"/>
    </sheetView>
  </sheetViews>
  <sheetFormatPr defaultColWidth="9.140625" defaultRowHeight="14.25" x14ac:dyDescent="0.2"/>
  <cols>
    <col min="1" max="1" width="11.42578125" style="30" bestFit="1" customWidth="1"/>
    <col min="2" max="2" width="13.28515625" style="33" customWidth="1"/>
    <col min="3" max="3" width="13.42578125" style="31" customWidth="1"/>
    <col min="4" max="4" width="11.42578125" style="31" customWidth="1"/>
    <col min="5" max="5" width="62.5703125" style="30" customWidth="1"/>
    <col min="6" max="6" width="9.42578125" style="31" customWidth="1"/>
    <col min="7" max="7" width="12.85546875" style="35" customWidth="1"/>
    <col min="8" max="9" width="14.85546875" style="37" customWidth="1"/>
    <col min="10" max="10" width="18.5703125" style="32" bestFit="1" customWidth="1"/>
    <col min="11" max="11" width="14.28515625" style="32" customWidth="1"/>
    <col min="12" max="12" width="18" style="30" bestFit="1" customWidth="1"/>
    <col min="13" max="13" width="19.140625" style="30" bestFit="1" customWidth="1"/>
    <col min="14" max="14" width="16.140625" style="30" bestFit="1" customWidth="1"/>
    <col min="15" max="16" width="18.140625" style="30" bestFit="1" customWidth="1"/>
    <col min="17" max="17" width="9.140625" style="30"/>
    <col min="18" max="18" width="10" style="30" bestFit="1" customWidth="1"/>
    <col min="19" max="16384" width="9.140625" style="30"/>
  </cols>
  <sheetData>
    <row r="1" spans="1:15" ht="30" customHeight="1" x14ac:dyDescent="0.2">
      <c r="A1" s="332" t="s">
        <v>139</v>
      </c>
      <c r="B1" s="333"/>
      <c r="C1" s="333"/>
      <c r="D1" s="333"/>
      <c r="E1" s="333"/>
      <c r="F1" s="333"/>
      <c r="G1" s="333"/>
      <c r="H1" s="333"/>
      <c r="I1" s="333"/>
      <c r="J1" s="333"/>
      <c r="K1" s="334"/>
    </row>
    <row r="2" spans="1:15" ht="30" customHeight="1" thickBot="1" x14ac:dyDescent="0.25">
      <c r="A2" s="335" t="s">
        <v>0</v>
      </c>
      <c r="B2" s="336"/>
      <c r="C2" s="336"/>
      <c r="D2" s="336"/>
      <c r="E2" s="336"/>
      <c r="F2" s="336"/>
      <c r="G2" s="336"/>
      <c r="H2" s="336"/>
      <c r="I2" s="336"/>
      <c r="J2" s="336"/>
      <c r="K2" s="337"/>
    </row>
    <row r="3" spans="1:15" ht="49.5" customHeight="1" x14ac:dyDescent="0.2">
      <c r="A3" s="338" t="s">
        <v>1</v>
      </c>
      <c r="B3" s="339"/>
      <c r="C3" s="340" t="s">
        <v>489</v>
      </c>
      <c r="D3" s="341"/>
      <c r="E3" s="342"/>
      <c r="F3" s="343" t="s">
        <v>3</v>
      </c>
      <c r="G3" s="344"/>
      <c r="H3" s="345"/>
      <c r="I3" s="183"/>
      <c r="J3" s="110" t="s">
        <v>677</v>
      </c>
      <c r="K3" s="78"/>
      <c r="M3" s="235"/>
    </row>
    <row r="4" spans="1:15" ht="24" customHeight="1" x14ac:dyDescent="0.2">
      <c r="A4" s="358" t="s">
        <v>4</v>
      </c>
      <c r="B4" s="359"/>
      <c r="C4" s="355" t="s">
        <v>5</v>
      </c>
      <c r="D4" s="356"/>
      <c r="E4" s="357"/>
      <c r="F4" s="346" t="s">
        <v>675</v>
      </c>
      <c r="G4" s="347"/>
      <c r="H4" s="348"/>
      <c r="I4" s="184"/>
      <c r="J4" s="77" t="s">
        <v>6</v>
      </c>
      <c r="K4" s="240">
        <f>'BDI '!G25</f>
        <v>0.22359999999999999</v>
      </c>
      <c r="M4" s="235"/>
    </row>
    <row r="5" spans="1:15" ht="14.25" customHeight="1" x14ac:dyDescent="0.2">
      <c r="A5" s="358" t="s">
        <v>7</v>
      </c>
      <c r="B5" s="359"/>
      <c r="C5" s="355" t="s">
        <v>666</v>
      </c>
      <c r="D5" s="356"/>
      <c r="E5" s="356"/>
      <c r="F5" s="352"/>
      <c r="G5" s="353"/>
      <c r="H5" s="354"/>
      <c r="I5" s="209"/>
      <c r="J5" s="241" t="s">
        <v>462</v>
      </c>
      <c r="K5" s="54"/>
      <c r="M5" s="235"/>
    </row>
    <row r="6" spans="1:15" ht="15" customHeight="1" thickBot="1" x14ac:dyDescent="0.25">
      <c r="A6" s="360" t="s">
        <v>8</v>
      </c>
      <c r="B6" s="361"/>
      <c r="C6" s="362">
        <f>J55</f>
        <v>10616711.08</v>
      </c>
      <c r="D6" s="363"/>
      <c r="E6" s="364"/>
      <c r="F6" s="349"/>
      <c r="G6" s="350"/>
      <c r="H6" s="351"/>
      <c r="I6" s="316"/>
      <c r="J6" s="77"/>
      <c r="K6" s="55"/>
    </row>
    <row r="7" spans="1:15" ht="16.5" thickBot="1" x14ac:dyDescent="0.35">
      <c r="A7" s="371" t="s">
        <v>9</v>
      </c>
      <c r="B7" s="372"/>
      <c r="C7" s="372"/>
      <c r="D7" s="372"/>
      <c r="E7" s="372"/>
      <c r="F7" s="372"/>
      <c r="G7" s="372"/>
      <c r="H7" s="372"/>
      <c r="I7" s="372"/>
      <c r="J7" s="372"/>
      <c r="K7" s="373"/>
    </row>
    <row r="8" spans="1:15" ht="14.45" customHeight="1" x14ac:dyDescent="0.25">
      <c r="A8" s="369" t="s">
        <v>10</v>
      </c>
      <c r="B8" s="365" t="s">
        <v>11</v>
      </c>
      <c r="C8" s="365" t="s">
        <v>12</v>
      </c>
      <c r="D8" s="365" t="s">
        <v>13</v>
      </c>
      <c r="E8" s="374" t="s">
        <v>8</v>
      </c>
      <c r="F8" s="375"/>
      <c r="G8" s="375"/>
      <c r="H8" s="375"/>
      <c r="I8" s="375"/>
      <c r="J8" s="375"/>
      <c r="K8" s="376"/>
    </row>
    <row r="9" spans="1:15" ht="39" customHeight="1" x14ac:dyDescent="0.2">
      <c r="A9" s="370"/>
      <c r="B9" s="366"/>
      <c r="C9" s="366"/>
      <c r="D9" s="366"/>
      <c r="E9" s="53" t="s">
        <v>14</v>
      </c>
      <c r="F9" s="52" t="s">
        <v>15</v>
      </c>
      <c r="G9" s="34" t="s">
        <v>16</v>
      </c>
      <c r="H9" s="36" t="s">
        <v>17</v>
      </c>
      <c r="I9" s="36" t="s">
        <v>18</v>
      </c>
      <c r="J9" s="64" t="s">
        <v>19</v>
      </c>
      <c r="K9" s="65" t="s">
        <v>20</v>
      </c>
    </row>
    <row r="10" spans="1:15" x14ac:dyDescent="0.2">
      <c r="A10" s="367" t="s">
        <v>21</v>
      </c>
      <c r="B10" s="368"/>
      <c r="C10" s="368"/>
      <c r="D10" s="188"/>
      <c r="E10" s="195" t="s">
        <v>22</v>
      </c>
      <c r="F10" s="196"/>
      <c r="G10" s="197"/>
      <c r="H10" s="198"/>
      <c r="I10" s="206"/>
      <c r="J10" s="199">
        <f>TRUNC(SUM(J11:J13),2)</f>
        <v>167148.12</v>
      </c>
      <c r="K10" s="200">
        <f t="shared" ref="K10:K49" si="0">J10/$J$55</f>
        <v>1.5743870087496059E-2</v>
      </c>
      <c r="M10" s="235"/>
    </row>
    <row r="11" spans="1:15" ht="24" x14ac:dyDescent="0.2">
      <c r="A11" s="228" t="s">
        <v>23</v>
      </c>
      <c r="B11" s="185" t="s">
        <v>24</v>
      </c>
      <c r="C11" s="186">
        <v>100321</v>
      </c>
      <c r="D11" s="194">
        <v>17825</v>
      </c>
      <c r="E11" s="185" t="s">
        <v>25</v>
      </c>
      <c r="F11" s="186" t="s">
        <v>26</v>
      </c>
      <c r="G11" s="191">
        <f>TRUNC(MC!O12,2)</f>
        <v>12</v>
      </c>
      <c r="H11" s="192">
        <f>CPU!J6</f>
        <v>9023.49</v>
      </c>
      <c r="I11" s="192">
        <f>TRUNC(H11*(1+$K$4),2)</f>
        <v>11041.14</v>
      </c>
      <c r="J11" s="193">
        <f>TRUNC(G11*I11,2)</f>
        <v>132493.68</v>
      </c>
      <c r="K11" s="229">
        <f t="shared" si="0"/>
        <v>1.2479729268473226E-2</v>
      </c>
      <c r="L11" s="75"/>
      <c r="M11" s="235"/>
    </row>
    <row r="12" spans="1:15" x14ac:dyDescent="0.2">
      <c r="A12" s="228" t="s">
        <v>27</v>
      </c>
      <c r="B12" s="215" t="s">
        <v>31</v>
      </c>
      <c r="C12" s="186" t="s">
        <v>495</v>
      </c>
      <c r="D12" s="194">
        <v>15318</v>
      </c>
      <c r="E12" s="185" t="s">
        <v>29</v>
      </c>
      <c r="F12" s="186" t="s">
        <v>26</v>
      </c>
      <c r="G12" s="191">
        <f>TRUNC(MC!O13,2)</f>
        <v>12</v>
      </c>
      <c r="H12" s="192">
        <f>CPU!J19</f>
        <v>2074.56</v>
      </c>
      <c r="I12" s="192">
        <f>TRUNC(H12*(1+$K$4),2)</f>
        <v>2538.4299999999998</v>
      </c>
      <c r="J12" s="193">
        <f>TRUNC(G12*I12,2)</f>
        <v>30461.16</v>
      </c>
      <c r="K12" s="229">
        <f t="shared" si="0"/>
        <v>2.8691710427519706E-3</v>
      </c>
      <c r="L12" s="75"/>
      <c r="M12" s="60"/>
    </row>
    <row r="13" spans="1:15" ht="24" customHeight="1" x14ac:dyDescent="0.2">
      <c r="A13" s="228" t="s">
        <v>30</v>
      </c>
      <c r="B13" s="215" t="s">
        <v>31</v>
      </c>
      <c r="C13" s="187" t="s">
        <v>494</v>
      </c>
      <c r="D13" s="194">
        <v>4014</v>
      </c>
      <c r="E13" s="185" t="s">
        <v>490</v>
      </c>
      <c r="F13" s="187" t="s">
        <v>48</v>
      </c>
      <c r="G13" s="191">
        <f>TRUNC(MC!O14,2)</f>
        <v>12</v>
      </c>
      <c r="H13" s="192">
        <f>CPU!J26</f>
        <v>285.58999999999997</v>
      </c>
      <c r="I13" s="192">
        <f>TRUNC(H13*(1+$K$4),2)</f>
        <v>349.44</v>
      </c>
      <c r="J13" s="192">
        <f>TRUNC(G13*I13,2)</f>
        <v>4193.28</v>
      </c>
      <c r="K13" s="229">
        <f t="shared" si="0"/>
        <v>3.9496977627086368E-4</v>
      </c>
    </row>
    <row r="14" spans="1:15" x14ac:dyDescent="0.2">
      <c r="A14" s="324">
        <v>2</v>
      </c>
      <c r="B14" s="325"/>
      <c r="C14" s="326"/>
      <c r="D14" s="190"/>
      <c r="E14" s="201" t="s">
        <v>32</v>
      </c>
      <c r="F14" s="202"/>
      <c r="G14" s="202"/>
      <c r="H14" s="202"/>
      <c r="I14" s="207"/>
      <c r="J14" s="203">
        <f>TRUNC(SUM(J15:J44),2)</f>
        <v>7018695.04</v>
      </c>
      <c r="K14" s="204">
        <f t="shared" si="0"/>
        <v>0.66109880801239629</v>
      </c>
    </row>
    <row r="15" spans="1:15" x14ac:dyDescent="0.2">
      <c r="A15" s="230" t="s">
        <v>33</v>
      </c>
      <c r="B15" s="189" t="s">
        <v>31</v>
      </c>
      <c r="C15" s="227" t="s">
        <v>499</v>
      </c>
      <c r="D15" s="194">
        <v>24252</v>
      </c>
      <c r="E15" s="189" t="s">
        <v>34</v>
      </c>
      <c r="F15" s="187" t="s">
        <v>35</v>
      </c>
      <c r="G15" s="191">
        <f>TRUNC(MC!O16,2)</f>
        <v>450000</v>
      </c>
      <c r="H15" s="192">
        <f>CPU!J34</f>
        <v>1.03</v>
      </c>
      <c r="I15" s="192">
        <f t="shared" ref="I15:I44" si="1">TRUNC(H15*(1+$K$4),2)</f>
        <v>1.26</v>
      </c>
      <c r="J15" s="192">
        <f t="shared" ref="J15:J44" si="2">TRUNC(G15*I15,2)</f>
        <v>567000</v>
      </c>
      <c r="K15" s="229">
        <f t="shared" si="0"/>
        <v>5.340636998854828E-2</v>
      </c>
      <c r="L15" s="62"/>
    </row>
    <row r="16" spans="1:15" x14ac:dyDescent="0.2">
      <c r="A16" s="230" t="s">
        <v>36</v>
      </c>
      <c r="B16" s="189" t="s">
        <v>24</v>
      </c>
      <c r="C16" s="187" t="s">
        <v>502</v>
      </c>
      <c r="D16" s="194">
        <v>24252</v>
      </c>
      <c r="E16" s="189" t="s">
        <v>37</v>
      </c>
      <c r="F16" s="187" t="s">
        <v>35</v>
      </c>
      <c r="G16" s="191">
        <f>TRUNC(MC!O17,2)</f>
        <v>180000</v>
      </c>
      <c r="H16" s="192">
        <f>CPU!J43</f>
        <v>1.77</v>
      </c>
      <c r="I16" s="192">
        <f t="shared" si="1"/>
        <v>2.16</v>
      </c>
      <c r="J16" s="192">
        <f t="shared" si="2"/>
        <v>388800</v>
      </c>
      <c r="K16" s="229">
        <f t="shared" si="0"/>
        <v>3.6621510849290252E-2</v>
      </c>
      <c r="N16" s="61"/>
      <c r="O16" s="61"/>
    </row>
    <row r="17" spans="1:18" x14ac:dyDescent="0.2">
      <c r="A17" s="230" t="s">
        <v>38</v>
      </c>
      <c r="B17" s="189" t="s">
        <v>24</v>
      </c>
      <c r="C17" s="187" t="s">
        <v>503</v>
      </c>
      <c r="D17" s="194">
        <v>24252</v>
      </c>
      <c r="E17" s="189" t="s">
        <v>39</v>
      </c>
      <c r="F17" s="187" t="s">
        <v>35</v>
      </c>
      <c r="G17" s="191">
        <f>TRUNC(MC!O18,2)</f>
        <v>12000</v>
      </c>
      <c r="H17" s="192">
        <f>CPU!J50</f>
        <v>5.8</v>
      </c>
      <c r="I17" s="192">
        <f t="shared" si="1"/>
        <v>7.09</v>
      </c>
      <c r="J17" s="192">
        <f t="shared" si="2"/>
        <v>85080</v>
      </c>
      <c r="K17" s="229">
        <f t="shared" si="0"/>
        <v>8.0137812321440707E-3</v>
      </c>
    </row>
    <row r="18" spans="1:18" x14ac:dyDescent="0.2">
      <c r="A18" s="230" t="s">
        <v>40</v>
      </c>
      <c r="B18" s="189" t="s">
        <v>24</v>
      </c>
      <c r="C18" s="187">
        <v>98504</v>
      </c>
      <c r="D18" s="194">
        <v>24252</v>
      </c>
      <c r="E18" s="189" t="s">
        <v>41</v>
      </c>
      <c r="F18" s="187" t="s">
        <v>35</v>
      </c>
      <c r="G18" s="191">
        <f>TRUNC(MC!O19,2)</f>
        <v>12000</v>
      </c>
      <c r="H18" s="192">
        <f>CPU!J57</f>
        <v>17.96</v>
      </c>
      <c r="I18" s="192">
        <f t="shared" si="1"/>
        <v>21.97</v>
      </c>
      <c r="J18" s="192">
        <f t="shared" si="2"/>
        <v>263640</v>
      </c>
      <c r="K18" s="229">
        <f t="shared" si="0"/>
        <v>2.4832549177744037E-2</v>
      </c>
    </row>
    <row r="19" spans="1:18" x14ac:dyDescent="0.2">
      <c r="A19" s="230" t="s">
        <v>42</v>
      </c>
      <c r="B19" s="189" t="s">
        <v>24</v>
      </c>
      <c r="C19" s="187" t="s">
        <v>504</v>
      </c>
      <c r="D19" s="194">
        <v>24252</v>
      </c>
      <c r="E19" s="189" t="s">
        <v>43</v>
      </c>
      <c r="F19" s="187" t="s">
        <v>35</v>
      </c>
      <c r="G19" s="191">
        <f>TRUNC(MC!O20,2)</f>
        <v>4000</v>
      </c>
      <c r="H19" s="192">
        <f>CPU!J66</f>
        <v>5.56</v>
      </c>
      <c r="I19" s="192">
        <f t="shared" si="1"/>
        <v>6.8</v>
      </c>
      <c r="J19" s="192">
        <f t="shared" si="2"/>
        <v>27200</v>
      </c>
      <c r="K19" s="229">
        <f t="shared" si="0"/>
        <v>2.5619987013906758E-3</v>
      </c>
      <c r="Q19" s="31"/>
      <c r="R19" s="31"/>
    </row>
    <row r="20" spans="1:18" x14ac:dyDescent="0.2">
      <c r="A20" s="230" t="s">
        <v>44</v>
      </c>
      <c r="B20" s="189" t="s">
        <v>24</v>
      </c>
      <c r="C20" s="187" t="s">
        <v>505</v>
      </c>
      <c r="D20" s="194">
        <v>24252</v>
      </c>
      <c r="E20" s="189" t="s">
        <v>45</v>
      </c>
      <c r="F20" s="187" t="s">
        <v>35</v>
      </c>
      <c r="G20" s="191">
        <f>TRUNC(MC!O21,2)</f>
        <v>4800</v>
      </c>
      <c r="H20" s="192">
        <f>CPU!J73</f>
        <v>5.8</v>
      </c>
      <c r="I20" s="192">
        <f t="shared" si="1"/>
        <v>7.09</v>
      </c>
      <c r="J20" s="192">
        <f t="shared" si="2"/>
        <v>34032</v>
      </c>
      <c r="K20" s="229">
        <f t="shared" si="0"/>
        <v>3.2055124928576282E-3</v>
      </c>
      <c r="Q20" s="31"/>
      <c r="R20" s="31"/>
    </row>
    <row r="21" spans="1:18" ht="24" x14ac:dyDescent="0.2">
      <c r="A21" s="230" t="s">
        <v>46</v>
      </c>
      <c r="B21" s="189" t="s">
        <v>24</v>
      </c>
      <c r="C21" s="187">
        <v>98526</v>
      </c>
      <c r="D21" s="194">
        <v>24252</v>
      </c>
      <c r="E21" s="189" t="s">
        <v>47</v>
      </c>
      <c r="F21" s="187" t="s">
        <v>48</v>
      </c>
      <c r="G21" s="191">
        <f>TRUNC(MC!O22,2)</f>
        <v>40</v>
      </c>
      <c r="H21" s="192">
        <f>CPU!J80</f>
        <v>126.69</v>
      </c>
      <c r="I21" s="192">
        <f t="shared" si="1"/>
        <v>155.01</v>
      </c>
      <c r="J21" s="193">
        <f t="shared" si="2"/>
        <v>6200.4</v>
      </c>
      <c r="K21" s="229">
        <f t="shared" si="0"/>
        <v>5.8402267456260099E-4</v>
      </c>
    </row>
    <row r="22" spans="1:18" ht="24" x14ac:dyDescent="0.2">
      <c r="A22" s="230" t="s">
        <v>49</v>
      </c>
      <c r="B22" s="189" t="s">
        <v>24</v>
      </c>
      <c r="C22" s="187">
        <v>98527</v>
      </c>
      <c r="D22" s="194">
        <v>24252</v>
      </c>
      <c r="E22" s="189" t="s">
        <v>50</v>
      </c>
      <c r="F22" s="187" t="s">
        <v>48</v>
      </c>
      <c r="G22" s="191">
        <f>TRUNC(MC!O23,2)</f>
        <v>40</v>
      </c>
      <c r="H22" s="192">
        <f>CPU!J90</f>
        <v>210.27</v>
      </c>
      <c r="I22" s="192">
        <f t="shared" si="1"/>
        <v>257.27999999999997</v>
      </c>
      <c r="J22" s="193">
        <f t="shared" si="2"/>
        <v>10291.200000000001</v>
      </c>
      <c r="K22" s="229">
        <f t="shared" si="0"/>
        <v>9.6933974396146052E-4</v>
      </c>
      <c r="O22" s="60"/>
      <c r="P22" s="60"/>
    </row>
    <row r="23" spans="1:18" ht="24" x14ac:dyDescent="0.2">
      <c r="A23" s="230" t="s">
        <v>51</v>
      </c>
      <c r="B23" s="189" t="s">
        <v>24</v>
      </c>
      <c r="C23" s="187">
        <v>98528</v>
      </c>
      <c r="D23" s="194">
        <v>24252</v>
      </c>
      <c r="E23" s="189" t="s">
        <v>52</v>
      </c>
      <c r="F23" s="187" t="s">
        <v>48</v>
      </c>
      <c r="G23" s="191">
        <f>TRUNC(MC!O24,2)</f>
        <v>40</v>
      </c>
      <c r="H23" s="192">
        <f>CPU!J100</f>
        <v>277.13</v>
      </c>
      <c r="I23" s="192">
        <f t="shared" si="1"/>
        <v>339.09</v>
      </c>
      <c r="J23" s="192">
        <f t="shared" si="2"/>
        <v>13563.6</v>
      </c>
      <c r="K23" s="229">
        <f t="shared" si="0"/>
        <v>1.2775707936096535E-3</v>
      </c>
      <c r="L23" s="62"/>
    </row>
    <row r="24" spans="1:18" ht="24" x14ac:dyDescent="0.2">
      <c r="A24" s="230" t="s">
        <v>53</v>
      </c>
      <c r="B24" s="189" t="s">
        <v>24</v>
      </c>
      <c r="C24" s="187">
        <v>98529</v>
      </c>
      <c r="D24" s="194">
        <v>24252</v>
      </c>
      <c r="E24" s="189" t="s">
        <v>54</v>
      </c>
      <c r="F24" s="187" t="s">
        <v>48</v>
      </c>
      <c r="G24" s="191">
        <f>TRUNC(MC!O25,2)</f>
        <v>40</v>
      </c>
      <c r="H24" s="192">
        <f>CPU!J110</f>
        <v>75</v>
      </c>
      <c r="I24" s="192">
        <f t="shared" si="1"/>
        <v>91.77</v>
      </c>
      <c r="J24" s="192">
        <f t="shared" si="2"/>
        <v>3670.8</v>
      </c>
      <c r="K24" s="229">
        <f t="shared" si="0"/>
        <v>3.4575679533326812E-4</v>
      </c>
    </row>
    <row r="25" spans="1:18" ht="24" x14ac:dyDescent="0.2">
      <c r="A25" s="230" t="s">
        <v>55</v>
      </c>
      <c r="B25" s="189" t="s">
        <v>24</v>
      </c>
      <c r="C25" s="187">
        <v>98530</v>
      </c>
      <c r="D25" s="194">
        <v>24252</v>
      </c>
      <c r="E25" s="189" t="s">
        <v>56</v>
      </c>
      <c r="F25" s="187" t="s">
        <v>48</v>
      </c>
      <c r="G25" s="191">
        <f>TRUNC(MC!O26,2)</f>
        <v>40</v>
      </c>
      <c r="H25" s="192">
        <f>CPU!J118</f>
        <v>147.21</v>
      </c>
      <c r="I25" s="192">
        <f t="shared" si="1"/>
        <v>180.12</v>
      </c>
      <c r="J25" s="192">
        <f t="shared" si="2"/>
        <v>7204.8</v>
      </c>
      <c r="K25" s="229">
        <f t="shared" si="0"/>
        <v>6.7862824425660075E-4</v>
      </c>
      <c r="N25" s="59"/>
      <c r="O25" s="60"/>
    </row>
    <row r="26" spans="1:18" ht="24" x14ac:dyDescent="0.2">
      <c r="A26" s="230" t="s">
        <v>57</v>
      </c>
      <c r="B26" s="189" t="s">
        <v>24</v>
      </c>
      <c r="C26" s="187">
        <v>98531</v>
      </c>
      <c r="D26" s="194">
        <v>24252</v>
      </c>
      <c r="E26" s="189" t="s">
        <v>58</v>
      </c>
      <c r="F26" s="187" t="s">
        <v>48</v>
      </c>
      <c r="G26" s="191">
        <f>TRUNC(MC!O27,2)</f>
        <v>40</v>
      </c>
      <c r="H26" s="192">
        <f>CPU!J126</f>
        <v>386.68</v>
      </c>
      <c r="I26" s="192">
        <f t="shared" si="1"/>
        <v>473.14</v>
      </c>
      <c r="J26" s="192">
        <f t="shared" si="2"/>
        <v>18925.599999999999</v>
      </c>
      <c r="K26" s="229">
        <f t="shared" si="0"/>
        <v>1.7826236258470358E-3</v>
      </c>
    </row>
    <row r="27" spans="1:18" ht="24" x14ac:dyDescent="0.2">
      <c r="A27" s="230" t="s">
        <v>59</v>
      </c>
      <c r="B27" s="189" t="s">
        <v>24</v>
      </c>
      <c r="C27" s="187">
        <v>98532</v>
      </c>
      <c r="D27" s="194">
        <v>24252</v>
      </c>
      <c r="E27" s="189" t="s">
        <v>60</v>
      </c>
      <c r="F27" s="187" t="s">
        <v>48</v>
      </c>
      <c r="G27" s="191">
        <f>TRUNC(MC!O28,2)</f>
        <v>400</v>
      </c>
      <c r="H27" s="192">
        <f>CPU!J136</f>
        <v>32.67</v>
      </c>
      <c r="I27" s="192">
        <f t="shared" si="1"/>
        <v>39.97</v>
      </c>
      <c r="J27" s="192">
        <f t="shared" si="2"/>
        <v>15988</v>
      </c>
      <c r="K27" s="229">
        <f t="shared" si="0"/>
        <v>1.5059277660968429E-3</v>
      </c>
      <c r="L27" s="60"/>
      <c r="O27" s="60"/>
    </row>
    <row r="28" spans="1:18" ht="24" x14ac:dyDescent="0.2">
      <c r="A28" s="230" t="s">
        <v>61</v>
      </c>
      <c r="B28" s="189" t="s">
        <v>24</v>
      </c>
      <c r="C28" s="187">
        <v>98533</v>
      </c>
      <c r="D28" s="194">
        <v>24252</v>
      </c>
      <c r="E28" s="189" t="s">
        <v>62</v>
      </c>
      <c r="F28" s="187" t="s">
        <v>48</v>
      </c>
      <c r="G28" s="191">
        <f>TRUNC(MC!O29,2)</f>
        <v>800</v>
      </c>
      <c r="H28" s="192">
        <f>CPU!J146</f>
        <v>122.03</v>
      </c>
      <c r="I28" s="192">
        <f t="shared" si="1"/>
        <v>149.31</v>
      </c>
      <c r="J28" s="192">
        <f t="shared" si="2"/>
        <v>119448</v>
      </c>
      <c r="K28" s="229">
        <f t="shared" si="0"/>
        <v>1.1250941944254172E-2</v>
      </c>
    </row>
    <row r="29" spans="1:18" ht="24" x14ac:dyDescent="0.2">
      <c r="A29" s="230" t="s">
        <v>63</v>
      </c>
      <c r="B29" s="189" t="s">
        <v>24</v>
      </c>
      <c r="C29" s="187">
        <v>98534</v>
      </c>
      <c r="D29" s="194">
        <v>24252</v>
      </c>
      <c r="E29" s="189" t="s">
        <v>64</v>
      </c>
      <c r="F29" s="187" t="s">
        <v>48</v>
      </c>
      <c r="G29" s="191">
        <f>TRUNC(MC!O30,2)</f>
        <v>600</v>
      </c>
      <c r="H29" s="192">
        <f>CPU!J156</f>
        <v>337.9</v>
      </c>
      <c r="I29" s="192">
        <f t="shared" si="1"/>
        <v>413.45</v>
      </c>
      <c r="J29" s="192">
        <f t="shared" si="2"/>
        <v>248070</v>
      </c>
      <c r="K29" s="229">
        <f t="shared" si="0"/>
        <v>2.3365993303455328E-2</v>
      </c>
      <c r="L29" s="75"/>
      <c r="O29" s="60"/>
    </row>
    <row r="30" spans="1:18" ht="24" x14ac:dyDescent="0.2">
      <c r="A30" s="230" t="s">
        <v>65</v>
      </c>
      <c r="B30" s="189" t="s">
        <v>24</v>
      </c>
      <c r="C30" s="187">
        <v>98535</v>
      </c>
      <c r="D30" s="194">
        <v>24252</v>
      </c>
      <c r="E30" s="189" t="s">
        <v>66</v>
      </c>
      <c r="F30" s="187" t="s">
        <v>48</v>
      </c>
      <c r="G30" s="191">
        <f>TRUNC(MC!O31,2)</f>
        <v>400</v>
      </c>
      <c r="H30" s="192">
        <f>CPU!J166</f>
        <v>704.91</v>
      </c>
      <c r="I30" s="192">
        <f t="shared" si="1"/>
        <v>862.52</v>
      </c>
      <c r="J30" s="192">
        <f t="shared" si="2"/>
        <v>345008</v>
      </c>
      <c r="K30" s="229">
        <f t="shared" si="0"/>
        <v>3.249669294005126E-2</v>
      </c>
    </row>
    <row r="31" spans="1:18" x14ac:dyDescent="0.2">
      <c r="A31" s="230" t="s">
        <v>67</v>
      </c>
      <c r="B31" s="189" t="s">
        <v>31</v>
      </c>
      <c r="C31" s="187" t="s">
        <v>498</v>
      </c>
      <c r="D31" s="194">
        <v>24252</v>
      </c>
      <c r="E31" s="189" t="s">
        <v>68</v>
      </c>
      <c r="F31" s="187" t="s">
        <v>69</v>
      </c>
      <c r="G31" s="191">
        <f>TRUNC(MC!O32,2)</f>
        <v>768</v>
      </c>
      <c r="H31" s="192">
        <f>CPU!J176</f>
        <v>367.72</v>
      </c>
      <c r="I31" s="192">
        <f t="shared" si="1"/>
        <v>449.94</v>
      </c>
      <c r="J31" s="192">
        <f t="shared" si="2"/>
        <v>345553.91999999998</v>
      </c>
      <c r="K31" s="229">
        <f t="shared" si="0"/>
        <v>3.254811376104623E-2</v>
      </c>
      <c r="L31" s="75"/>
    </row>
    <row r="32" spans="1:18" x14ac:dyDescent="0.2">
      <c r="A32" s="230" t="s">
        <v>70</v>
      </c>
      <c r="B32" s="189" t="s">
        <v>31</v>
      </c>
      <c r="C32" s="187" t="s">
        <v>497</v>
      </c>
      <c r="D32" s="194">
        <v>24252</v>
      </c>
      <c r="E32" s="189" t="s">
        <v>71</v>
      </c>
      <c r="F32" s="187" t="s">
        <v>35</v>
      </c>
      <c r="G32" s="191">
        <f>TRUNC(MC!O33,2)</f>
        <v>24000</v>
      </c>
      <c r="H32" s="192">
        <f>CPU!J184</f>
        <v>5.31</v>
      </c>
      <c r="I32" s="192">
        <f t="shared" si="1"/>
        <v>6.49</v>
      </c>
      <c r="J32" s="192">
        <f t="shared" si="2"/>
        <v>155760</v>
      </c>
      <c r="K32" s="229">
        <f t="shared" si="0"/>
        <v>1.4671210210610724E-2</v>
      </c>
    </row>
    <row r="33" spans="1:16" x14ac:dyDescent="0.2">
      <c r="A33" s="230" t="s">
        <v>72</v>
      </c>
      <c r="B33" s="189" t="s">
        <v>24</v>
      </c>
      <c r="C33" s="187">
        <v>98509</v>
      </c>
      <c r="D33" s="194">
        <v>24252</v>
      </c>
      <c r="E33" s="189" t="s">
        <v>73</v>
      </c>
      <c r="F33" s="187" t="s">
        <v>48</v>
      </c>
      <c r="G33" s="191">
        <f>TRUNC(MC!O34,2)</f>
        <v>4000</v>
      </c>
      <c r="H33" s="192">
        <f>CPU!J192</f>
        <v>126.16</v>
      </c>
      <c r="I33" s="192">
        <f t="shared" si="1"/>
        <v>154.36000000000001</v>
      </c>
      <c r="J33" s="192">
        <f t="shared" si="2"/>
        <v>617440</v>
      </c>
      <c r="K33" s="229">
        <f t="shared" si="0"/>
        <v>5.8157370521568344E-2</v>
      </c>
    </row>
    <row r="34" spans="1:16" ht="24" x14ac:dyDescent="0.2">
      <c r="A34" s="230" t="s">
        <v>74</v>
      </c>
      <c r="B34" s="189" t="s">
        <v>24</v>
      </c>
      <c r="C34" s="187">
        <v>98510</v>
      </c>
      <c r="D34" s="194">
        <v>24252</v>
      </c>
      <c r="E34" s="189" t="s">
        <v>75</v>
      </c>
      <c r="F34" s="187" t="s">
        <v>48</v>
      </c>
      <c r="G34" s="191">
        <f>TRUNC(MC!O35,2)</f>
        <v>2800</v>
      </c>
      <c r="H34" s="192">
        <f>CPU!J201</f>
        <v>177.29</v>
      </c>
      <c r="I34" s="192">
        <f t="shared" si="1"/>
        <v>216.93</v>
      </c>
      <c r="J34" s="192">
        <f t="shared" si="2"/>
        <v>607404</v>
      </c>
      <c r="K34" s="229">
        <f t="shared" si="0"/>
        <v>5.7212068353658163E-2</v>
      </c>
    </row>
    <row r="35" spans="1:16" ht="24" x14ac:dyDescent="0.2">
      <c r="A35" s="230" t="s">
        <v>76</v>
      </c>
      <c r="B35" s="189" t="s">
        <v>24</v>
      </c>
      <c r="C35" s="187">
        <v>98511</v>
      </c>
      <c r="D35" s="194">
        <v>24252</v>
      </c>
      <c r="E35" s="189" t="s">
        <v>77</v>
      </c>
      <c r="F35" s="187" t="s">
        <v>48</v>
      </c>
      <c r="G35" s="191">
        <f>TRUNC(MC!O36,2)</f>
        <v>1600</v>
      </c>
      <c r="H35" s="192">
        <f>CPU!J210</f>
        <v>338.27</v>
      </c>
      <c r="I35" s="192">
        <f t="shared" si="1"/>
        <v>413.9</v>
      </c>
      <c r="J35" s="192">
        <f t="shared" si="2"/>
        <v>662240</v>
      </c>
      <c r="K35" s="229">
        <f t="shared" si="0"/>
        <v>6.2377133088564747E-2</v>
      </c>
    </row>
    <row r="36" spans="1:16" ht="24" x14ac:dyDescent="0.2">
      <c r="A36" s="230" t="s">
        <v>78</v>
      </c>
      <c r="B36" s="189" t="s">
        <v>24</v>
      </c>
      <c r="C36" s="187">
        <v>98516</v>
      </c>
      <c r="D36" s="194">
        <v>24252</v>
      </c>
      <c r="E36" s="189" t="s">
        <v>79</v>
      </c>
      <c r="F36" s="187" t="s">
        <v>48</v>
      </c>
      <c r="G36" s="191">
        <f>TRUNC(MC!O37,2)</f>
        <v>400</v>
      </c>
      <c r="H36" s="192">
        <f>CPU!J219</f>
        <v>505.76</v>
      </c>
      <c r="I36" s="192">
        <f t="shared" si="1"/>
        <v>618.84</v>
      </c>
      <c r="J36" s="192">
        <f t="shared" si="2"/>
        <v>247536</v>
      </c>
      <c r="K36" s="229">
        <f t="shared" si="0"/>
        <v>2.3315695240714793E-2</v>
      </c>
    </row>
    <row r="37" spans="1:16" x14ac:dyDescent="0.2">
      <c r="A37" s="230" t="s">
        <v>80</v>
      </c>
      <c r="B37" s="189" t="s">
        <v>24</v>
      </c>
      <c r="C37" s="187">
        <v>98520</v>
      </c>
      <c r="D37" s="194">
        <v>24252</v>
      </c>
      <c r="E37" s="189" t="s">
        <v>81</v>
      </c>
      <c r="F37" s="187" t="s">
        <v>35</v>
      </c>
      <c r="G37" s="191">
        <f>TRUNC(MC!O38,2)</f>
        <v>32000</v>
      </c>
      <c r="H37" s="192">
        <f>CPU!J230</f>
        <v>8.8800000000000008</v>
      </c>
      <c r="I37" s="192">
        <f t="shared" si="1"/>
        <v>10.86</v>
      </c>
      <c r="J37" s="192">
        <f t="shared" si="2"/>
        <v>347520</v>
      </c>
      <c r="K37" s="229">
        <f t="shared" si="0"/>
        <v>3.2733301055414991E-2</v>
      </c>
    </row>
    <row r="38" spans="1:16" x14ac:dyDescent="0.2">
      <c r="A38" s="230" t="s">
        <v>82</v>
      </c>
      <c r="B38" s="189" t="s">
        <v>24</v>
      </c>
      <c r="C38" s="187">
        <v>98521</v>
      </c>
      <c r="D38" s="194">
        <v>24252</v>
      </c>
      <c r="E38" s="189" t="s">
        <v>83</v>
      </c>
      <c r="F38" s="187" t="s">
        <v>35</v>
      </c>
      <c r="G38" s="191">
        <f>TRUNC(MC!O39,2)</f>
        <v>8000</v>
      </c>
      <c r="H38" s="192">
        <f>CPU!J240</f>
        <v>0.33</v>
      </c>
      <c r="I38" s="192">
        <f t="shared" si="1"/>
        <v>0.4</v>
      </c>
      <c r="J38" s="192">
        <f t="shared" si="2"/>
        <v>3200</v>
      </c>
      <c r="K38" s="229">
        <f t="shared" si="0"/>
        <v>3.0141161192831479E-4</v>
      </c>
    </row>
    <row r="39" spans="1:16" ht="24" x14ac:dyDescent="0.2">
      <c r="A39" s="230" t="s">
        <v>84</v>
      </c>
      <c r="B39" s="189" t="s">
        <v>31</v>
      </c>
      <c r="C39" s="187" t="s">
        <v>500</v>
      </c>
      <c r="D39" s="194">
        <v>24252</v>
      </c>
      <c r="E39" s="189" t="s">
        <v>644</v>
      </c>
      <c r="F39" s="187" t="s">
        <v>35</v>
      </c>
      <c r="G39" s="191">
        <f>TRUNC(MC!O40,2)</f>
        <v>60000</v>
      </c>
      <c r="H39" s="192">
        <f>CPU!J249</f>
        <v>9.1</v>
      </c>
      <c r="I39" s="192">
        <f t="shared" si="1"/>
        <v>11.13</v>
      </c>
      <c r="J39" s="192">
        <f t="shared" si="2"/>
        <v>667800</v>
      </c>
      <c r="K39" s="229">
        <f t="shared" si="0"/>
        <v>6.2900835764290203E-2</v>
      </c>
    </row>
    <row r="40" spans="1:16" x14ac:dyDescent="0.2">
      <c r="A40" s="230" t="s">
        <v>85</v>
      </c>
      <c r="B40" s="189" t="s">
        <v>24</v>
      </c>
      <c r="C40" s="187" t="s">
        <v>506</v>
      </c>
      <c r="D40" s="194">
        <v>15032</v>
      </c>
      <c r="E40" s="189" t="s">
        <v>86</v>
      </c>
      <c r="F40" s="187" t="s">
        <v>69</v>
      </c>
      <c r="G40" s="191">
        <f>TRUNC(MC!O41,2)</f>
        <v>288</v>
      </c>
      <c r="H40" s="192">
        <f>CPU!J257</f>
        <v>31.58</v>
      </c>
      <c r="I40" s="192">
        <f t="shared" si="1"/>
        <v>38.64</v>
      </c>
      <c r="J40" s="192">
        <f t="shared" si="2"/>
        <v>11128.32</v>
      </c>
      <c r="K40" s="229">
        <f t="shared" si="0"/>
        <v>1.0481890216419076E-3</v>
      </c>
    </row>
    <row r="41" spans="1:16" ht="24" x14ac:dyDescent="0.2">
      <c r="A41" s="230" t="s">
        <v>87</v>
      </c>
      <c r="B41" s="189" t="s">
        <v>24</v>
      </c>
      <c r="C41" s="187">
        <v>97912</v>
      </c>
      <c r="D41" s="194">
        <v>3263</v>
      </c>
      <c r="E41" s="189" t="s">
        <v>88</v>
      </c>
      <c r="F41" s="187" t="s">
        <v>89</v>
      </c>
      <c r="G41" s="191">
        <f>TRUNC(MC!O42,2)</f>
        <v>1760</v>
      </c>
      <c r="H41" s="192">
        <f>CPU!J265</f>
        <v>4.74</v>
      </c>
      <c r="I41" s="192">
        <f t="shared" si="1"/>
        <v>5.79</v>
      </c>
      <c r="J41" s="192">
        <f t="shared" si="2"/>
        <v>10190.4</v>
      </c>
      <c r="K41" s="229">
        <f t="shared" si="0"/>
        <v>9.5984527818571846E-4</v>
      </c>
    </row>
    <row r="42" spans="1:16" x14ac:dyDescent="0.2">
      <c r="A42" s="230" t="s">
        <v>90</v>
      </c>
      <c r="B42" s="189" t="s">
        <v>91</v>
      </c>
      <c r="C42" s="187">
        <v>2401</v>
      </c>
      <c r="D42" s="194">
        <v>15709</v>
      </c>
      <c r="E42" s="189" t="s">
        <v>92</v>
      </c>
      <c r="F42" s="187" t="s">
        <v>93</v>
      </c>
      <c r="G42" s="191">
        <f>TRUNC(MC!O43,2)</f>
        <v>5000000</v>
      </c>
      <c r="H42" s="192">
        <f>CPU!J273</f>
        <v>0.1</v>
      </c>
      <c r="I42" s="192">
        <f t="shared" si="1"/>
        <v>0.12</v>
      </c>
      <c r="J42" s="192">
        <f t="shared" si="2"/>
        <v>600000</v>
      </c>
      <c r="K42" s="229">
        <f t="shared" si="0"/>
        <v>5.6514677236559029E-2</v>
      </c>
    </row>
    <row r="43" spans="1:16" x14ac:dyDescent="0.2">
      <c r="A43" s="230" t="s">
        <v>94</v>
      </c>
      <c r="B43" s="189" t="s">
        <v>91</v>
      </c>
      <c r="C43" s="187">
        <v>6191</v>
      </c>
      <c r="D43" s="194">
        <v>14672</v>
      </c>
      <c r="E43" s="189" t="s">
        <v>95</v>
      </c>
      <c r="F43" s="187" t="s">
        <v>35</v>
      </c>
      <c r="G43" s="191">
        <f>TRUNC(MC!O44,2)</f>
        <v>240000</v>
      </c>
      <c r="H43" s="192">
        <f>CPU!J305</f>
        <v>0.5</v>
      </c>
      <c r="I43" s="192">
        <f t="shared" si="1"/>
        <v>0.61</v>
      </c>
      <c r="J43" s="192">
        <f t="shared" si="2"/>
        <v>146400</v>
      </c>
      <c r="K43" s="229">
        <f t="shared" si="0"/>
        <v>1.3789581245720403E-2</v>
      </c>
    </row>
    <row r="44" spans="1:16" x14ac:dyDescent="0.2">
      <c r="A44" s="230" t="s">
        <v>96</v>
      </c>
      <c r="B44" s="189" t="s">
        <v>31</v>
      </c>
      <c r="C44" s="187" t="s">
        <v>501</v>
      </c>
      <c r="D44" s="194">
        <v>24252</v>
      </c>
      <c r="E44" s="189" t="s">
        <v>97</v>
      </c>
      <c r="F44" s="187" t="s">
        <v>186</v>
      </c>
      <c r="G44" s="191">
        <f>TRUNC(MC!O45,2)</f>
        <v>28000</v>
      </c>
      <c r="H44" s="192">
        <f>CPU!J339</f>
        <v>12.92</v>
      </c>
      <c r="I44" s="192">
        <f t="shared" si="1"/>
        <v>15.8</v>
      </c>
      <c r="J44" s="193">
        <f t="shared" si="2"/>
        <v>442400</v>
      </c>
      <c r="K44" s="229">
        <f t="shared" si="0"/>
        <v>4.1670155349089522E-2</v>
      </c>
      <c r="P44" s="60"/>
    </row>
    <row r="45" spans="1:16" x14ac:dyDescent="0.2">
      <c r="A45" s="324">
        <v>3</v>
      </c>
      <c r="B45" s="325"/>
      <c r="C45" s="326"/>
      <c r="D45" s="190"/>
      <c r="E45" s="201" t="s">
        <v>98</v>
      </c>
      <c r="F45" s="202"/>
      <c r="G45" s="202"/>
      <c r="H45" s="202"/>
      <c r="I45" s="207"/>
      <c r="J45" s="203">
        <f>TRUNC(SUM(J46:J49),2)</f>
        <v>3430867.92</v>
      </c>
      <c r="K45" s="204">
        <f t="shared" si="0"/>
        <v>0.32315732190010771</v>
      </c>
    </row>
    <row r="46" spans="1:16" x14ac:dyDescent="0.2">
      <c r="A46" s="230" t="s">
        <v>99</v>
      </c>
      <c r="B46" s="189" t="s">
        <v>24</v>
      </c>
      <c r="C46" s="187">
        <v>101410</v>
      </c>
      <c r="D46" s="194">
        <v>24252</v>
      </c>
      <c r="E46" s="189" t="s">
        <v>302</v>
      </c>
      <c r="F46" s="187" t="s">
        <v>26</v>
      </c>
      <c r="G46" s="191">
        <f>TRUNC(MC!O47,2)</f>
        <v>96</v>
      </c>
      <c r="H46" s="192">
        <f>CPU!J349</f>
        <v>4021.95</v>
      </c>
      <c r="I46" s="192">
        <f t="shared" ref="I46:I49" si="3">TRUNC(H46*(1+$K$4),2)</f>
        <v>4921.25</v>
      </c>
      <c r="J46" s="192">
        <f t="shared" ref="J46:J49" si="4">TRUNC(G46*I46,2)</f>
        <v>472440</v>
      </c>
      <c r="K46" s="229">
        <f t="shared" si="0"/>
        <v>4.4499656856066577E-2</v>
      </c>
      <c r="L46" s="75"/>
      <c r="M46" s="60"/>
      <c r="N46" s="60"/>
    </row>
    <row r="47" spans="1:16" x14ac:dyDescent="0.2">
      <c r="A47" s="230" t="s">
        <v>101</v>
      </c>
      <c r="B47" s="189" t="s">
        <v>24</v>
      </c>
      <c r="C47" s="187">
        <v>101452</v>
      </c>
      <c r="D47" s="194">
        <v>25631</v>
      </c>
      <c r="E47" s="189" t="s">
        <v>102</v>
      </c>
      <c r="F47" s="187" t="s">
        <v>26</v>
      </c>
      <c r="G47" s="191">
        <f>TRUNC(MC!O48,2)</f>
        <v>240</v>
      </c>
      <c r="H47" s="192">
        <f>CPU!J362</f>
        <v>3807.02</v>
      </c>
      <c r="I47" s="192">
        <f t="shared" si="3"/>
        <v>4658.26</v>
      </c>
      <c r="J47" s="192">
        <f t="shared" si="4"/>
        <v>1117982.3999999999</v>
      </c>
      <c r="K47" s="229">
        <f t="shared" si="0"/>
        <v>0.10530402415358937</v>
      </c>
      <c r="L47" s="75"/>
      <c r="M47" s="60"/>
      <c r="N47" s="60"/>
    </row>
    <row r="48" spans="1:16" x14ac:dyDescent="0.2">
      <c r="A48" s="230" t="s">
        <v>103</v>
      </c>
      <c r="B48" s="189" t="s">
        <v>31</v>
      </c>
      <c r="C48" s="187" t="s">
        <v>496</v>
      </c>
      <c r="D48" s="194">
        <v>24252</v>
      </c>
      <c r="E48" s="189" t="s">
        <v>106</v>
      </c>
      <c r="F48" s="187" t="s">
        <v>26</v>
      </c>
      <c r="G48" s="191">
        <f>TRUNC(MC!O49,2)</f>
        <v>24</v>
      </c>
      <c r="H48" s="192">
        <f>CPU!J375</f>
        <v>31315.88</v>
      </c>
      <c r="I48" s="192">
        <f t="shared" si="3"/>
        <v>38318.11</v>
      </c>
      <c r="J48" s="192">
        <f t="shared" si="4"/>
        <v>919634.64</v>
      </c>
      <c r="K48" s="229">
        <f t="shared" si="0"/>
        <v>8.6621424758598589E-2</v>
      </c>
      <c r="L48" s="75"/>
      <c r="M48" s="235"/>
    </row>
    <row r="49" spans="1:13" ht="24" x14ac:dyDescent="0.2">
      <c r="A49" s="230" t="s">
        <v>104</v>
      </c>
      <c r="B49" s="189" t="s">
        <v>28</v>
      </c>
      <c r="C49" s="187" t="s">
        <v>654</v>
      </c>
      <c r="D49" s="194">
        <v>4014</v>
      </c>
      <c r="E49" s="189" t="s">
        <v>655</v>
      </c>
      <c r="F49" s="187" t="s">
        <v>160</v>
      </c>
      <c r="G49" s="191">
        <f>TRUNC(MC!O50,2)</f>
        <v>2112</v>
      </c>
      <c r="H49" s="192">
        <f>CPU!J383</f>
        <v>356.32</v>
      </c>
      <c r="I49" s="192">
        <f t="shared" si="3"/>
        <v>435.99</v>
      </c>
      <c r="J49" s="192">
        <f t="shared" si="4"/>
        <v>920810.88</v>
      </c>
      <c r="K49" s="229">
        <f t="shared" si="0"/>
        <v>8.673221613185314E-2</v>
      </c>
    </row>
    <row r="50" spans="1:13" x14ac:dyDescent="0.2">
      <c r="A50" s="111" t="s">
        <v>107</v>
      </c>
      <c r="B50" s="317"/>
      <c r="C50" s="317"/>
      <c r="D50" s="317"/>
      <c r="E50" s="317"/>
      <c r="F50" s="317"/>
      <c r="G50" s="317"/>
      <c r="H50" s="317"/>
      <c r="I50" s="317"/>
      <c r="J50" s="317"/>
      <c r="K50" s="205"/>
      <c r="M50" s="76"/>
    </row>
    <row r="51" spans="1:13" x14ac:dyDescent="0.2">
      <c r="A51" s="231">
        <v>1</v>
      </c>
      <c r="B51" s="112"/>
      <c r="C51" s="112"/>
      <c r="D51" s="112"/>
      <c r="E51" s="113" t="str">
        <f>E10</f>
        <v>ADMINISTRAÇÃO LOCAL</v>
      </c>
      <c r="F51" s="112"/>
      <c r="G51" s="112"/>
      <c r="H51" s="112"/>
      <c r="I51" s="112"/>
      <c r="J51" s="114">
        <f>J10</f>
        <v>167148.12</v>
      </c>
      <c r="K51" s="232">
        <f>J51/$J$55</f>
        <v>1.5743870087496059E-2</v>
      </c>
    </row>
    <row r="52" spans="1:13" x14ac:dyDescent="0.2">
      <c r="A52" s="231">
        <v>2</v>
      </c>
      <c r="B52" s="112"/>
      <c r="C52" s="112"/>
      <c r="D52" s="112"/>
      <c r="E52" s="113" t="str">
        <f>E14</f>
        <v xml:space="preserve">JARDINAGEM E MANUTENÇÃO PAISAGÍSTICA </v>
      </c>
      <c r="F52" s="112"/>
      <c r="G52" s="112"/>
      <c r="H52" s="112"/>
      <c r="I52" s="112"/>
      <c r="J52" s="114">
        <f>J14</f>
        <v>7018695.04</v>
      </c>
      <c r="K52" s="232">
        <f>J52/$J$55</f>
        <v>0.66109880801239629</v>
      </c>
    </row>
    <row r="53" spans="1:13" x14ac:dyDescent="0.2">
      <c r="A53" s="231">
        <v>3</v>
      </c>
      <c r="B53" s="112"/>
      <c r="C53" s="112"/>
      <c r="D53" s="112"/>
      <c r="E53" s="113" t="str">
        <f>E45</f>
        <v>EQUIPE VOLANTE</v>
      </c>
      <c r="F53" s="112"/>
      <c r="G53" s="112"/>
      <c r="H53" s="112"/>
      <c r="I53" s="112"/>
      <c r="J53" s="114">
        <f>J45</f>
        <v>3430867.92</v>
      </c>
      <c r="K53" s="232">
        <f>J53/$J$55</f>
        <v>0.32315732190010771</v>
      </c>
    </row>
    <row r="54" spans="1:13" x14ac:dyDescent="0.2">
      <c r="A54" s="327" t="s">
        <v>19</v>
      </c>
      <c r="B54" s="328"/>
      <c r="C54" s="328"/>
      <c r="D54" s="328"/>
      <c r="E54" s="328"/>
      <c r="F54" s="328"/>
      <c r="G54" s="328"/>
      <c r="H54" s="329"/>
      <c r="I54" s="181"/>
      <c r="J54" s="115">
        <f>SUM(J51:J53)</f>
        <v>10616711.08</v>
      </c>
      <c r="K54" s="233"/>
    </row>
    <row r="55" spans="1:13" ht="15" thickBot="1" x14ac:dyDescent="0.25">
      <c r="A55" s="330" t="s">
        <v>108</v>
      </c>
      <c r="B55" s="331"/>
      <c r="C55" s="56"/>
      <c r="D55" s="56"/>
      <c r="E55" s="56"/>
      <c r="F55" s="56"/>
      <c r="G55" s="56"/>
      <c r="H55" s="56"/>
      <c r="I55" s="56"/>
      <c r="J55" s="234">
        <f>SUM(J54:J54)</f>
        <v>10616711.08</v>
      </c>
      <c r="K55" s="66"/>
    </row>
    <row r="56" spans="1:13" ht="57" customHeight="1" x14ac:dyDescent="0.2">
      <c r="A56" s="308"/>
      <c r="B56" s="309"/>
      <c r="C56" s="310"/>
      <c r="D56" s="310"/>
      <c r="E56" s="311"/>
      <c r="F56" s="310"/>
      <c r="G56" s="312"/>
      <c r="H56" s="313"/>
      <c r="I56" s="313"/>
      <c r="J56" s="314"/>
      <c r="K56" s="315"/>
    </row>
    <row r="57" spans="1:13" ht="15" x14ac:dyDescent="0.25">
      <c r="A57" s="383" t="s">
        <v>667</v>
      </c>
      <c r="B57" s="384"/>
      <c r="C57" s="384"/>
      <c r="D57" s="384"/>
      <c r="E57" s="384"/>
      <c r="F57" s="384"/>
      <c r="G57" s="384"/>
      <c r="H57" s="384"/>
      <c r="I57" s="384"/>
      <c r="J57" s="384"/>
      <c r="K57" s="385"/>
    </row>
    <row r="58" spans="1:13" x14ac:dyDescent="0.2">
      <c r="A58" s="380" t="s">
        <v>668</v>
      </c>
      <c r="B58" s="381"/>
      <c r="C58" s="381"/>
      <c r="D58" s="381"/>
      <c r="E58" s="381"/>
      <c r="F58" s="381"/>
      <c r="G58" s="381"/>
      <c r="H58" s="381"/>
      <c r="I58" s="381"/>
      <c r="J58" s="381"/>
      <c r="K58" s="382"/>
    </row>
    <row r="59" spans="1:13" x14ac:dyDescent="0.2">
      <c r="A59" s="380" t="s">
        <v>669</v>
      </c>
      <c r="B59" s="381"/>
      <c r="C59" s="381"/>
      <c r="D59" s="381"/>
      <c r="E59" s="381"/>
      <c r="F59" s="381"/>
      <c r="G59" s="381"/>
      <c r="H59" s="381"/>
      <c r="I59" s="381"/>
      <c r="J59" s="381"/>
      <c r="K59" s="382"/>
    </row>
    <row r="60" spans="1:13" x14ac:dyDescent="0.2">
      <c r="A60" s="380" t="s">
        <v>671</v>
      </c>
      <c r="B60" s="381"/>
      <c r="C60" s="381"/>
      <c r="D60" s="381"/>
      <c r="E60" s="381"/>
      <c r="F60" s="381"/>
      <c r="G60" s="381"/>
      <c r="H60" s="381"/>
      <c r="I60" s="381"/>
      <c r="J60" s="381"/>
      <c r="K60" s="382"/>
    </row>
    <row r="61" spans="1:13" ht="15.75" customHeight="1" thickBot="1" x14ac:dyDescent="0.25">
      <c r="A61" s="377" t="s">
        <v>670</v>
      </c>
      <c r="B61" s="378"/>
      <c r="C61" s="378"/>
      <c r="D61" s="378"/>
      <c r="E61" s="378"/>
      <c r="F61" s="378"/>
      <c r="G61" s="378"/>
      <c r="H61" s="378"/>
      <c r="I61" s="378"/>
      <c r="J61" s="378"/>
      <c r="K61" s="379"/>
    </row>
  </sheetData>
  <sortState ref="M10:M47">
    <sortCondition descending="1" ref="M10:M47"/>
  </sortState>
  <mergeCells count="30">
    <mergeCell ref="A61:K61"/>
    <mergeCell ref="A60:K60"/>
    <mergeCell ref="A59:K59"/>
    <mergeCell ref="A58:K58"/>
    <mergeCell ref="A57:K57"/>
    <mergeCell ref="D8:D9"/>
    <mergeCell ref="A14:C14"/>
    <mergeCell ref="A10:C10"/>
    <mergeCell ref="A5:B5"/>
    <mergeCell ref="A8:A9"/>
    <mergeCell ref="B8:B9"/>
    <mergeCell ref="C8:C9"/>
    <mergeCell ref="A7:K7"/>
    <mergeCell ref="E8:K8"/>
    <mergeCell ref="A45:C45"/>
    <mergeCell ref="A54:H54"/>
    <mergeCell ref="A55:B55"/>
    <mergeCell ref="A1:K1"/>
    <mergeCell ref="A2:K2"/>
    <mergeCell ref="A3:B3"/>
    <mergeCell ref="C3:E3"/>
    <mergeCell ref="F3:H3"/>
    <mergeCell ref="F4:H4"/>
    <mergeCell ref="F6:H6"/>
    <mergeCell ref="F5:H5"/>
    <mergeCell ref="C4:E4"/>
    <mergeCell ref="A4:B4"/>
    <mergeCell ref="C5:E5"/>
    <mergeCell ref="A6:B6"/>
    <mergeCell ref="C6:E6"/>
  </mergeCells>
  <phoneticPr fontId="1" type="noConversion"/>
  <pageMargins left="0.51181102362204722" right="0.51181102362204722" top="0.39370078740157483" bottom="0.39370078740157483" header="0.51181102362204722" footer="0.51181102362204722"/>
  <pageSetup paperSize="9" scale="69" fitToHeight="0" orientation="landscape" r:id="rId1"/>
  <headerFooter>
    <oddHeader xml:space="preserve">&amp;L </oddHeader>
    <oddFooter xml:space="preserve">&amp;L </oddFooter>
  </headerFooter>
  <rowBreaks count="1" manualBreakCount="1">
    <brk id="38" max="10" man="1"/>
  </rowBreaks>
  <ignoredErrors>
    <ignoredError sqref="J45 J14" 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outlinePr summaryBelow="0" summaryRight="0"/>
    <pageSetUpPr fitToPage="1"/>
  </sheetPr>
  <dimension ref="B1:R76"/>
  <sheetViews>
    <sheetView showGridLines="0" zoomScale="115" zoomScaleNormal="115" zoomScaleSheetLayoutView="115" zoomScalePageLayoutView="125" workbookViewId="0">
      <pane ySplit="10" topLeftCell="A11" activePane="bottomLeft" state="frozen"/>
      <selection pane="bottomLeft" activeCell="A11" sqref="A11"/>
    </sheetView>
  </sheetViews>
  <sheetFormatPr defaultColWidth="3.42578125" defaultRowHeight="13.35" customHeight="1" x14ac:dyDescent="0.25"/>
  <cols>
    <col min="1" max="2" width="0.7109375" style="1" customWidth="1"/>
    <col min="3" max="3" width="6.85546875" style="2" customWidth="1"/>
    <col min="4" max="4" width="51.28515625" style="1" customWidth="1"/>
    <col min="5" max="5" width="7.85546875" style="17" customWidth="1"/>
    <col min="6" max="8" width="13.140625" style="3" customWidth="1"/>
    <col min="9" max="10" width="13.140625" style="4" customWidth="1"/>
    <col min="11" max="13" width="13.140625" style="3" customWidth="1"/>
    <col min="14" max="14" width="13.140625" style="4" customWidth="1"/>
    <col min="15" max="15" width="14.7109375" style="5" bestFit="1" customWidth="1"/>
    <col min="16" max="16" width="0.7109375" style="1" customWidth="1"/>
    <col min="17" max="17" width="7" style="1" bestFit="1" customWidth="1"/>
    <col min="18" max="18" width="9.85546875" style="1" bestFit="1" customWidth="1"/>
    <col min="19" max="20" width="3.42578125" style="1"/>
    <col min="21" max="21" width="3.5703125" style="1" customWidth="1"/>
    <col min="22" max="23" width="3.42578125" style="1"/>
    <col min="24" max="24" width="6.42578125" style="1" customWidth="1"/>
    <col min="25" max="256" width="3.42578125" style="1"/>
    <col min="257" max="258" width="0.7109375" style="1" customWidth="1"/>
    <col min="259" max="259" width="5.7109375" style="1" customWidth="1"/>
    <col min="260" max="260" width="32.5703125" style="1" customWidth="1"/>
    <col min="261" max="261" width="6.5703125" style="1" customWidth="1"/>
    <col min="262" max="268" width="11" style="1" customWidth="1"/>
    <col min="269" max="269" width="0.7109375" style="1" customWidth="1"/>
    <col min="270" max="270" width="22.85546875" style="1" customWidth="1"/>
    <col min="271" max="271" width="6.140625" style="1" customWidth="1"/>
    <col min="272" max="276" width="3.42578125" style="1"/>
    <col min="277" max="277" width="3.5703125" style="1" customWidth="1"/>
    <col min="278" max="279" width="3.42578125" style="1"/>
    <col min="280" max="280" width="6.42578125" style="1" customWidth="1"/>
    <col min="281" max="512" width="3.42578125" style="1"/>
    <col min="513" max="514" width="0.7109375" style="1" customWidth="1"/>
    <col min="515" max="515" width="5.7109375" style="1" customWidth="1"/>
    <col min="516" max="516" width="32.5703125" style="1" customWidth="1"/>
    <col min="517" max="517" width="6.5703125" style="1" customWidth="1"/>
    <col min="518" max="524" width="11" style="1" customWidth="1"/>
    <col min="525" max="525" width="0.7109375" style="1" customWidth="1"/>
    <col min="526" max="526" width="22.85546875" style="1" customWidth="1"/>
    <col min="527" max="527" width="6.140625" style="1" customWidth="1"/>
    <col min="528" max="532" width="3.42578125" style="1"/>
    <col min="533" max="533" width="3.5703125" style="1" customWidth="1"/>
    <col min="534" max="535" width="3.42578125" style="1"/>
    <col min="536" max="536" width="6.42578125" style="1" customWidth="1"/>
    <col min="537" max="768" width="3.42578125" style="1"/>
    <col min="769" max="770" width="0.7109375" style="1" customWidth="1"/>
    <col min="771" max="771" width="5.7109375" style="1" customWidth="1"/>
    <col min="772" max="772" width="32.5703125" style="1" customWidth="1"/>
    <col min="773" max="773" width="6.5703125" style="1" customWidth="1"/>
    <col min="774" max="780" width="11" style="1" customWidth="1"/>
    <col min="781" max="781" width="0.7109375" style="1" customWidth="1"/>
    <col min="782" max="782" width="22.85546875" style="1" customWidth="1"/>
    <col min="783" max="783" width="6.140625" style="1" customWidth="1"/>
    <col min="784" max="788" width="3.42578125" style="1"/>
    <col min="789" max="789" width="3.5703125" style="1" customWidth="1"/>
    <col min="790" max="791" width="3.42578125" style="1"/>
    <col min="792" max="792" width="6.42578125" style="1" customWidth="1"/>
    <col min="793" max="1024" width="3.42578125" style="1"/>
    <col min="1025" max="1026" width="0.7109375" style="1" customWidth="1"/>
    <col min="1027" max="1027" width="5.7109375" style="1" customWidth="1"/>
    <col min="1028" max="1028" width="32.5703125" style="1" customWidth="1"/>
    <col min="1029" max="1029" width="6.5703125" style="1" customWidth="1"/>
    <col min="1030" max="1036" width="11" style="1" customWidth="1"/>
    <col min="1037" max="1037" width="0.7109375" style="1" customWidth="1"/>
    <col min="1038" max="1038" width="22.85546875" style="1" customWidth="1"/>
    <col min="1039" max="1039" width="6.140625" style="1" customWidth="1"/>
    <col min="1040" max="1044" width="3.42578125" style="1"/>
    <col min="1045" max="1045" width="3.5703125" style="1" customWidth="1"/>
    <col min="1046" max="1047" width="3.42578125" style="1"/>
    <col min="1048" max="1048" width="6.42578125" style="1" customWidth="1"/>
    <col min="1049" max="1280" width="3.42578125" style="1"/>
    <col min="1281" max="1282" width="0.7109375" style="1" customWidth="1"/>
    <col min="1283" max="1283" width="5.7109375" style="1" customWidth="1"/>
    <col min="1284" max="1284" width="32.5703125" style="1" customWidth="1"/>
    <col min="1285" max="1285" width="6.5703125" style="1" customWidth="1"/>
    <col min="1286" max="1292" width="11" style="1" customWidth="1"/>
    <col min="1293" max="1293" width="0.7109375" style="1" customWidth="1"/>
    <col min="1294" max="1294" width="22.85546875" style="1" customWidth="1"/>
    <col min="1295" max="1295" width="6.140625" style="1" customWidth="1"/>
    <col min="1296" max="1300" width="3.42578125" style="1"/>
    <col min="1301" max="1301" width="3.5703125" style="1" customWidth="1"/>
    <col min="1302" max="1303" width="3.42578125" style="1"/>
    <col min="1304" max="1304" width="6.42578125" style="1" customWidth="1"/>
    <col min="1305" max="1536" width="3.42578125" style="1"/>
    <col min="1537" max="1538" width="0.7109375" style="1" customWidth="1"/>
    <col min="1539" max="1539" width="5.7109375" style="1" customWidth="1"/>
    <col min="1540" max="1540" width="32.5703125" style="1" customWidth="1"/>
    <col min="1541" max="1541" width="6.5703125" style="1" customWidth="1"/>
    <col min="1542" max="1548" width="11" style="1" customWidth="1"/>
    <col min="1549" max="1549" width="0.7109375" style="1" customWidth="1"/>
    <col min="1550" max="1550" width="22.85546875" style="1" customWidth="1"/>
    <col min="1551" max="1551" width="6.140625" style="1" customWidth="1"/>
    <col min="1552" max="1556" width="3.42578125" style="1"/>
    <col min="1557" max="1557" width="3.5703125" style="1" customWidth="1"/>
    <col min="1558" max="1559" width="3.42578125" style="1"/>
    <col min="1560" max="1560" width="6.42578125" style="1" customWidth="1"/>
    <col min="1561" max="1792" width="3.42578125" style="1"/>
    <col min="1793" max="1794" width="0.7109375" style="1" customWidth="1"/>
    <col min="1795" max="1795" width="5.7109375" style="1" customWidth="1"/>
    <col min="1796" max="1796" width="32.5703125" style="1" customWidth="1"/>
    <col min="1797" max="1797" width="6.5703125" style="1" customWidth="1"/>
    <col min="1798" max="1804" width="11" style="1" customWidth="1"/>
    <col min="1805" max="1805" width="0.7109375" style="1" customWidth="1"/>
    <col min="1806" max="1806" width="22.85546875" style="1" customWidth="1"/>
    <col min="1807" max="1807" width="6.140625" style="1" customWidth="1"/>
    <col min="1808" max="1812" width="3.42578125" style="1"/>
    <col min="1813" max="1813" width="3.5703125" style="1" customWidth="1"/>
    <col min="1814" max="1815" width="3.42578125" style="1"/>
    <col min="1816" max="1816" width="6.42578125" style="1" customWidth="1"/>
    <col min="1817" max="2048" width="3.42578125" style="1"/>
    <col min="2049" max="2050" width="0.7109375" style="1" customWidth="1"/>
    <col min="2051" max="2051" width="5.7109375" style="1" customWidth="1"/>
    <col min="2052" max="2052" width="32.5703125" style="1" customWidth="1"/>
    <col min="2053" max="2053" width="6.5703125" style="1" customWidth="1"/>
    <col min="2054" max="2060" width="11" style="1" customWidth="1"/>
    <col min="2061" max="2061" width="0.7109375" style="1" customWidth="1"/>
    <col min="2062" max="2062" width="22.85546875" style="1" customWidth="1"/>
    <col min="2063" max="2063" width="6.140625" style="1" customWidth="1"/>
    <col min="2064" max="2068" width="3.42578125" style="1"/>
    <col min="2069" max="2069" width="3.5703125" style="1" customWidth="1"/>
    <col min="2070" max="2071" width="3.42578125" style="1"/>
    <col min="2072" max="2072" width="6.42578125" style="1" customWidth="1"/>
    <col min="2073" max="2304" width="3.42578125" style="1"/>
    <col min="2305" max="2306" width="0.7109375" style="1" customWidth="1"/>
    <col min="2307" max="2307" width="5.7109375" style="1" customWidth="1"/>
    <col min="2308" max="2308" width="32.5703125" style="1" customWidth="1"/>
    <col min="2309" max="2309" width="6.5703125" style="1" customWidth="1"/>
    <col min="2310" max="2316" width="11" style="1" customWidth="1"/>
    <col min="2317" max="2317" width="0.7109375" style="1" customWidth="1"/>
    <col min="2318" max="2318" width="22.85546875" style="1" customWidth="1"/>
    <col min="2319" max="2319" width="6.140625" style="1" customWidth="1"/>
    <col min="2320" max="2324" width="3.42578125" style="1"/>
    <col min="2325" max="2325" width="3.5703125" style="1" customWidth="1"/>
    <col min="2326" max="2327" width="3.42578125" style="1"/>
    <col min="2328" max="2328" width="6.42578125" style="1" customWidth="1"/>
    <col min="2329" max="2560" width="3.42578125" style="1"/>
    <col min="2561" max="2562" width="0.7109375" style="1" customWidth="1"/>
    <col min="2563" max="2563" width="5.7109375" style="1" customWidth="1"/>
    <col min="2564" max="2564" width="32.5703125" style="1" customWidth="1"/>
    <col min="2565" max="2565" width="6.5703125" style="1" customWidth="1"/>
    <col min="2566" max="2572" width="11" style="1" customWidth="1"/>
    <col min="2573" max="2573" width="0.7109375" style="1" customWidth="1"/>
    <col min="2574" max="2574" width="22.85546875" style="1" customWidth="1"/>
    <col min="2575" max="2575" width="6.140625" style="1" customWidth="1"/>
    <col min="2576" max="2580" width="3.42578125" style="1"/>
    <col min="2581" max="2581" width="3.5703125" style="1" customWidth="1"/>
    <col min="2582" max="2583" width="3.42578125" style="1"/>
    <col min="2584" max="2584" width="6.42578125" style="1" customWidth="1"/>
    <col min="2585" max="2816" width="3.42578125" style="1"/>
    <col min="2817" max="2818" width="0.7109375" style="1" customWidth="1"/>
    <col min="2819" max="2819" width="5.7109375" style="1" customWidth="1"/>
    <col min="2820" max="2820" width="32.5703125" style="1" customWidth="1"/>
    <col min="2821" max="2821" width="6.5703125" style="1" customWidth="1"/>
    <col min="2822" max="2828" width="11" style="1" customWidth="1"/>
    <col min="2829" max="2829" width="0.7109375" style="1" customWidth="1"/>
    <col min="2830" max="2830" width="22.85546875" style="1" customWidth="1"/>
    <col min="2831" max="2831" width="6.140625" style="1" customWidth="1"/>
    <col min="2832" max="2836" width="3.42578125" style="1"/>
    <col min="2837" max="2837" width="3.5703125" style="1" customWidth="1"/>
    <col min="2838" max="2839" width="3.42578125" style="1"/>
    <col min="2840" max="2840" width="6.42578125" style="1" customWidth="1"/>
    <col min="2841" max="3072" width="3.42578125" style="1"/>
    <col min="3073" max="3074" width="0.7109375" style="1" customWidth="1"/>
    <col min="3075" max="3075" width="5.7109375" style="1" customWidth="1"/>
    <col min="3076" max="3076" width="32.5703125" style="1" customWidth="1"/>
    <col min="3077" max="3077" width="6.5703125" style="1" customWidth="1"/>
    <col min="3078" max="3084" width="11" style="1" customWidth="1"/>
    <col min="3085" max="3085" width="0.7109375" style="1" customWidth="1"/>
    <col min="3086" max="3086" width="22.85546875" style="1" customWidth="1"/>
    <col min="3087" max="3087" width="6.140625" style="1" customWidth="1"/>
    <col min="3088" max="3092" width="3.42578125" style="1"/>
    <col min="3093" max="3093" width="3.5703125" style="1" customWidth="1"/>
    <col min="3094" max="3095" width="3.42578125" style="1"/>
    <col min="3096" max="3096" width="6.42578125" style="1" customWidth="1"/>
    <col min="3097" max="3328" width="3.42578125" style="1"/>
    <col min="3329" max="3330" width="0.7109375" style="1" customWidth="1"/>
    <col min="3331" max="3331" width="5.7109375" style="1" customWidth="1"/>
    <col min="3332" max="3332" width="32.5703125" style="1" customWidth="1"/>
    <col min="3333" max="3333" width="6.5703125" style="1" customWidth="1"/>
    <col min="3334" max="3340" width="11" style="1" customWidth="1"/>
    <col min="3341" max="3341" width="0.7109375" style="1" customWidth="1"/>
    <col min="3342" max="3342" width="22.85546875" style="1" customWidth="1"/>
    <col min="3343" max="3343" width="6.140625" style="1" customWidth="1"/>
    <col min="3344" max="3348" width="3.42578125" style="1"/>
    <col min="3349" max="3349" width="3.5703125" style="1" customWidth="1"/>
    <col min="3350" max="3351" width="3.42578125" style="1"/>
    <col min="3352" max="3352" width="6.42578125" style="1" customWidth="1"/>
    <col min="3353" max="3584" width="3.42578125" style="1"/>
    <col min="3585" max="3586" width="0.7109375" style="1" customWidth="1"/>
    <col min="3587" max="3587" width="5.7109375" style="1" customWidth="1"/>
    <col min="3588" max="3588" width="32.5703125" style="1" customWidth="1"/>
    <col min="3589" max="3589" width="6.5703125" style="1" customWidth="1"/>
    <col min="3590" max="3596" width="11" style="1" customWidth="1"/>
    <col min="3597" max="3597" width="0.7109375" style="1" customWidth="1"/>
    <col min="3598" max="3598" width="22.85546875" style="1" customWidth="1"/>
    <col min="3599" max="3599" width="6.140625" style="1" customWidth="1"/>
    <col min="3600" max="3604" width="3.42578125" style="1"/>
    <col min="3605" max="3605" width="3.5703125" style="1" customWidth="1"/>
    <col min="3606" max="3607" width="3.42578125" style="1"/>
    <col min="3608" max="3608" width="6.42578125" style="1" customWidth="1"/>
    <col min="3609" max="3840" width="3.42578125" style="1"/>
    <col min="3841" max="3842" width="0.7109375" style="1" customWidth="1"/>
    <col min="3843" max="3843" width="5.7109375" style="1" customWidth="1"/>
    <col min="3844" max="3844" width="32.5703125" style="1" customWidth="1"/>
    <col min="3845" max="3845" width="6.5703125" style="1" customWidth="1"/>
    <col min="3846" max="3852" width="11" style="1" customWidth="1"/>
    <col min="3853" max="3853" width="0.7109375" style="1" customWidth="1"/>
    <col min="3854" max="3854" width="22.85546875" style="1" customWidth="1"/>
    <col min="3855" max="3855" width="6.140625" style="1" customWidth="1"/>
    <col min="3856" max="3860" width="3.42578125" style="1"/>
    <col min="3861" max="3861" width="3.5703125" style="1" customWidth="1"/>
    <col min="3862" max="3863" width="3.42578125" style="1"/>
    <col min="3864" max="3864" width="6.42578125" style="1" customWidth="1"/>
    <col min="3865" max="4096" width="3.42578125" style="1"/>
    <col min="4097" max="4098" width="0.7109375" style="1" customWidth="1"/>
    <col min="4099" max="4099" width="5.7109375" style="1" customWidth="1"/>
    <col min="4100" max="4100" width="32.5703125" style="1" customWidth="1"/>
    <col min="4101" max="4101" width="6.5703125" style="1" customWidth="1"/>
    <col min="4102" max="4108" width="11" style="1" customWidth="1"/>
    <col min="4109" max="4109" width="0.7109375" style="1" customWidth="1"/>
    <col min="4110" max="4110" width="22.85546875" style="1" customWidth="1"/>
    <col min="4111" max="4111" width="6.140625" style="1" customWidth="1"/>
    <col min="4112" max="4116" width="3.42578125" style="1"/>
    <col min="4117" max="4117" width="3.5703125" style="1" customWidth="1"/>
    <col min="4118" max="4119" width="3.42578125" style="1"/>
    <col min="4120" max="4120" width="6.42578125" style="1" customWidth="1"/>
    <col min="4121" max="4352" width="3.42578125" style="1"/>
    <col min="4353" max="4354" width="0.7109375" style="1" customWidth="1"/>
    <col min="4355" max="4355" width="5.7109375" style="1" customWidth="1"/>
    <col min="4356" max="4356" width="32.5703125" style="1" customWidth="1"/>
    <col min="4357" max="4357" width="6.5703125" style="1" customWidth="1"/>
    <col min="4358" max="4364" width="11" style="1" customWidth="1"/>
    <col min="4365" max="4365" width="0.7109375" style="1" customWidth="1"/>
    <col min="4366" max="4366" width="22.85546875" style="1" customWidth="1"/>
    <col min="4367" max="4367" width="6.140625" style="1" customWidth="1"/>
    <col min="4368" max="4372" width="3.42578125" style="1"/>
    <col min="4373" max="4373" width="3.5703125" style="1" customWidth="1"/>
    <col min="4374" max="4375" width="3.42578125" style="1"/>
    <col min="4376" max="4376" width="6.42578125" style="1" customWidth="1"/>
    <col min="4377" max="4608" width="3.42578125" style="1"/>
    <col min="4609" max="4610" width="0.7109375" style="1" customWidth="1"/>
    <col min="4611" max="4611" width="5.7109375" style="1" customWidth="1"/>
    <col min="4612" max="4612" width="32.5703125" style="1" customWidth="1"/>
    <col min="4613" max="4613" width="6.5703125" style="1" customWidth="1"/>
    <col min="4614" max="4620" width="11" style="1" customWidth="1"/>
    <col min="4621" max="4621" width="0.7109375" style="1" customWidth="1"/>
    <col min="4622" max="4622" width="22.85546875" style="1" customWidth="1"/>
    <col min="4623" max="4623" width="6.140625" style="1" customWidth="1"/>
    <col min="4624" max="4628" width="3.42578125" style="1"/>
    <col min="4629" max="4629" width="3.5703125" style="1" customWidth="1"/>
    <col min="4630" max="4631" width="3.42578125" style="1"/>
    <col min="4632" max="4632" width="6.42578125" style="1" customWidth="1"/>
    <col min="4633" max="4864" width="3.42578125" style="1"/>
    <col min="4865" max="4866" width="0.7109375" style="1" customWidth="1"/>
    <col min="4867" max="4867" width="5.7109375" style="1" customWidth="1"/>
    <col min="4868" max="4868" width="32.5703125" style="1" customWidth="1"/>
    <col min="4869" max="4869" width="6.5703125" style="1" customWidth="1"/>
    <col min="4870" max="4876" width="11" style="1" customWidth="1"/>
    <col min="4877" max="4877" width="0.7109375" style="1" customWidth="1"/>
    <col min="4878" max="4878" width="22.85546875" style="1" customWidth="1"/>
    <col min="4879" max="4879" width="6.140625" style="1" customWidth="1"/>
    <col min="4880" max="4884" width="3.42578125" style="1"/>
    <col min="4885" max="4885" width="3.5703125" style="1" customWidth="1"/>
    <col min="4886" max="4887" width="3.42578125" style="1"/>
    <col min="4888" max="4888" width="6.42578125" style="1" customWidth="1"/>
    <col min="4889" max="5120" width="3.42578125" style="1"/>
    <col min="5121" max="5122" width="0.7109375" style="1" customWidth="1"/>
    <col min="5123" max="5123" width="5.7109375" style="1" customWidth="1"/>
    <col min="5124" max="5124" width="32.5703125" style="1" customWidth="1"/>
    <col min="5125" max="5125" width="6.5703125" style="1" customWidth="1"/>
    <col min="5126" max="5132" width="11" style="1" customWidth="1"/>
    <col min="5133" max="5133" width="0.7109375" style="1" customWidth="1"/>
    <col min="5134" max="5134" width="22.85546875" style="1" customWidth="1"/>
    <col min="5135" max="5135" width="6.140625" style="1" customWidth="1"/>
    <col min="5136" max="5140" width="3.42578125" style="1"/>
    <col min="5141" max="5141" width="3.5703125" style="1" customWidth="1"/>
    <col min="5142" max="5143" width="3.42578125" style="1"/>
    <col min="5144" max="5144" width="6.42578125" style="1" customWidth="1"/>
    <col min="5145" max="5376" width="3.42578125" style="1"/>
    <col min="5377" max="5378" width="0.7109375" style="1" customWidth="1"/>
    <col min="5379" max="5379" width="5.7109375" style="1" customWidth="1"/>
    <col min="5380" max="5380" width="32.5703125" style="1" customWidth="1"/>
    <col min="5381" max="5381" width="6.5703125" style="1" customWidth="1"/>
    <col min="5382" max="5388" width="11" style="1" customWidth="1"/>
    <col min="5389" max="5389" width="0.7109375" style="1" customWidth="1"/>
    <col min="5390" max="5390" width="22.85546875" style="1" customWidth="1"/>
    <col min="5391" max="5391" width="6.140625" style="1" customWidth="1"/>
    <col min="5392" max="5396" width="3.42578125" style="1"/>
    <col min="5397" max="5397" width="3.5703125" style="1" customWidth="1"/>
    <col min="5398" max="5399" width="3.42578125" style="1"/>
    <col min="5400" max="5400" width="6.42578125" style="1" customWidth="1"/>
    <col min="5401" max="5632" width="3.42578125" style="1"/>
    <col min="5633" max="5634" width="0.7109375" style="1" customWidth="1"/>
    <col min="5635" max="5635" width="5.7109375" style="1" customWidth="1"/>
    <col min="5636" max="5636" width="32.5703125" style="1" customWidth="1"/>
    <col min="5637" max="5637" width="6.5703125" style="1" customWidth="1"/>
    <col min="5638" max="5644" width="11" style="1" customWidth="1"/>
    <col min="5645" max="5645" width="0.7109375" style="1" customWidth="1"/>
    <col min="5646" max="5646" width="22.85546875" style="1" customWidth="1"/>
    <col min="5647" max="5647" width="6.140625" style="1" customWidth="1"/>
    <col min="5648" max="5652" width="3.42578125" style="1"/>
    <col min="5653" max="5653" width="3.5703125" style="1" customWidth="1"/>
    <col min="5654" max="5655" width="3.42578125" style="1"/>
    <col min="5656" max="5656" width="6.42578125" style="1" customWidth="1"/>
    <col min="5657" max="5888" width="3.42578125" style="1"/>
    <col min="5889" max="5890" width="0.7109375" style="1" customWidth="1"/>
    <col min="5891" max="5891" width="5.7109375" style="1" customWidth="1"/>
    <col min="5892" max="5892" width="32.5703125" style="1" customWidth="1"/>
    <col min="5893" max="5893" width="6.5703125" style="1" customWidth="1"/>
    <col min="5894" max="5900" width="11" style="1" customWidth="1"/>
    <col min="5901" max="5901" width="0.7109375" style="1" customWidth="1"/>
    <col min="5902" max="5902" width="22.85546875" style="1" customWidth="1"/>
    <col min="5903" max="5903" width="6.140625" style="1" customWidth="1"/>
    <col min="5904" max="5908" width="3.42578125" style="1"/>
    <col min="5909" max="5909" width="3.5703125" style="1" customWidth="1"/>
    <col min="5910" max="5911" width="3.42578125" style="1"/>
    <col min="5912" max="5912" width="6.42578125" style="1" customWidth="1"/>
    <col min="5913" max="6144" width="3.42578125" style="1"/>
    <col min="6145" max="6146" width="0.7109375" style="1" customWidth="1"/>
    <col min="6147" max="6147" width="5.7109375" style="1" customWidth="1"/>
    <col min="6148" max="6148" width="32.5703125" style="1" customWidth="1"/>
    <col min="6149" max="6149" width="6.5703125" style="1" customWidth="1"/>
    <col min="6150" max="6156" width="11" style="1" customWidth="1"/>
    <col min="6157" max="6157" width="0.7109375" style="1" customWidth="1"/>
    <col min="6158" max="6158" width="22.85546875" style="1" customWidth="1"/>
    <col min="6159" max="6159" width="6.140625" style="1" customWidth="1"/>
    <col min="6160" max="6164" width="3.42578125" style="1"/>
    <col min="6165" max="6165" width="3.5703125" style="1" customWidth="1"/>
    <col min="6166" max="6167" width="3.42578125" style="1"/>
    <col min="6168" max="6168" width="6.42578125" style="1" customWidth="1"/>
    <col min="6169" max="6400" width="3.42578125" style="1"/>
    <col min="6401" max="6402" width="0.7109375" style="1" customWidth="1"/>
    <col min="6403" max="6403" width="5.7109375" style="1" customWidth="1"/>
    <col min="6404" max="6404" width="32.5703125" style="1" customWidth="1"/>
    <col min="6405" max="6405" width="6.5703125" style="1" customWidth="1"/>
    <col min="6406" max="6412" width="11" style="1" customWidth="1"/>
    <col min="6413" max="6413" width="0.7109375" style="1" customWidth="1"/>
    <col min="6414" max="6414" width="22.85546875" style="1" customWidth="1"/>
    <col min="6415" max="6415" width="6.140625" style="1" customWidth="1"/>
    <col min="6416" max="6420" width="3.42578125" style="1"/>
    <col min="6421" max="6421" width="3.5703125" style="1" customWidth="1"/>
    <col min="6422" max="6423" width="3.42578125" style="1"/>
    <col min="6424" max="6424" width="6.42578125" style="1" customWidth="1"/>
    <col min="6425" max="6656" width="3.42578125" style="1"/>
    <col min="6657" max="6658" width="0.7109375" style="1" customWidth="1"/>
    <col min="6659" max="6659" width="5.7109375" style="1" customWidth="1"/>
    <col min="6660" max="6660" width="32.5703125" style="1" customWidth="1"/>
    <col min="6661" max="6661" width="6.5703125" style="1" customWidth="1"/>
    <col min="6662" max="6668" width="11" style="1" customWidth="1"/>
    <col min="6669" max="6669" width="0.7109375" style="1" customWidth="1"/>
    <col min="6670" max="6670" width="22.85546875" style="1" customWidth="1"/>
    <col min="6671" max="6671" width="6.140625" style="1" customWidth="1"/>
    <col min="6672" max="6676" width="3.42578125" style="1"/>
    <col min="6677" max="6677" width="3.5703125" style="1" customWidth="1"/>
    <col min="6678" max="6679" width="3.42578125" style="1"/>
    <col min="6680" max="6680" width="6.42578125" style="1" customWidth="1"/>
    <col min="6681" max="6912" width="3.42578125" style="1"/>
    <col min="6913" max="6914" width="0.7109375" style="1" customWidth="1"/>
    <col min="6915" max="6915" width="5.7109375" style="1" customWidth="1"/>
    <col min="6916" max="6916" width="32.5703125" style="1" customWidth="1"/>
    <col min="6917" max="6917" width="6.5703125" style="1" customWidth="1"/>
    <col min="6918" max="6924" width="11" style="1" customWidth="1"/>
    <col min="6925" max="6925" width="0.7109375" style="1" customWidth="1"/>
    <col min="6926" max="6926" width="22.85546875" style="1" customWidth="1"/>
    <col min="6927" max="6927" width="6.140625" style="1" customWidth="1"/>
    <col min="6928" max="6932" width="3.42578125" style="1"/>
    <col min="6933" max="6933" width="3.5703125" style="1" customWidth="1"/>
    <col min="6934" max="6935" width="3.42578125" style="1"/>
    <col min="6936" max="6936" width="6.42578125" style="1" customWidth="1"/>
    <col min="6937" max="7168" width="3.42578125" style="1"/>
    <col min="7169" max="7170" width="0.7109375" style="1" customWidth="1"/>
    <col min="7171" max="7171" width="5.7109375" style="1" customWidth="1"/>
    <col min="7172" max="7172" width="32.5703125" style="1" customWidth="1"/>
    <col min="7173" max="7173" width="6.5703125" style="1" customWidth="1"/>
    <col min="7174" max="7180" width="11" style="1" customWidth="1"/>
    <col min="7181" max="7181" width="0.7109375" style="1" customWidth="1"/>
    <col min="7182" max="7182" width="22.85546875" style="1" customWidth="1"/>
    <col min="7183" max="7183" width="6.140625" style="1" customWidth="1"/>
    <col min="7184" max="7188" width="3.42578125" style="1"/>
    <col min="7189" max="7189" width="3.5703125" style="1" customWidth="1"/>
    <col min="7190" max="7191" width="3.42578125" style="1"/>
    <col min="7192" max="7192" width="6.42578125" style="1" customWidth="1"/>
    <col min="7193" max="7424" width="3.42578125" style="1"/>
    <col min="7425" max="7426" width="0.7109375" style="1" customWidth="1"/>
    <col min="7427" max="7427" width="5.7109375" style="1" customWidth="1"/>
    <col min="7428" max="7428" width="32.5703125" style="1" customWidth="1"/>
    <col min="7429" max="7429" width="6.5703125" style="1" customWidth="1"/>
    <col min="7430" max="7436" width="11" style="1" customWidth="1"/>
    <col min="7437" max="7437" width="0.7109375" style="1" customWidth="1"/>
    <col min="7438" max="7438" width="22.85546875" style="1" customWidth="1"/>
    <col min="7439" max="7439" width="6.140625" style="1" customWidth="1"/>
    <col min="7440" max="7444" width="3.42578125" style="1"/>
    <col min="7445" max="7445" width="3.5703125" style="1" customWidth="1"/>
    <col min="7446" max="7447" width="3.42578125" style="1"/>
    <col min="7448" max="7448" width="6.42578125" style="1" customWidth="1"/>
    <col min="7449" max="7680" width="3.42578125" style="1"/>
    <col min="7681" max="7682" width="0.7109375" style="1" customWidth="1"/>
    <col min="7683" max="7683" width="5.7109375" style="1" customWidth="1"/>
    <col min="7684" max="7684" width="32.5703125" style="1" customWidth="1"/>
    <col min="7685" max="7685" width="6.5703125" style="1" customWidth="1"/>
    <col min="7686" max="7692" width="11" style="1" customWidth="1"/>
    <col min="7693" max="7693" width="0.7109375" style="1" customWidth="1"/>
    <col min="7694" max="7694" width="22.85546875" style="1" customWidth="1"/>
    <col min="7695" max="7695" width="6.140625" style="1" customWidth="1"/>
    <col min="7696" max="7700" width="3.42578125" style="1"/>
    <col min="7701" max="7701" width="3.5703125" style="1" customWidth="1"/>
    <col min="7702" max="7703" width="3.42578125" style="1"/>
    <col min="7704" max="7704" width="6.42578125" style="1" customWidth="1"/>
    <col min="7705" max="7936" width="3.42578125" style="1"/>
    <col min="7937" max="7938" width="0.7109375" style="1" customWidth="1"/>
    <col min="7939" max="7939" width="5.7109375" style="1" customWidth="1"/>
    <col min="7940" max="7940" width="32.5703125" style="1" customWidth="1"/>
    <col min="7941" max="7941" width="6.5703125" style="1" customWidth="1"/>
    <col min="7942" max="7948" width="11" style="1" customWidth="1"/>
    <col min="7949" max="7949" width="0.7109375" style="1" customWidth="1"/>
    <col min="7950" max="7950" width="22.85546875" style="1" customWidth="1"/>
    <col min="7951" max="7951" width="6.140625" style="1" customWidth="1"/>
    <col min="7952" max="7956" width="3.42578125" style="1"/>
    <col min="7957" max="7957" width="3.5703125" style="1" customWidth="1"/>
    <col min="7958" max="7959" width="3.42578125" style="1"/>
    <col min="7960" max="7960" width="6.42578125" style="1" customWidth="1"/>
    <col min="7961" max="8192" width="3.42578125" style="1"/>
    <col min="8193" max="8194" width="0.7109375" style="1" customWidth="1"/>
    <col min="8195" max="8195" width="5.7109375" style="1" customWidth="1"/>
    <col min="8196" max="8196" width="32.5703125" style="1" customWidth="1"/>
    <col min="8197" max="8197" width="6.5703125" style="1" customWidth="1"/>
    <col min="8198" max="8204" width="11" style="1" customWidth="1"/>
    <col min="8205" max="8205" width="0.7109375" style="1" customWidth="1"/>
    <col min="8206" max="8206" width="22.85546875" style="1" customWidth="1"/>
    <col min="8207" max="8207" width="6.140625" style="1" customWidth="1"/>
    <col min="8208" max="8212" width="3.42578125" style="1"/>
    <col min="8213" max="8213" width="3.5703125" style="1" customWidth="1"/>
    <col min="8214" max="8215" width="3.42578125" style="1"/>
    <col min="8216" max="8216" width="6.42578125" style="1" customWidth="1"/>
    <col min="8217" max="8448" width="3.42578125" style="1"/>
    <col min="8449" max="8450" width="0.7109375" style="1" customWidth="1"/>
    <col min="8451" max="8451" width="5.7109375" style="1" customWidth="1"/>
    <col min="8452" max="8452" width="32.5703125" style="1" customWidth="1"/>
    <col min="8453" max="8453" width="6.5703125" style="1" customWidth="1"/>
    <col min="8454" max="8460" width="11" style="1" customWidth="1"/>
    <col min="8461" max="8461" width="0.7109375" style="1" customWidth="1"/>
    <col min="8462" max="8462" width="22.85546875" style="1" customWidth="1"/>
    <col min="8463" max="8463" width="6.140625" style="1" customWidth="1"/>
    <col min="8464" max="8468" width="3.42578125" style="1"/>
    <col min="8469" max="8469" width="3.5703125" style="1" customWidth="1"/>
    <col min="8470" max="8471" width="3.42578125" style="1"/>
    <col min="8472" max="8472" width="6.42578125" style="1" customWidth="1"/>
    <col min="8473" max="8704" width="3.42578125" style="1"/>
    <col min="8705" max="8706" width="0.7109375" style="1" customWidth="1"/>
    <col min="8707" max="8707" width="5.7109375" style="1" customWidth="1"/>
    <col min="8708" max="8708" width="32.5703125" style="1" customWidth="1"/>
    <col min="8709" max="8709" width="6.5703125" style="1" customWidth="1"/>
    <col min="8710" max="8716" width="11" style="1" customWidth="1"/>
    <col min="8717" max="8717" width="0.7109375" style="1" customWidth="1"/>
    <col min="8718" max="8718" width="22.85546875" style="1" customWidth="1"/>
    <col min="8719" max="8719" width="6.140625" style="1" customWidth="1"/>
    <col min="8720" max="8724" width="3.42578125" style="1"/>
    <col min="8725" max="8725" width="3.5703125" style="1" customWidth="1"/>
    <col min="8726" max="8727" width="3.42578125" style="1"/>
    <col min="8728" max="8728" width="6.42578125" style="1" customWidth="1"/>
    <col min="8729" max="8960" width="3.42578125" style="1"/>
    <col min="8961" max="8962" width="0.7109375" style="1" customWidth="1"/>
    <col min="8963" max="8963" width="5.7109375" style="1" customWidth="1"/>
    <col min="8964" max="8964" width="32.5703125" style="1" customWidth="1"/>
    <col min="8965" max="8965" width="6.5703125" style="1" customWidth="1"/>
    <col min="8966" max="8972" width="11" style="1" customWidth="1"/>
    <col min="8973" max="8973" width="0.7109375" style="1" customWidth="1"/>
    <col min="8974" max="8974" width="22.85546875" style="1" customWidth="1"/>
    <col min="8975" max="8975" width="6.140625" style="1" customWidth="1"/>
    <col min="8976" max="8980" width="3.42578125" style="1"/>
    <col min="8981" max="8981" width="3.5703125" style="1" customWidth="1"/>
    <col min="8982" max="8983" width="3.42578125" style="1"/>
    <col min="8984" max="8984" width="6.42578125" style="1" customWidth="1"/>
    <col min="8985" max="9216" width="3.42578125" style="1"/>
    <col min="9217" max="9218" width="0.7109375" style="1" customWidth="1"/>
    <col min="9219" max="9219" width="5.7109375" style="1" customWidth="1"/>
    <col min="9220" max="9220" width="32.5703125" style="1" customWidth="1"/>
    <col min="9221" max="9221" width="6.5703125" style="1" customWidth="1"/>
    <col min="9222" max="9228" width="11" style="1" customWidth="1"/>
    <col min="9229" max="9229" width="0.7109375" style="1" customWidth="1"/>
    <col min="9230" max="9230" width="22.85546875" style="1" customWidth="1"/>
    <col min="9231" max="9231" width="6.140625" style="1" customWidth="1"/>
    <col min="9232" max="9236" width="3.42578125" style="1"/>
    <col min="9237" max="9237" width="3.5703125" style="1" customWidth="1"/>
    <col min="9238" max="9239" width="3.42578125" style="1"/>
    <col min="9240" max="9240" width="6.42578125" style="1" customWidth="1"/>
    <col min="9241" max="9472" width="3.42578125" style="1"/>
    <col min="9473" max="9474" width="0.7109375" style="1" customWidth="1"/>
    <col min="9475" max="9475" width="5.7109375" style="1" customWidth="1"/>
    <col min="9476" max="9476" width="32.5703125" style="1" customWidth="1"/>
    <col min="9477" max="9477" width="6.5703125" style="1" customWidth="1"/>
    <col min="9478" max="9484" width="11" style="1" customWidth="1"/>
    <col min="9485" max="9485" width="0.7109375" style="1" customWidth="1"/>
    <col min="9486" max="9486" width="22.85546875" style="1" customWidth="1"/>
    <col min="9487" max="9487" width="6.140625" style="1" customWidth="1"/>
    <col min="9488" max="9492" width="3.42578125" style="1"/>
    <col min="9493" max="9493" width="3.5703125" style="1" customWidth="1"/>
    <col min="9494" max="9495" width="3.42578125" style="1"/>
    <col min="9496" max="9496" width="6.42578125" style="1" customWidth="1"/>
    <col min="9497" max="9728" width="3.42578125" style="1"/>
    <col min="9729" max="9730" width="0.7109375" style="1" customWidth="1"/>
    <col min="9731" max="9731" width="5.7109375" style="1" customWidth="1"/>
    <col min="9732" max="9732" width="32.5703125" style="1" customWidth="1"/>
    <col min="9733" max="9733" width="6.5703125" style="1" customWidth="1"/>
    <col min="9734" max="9740" width="11" style="1" customWidth="1"/>
    <col min="9741" max="9741" width="0.7109375" style="1" customWidth="1"/>
    <col min="9742" max="9742" width="22.85546875" style="1" customWidth="1"/>
    <col min="9743" max="9743" width="6.140625" style="1" customWidth="1"/>
    <col min="9744" max="9748" width="3.42578125" style="1"/>
    <col min="9749" max="9749" width="3.5703125" style="1" customWidth="1"/>
    <col min="9750" max="9751" width="3.42578125" style="1"/>
    <col min="9752" max="9752" width="6.42578125" style="1" customWidth="1"/>
    <col min="9753" max="9984" width="3.42578125" style="1"/>
    <col min="9985" max="9986" width="0.7109375" style="1" customWidth="1"/>
    <col min="9987" max="9987" width="5.7109375" style="1" customWidth="1"/>
    <col min="9988" max="9988" width="32.5703125" style="1" customWidth="1"/>
    <col min="9989" max="9989" width="6.5703125" style="1" customWidth="1"/>
    <col min="9990" max="9996" width="11" style="1" customWidth="1"/>
    <col min="9997" max="9997" width="0.7109375" style="1" customWidth="1"/>
    <col min="9998" max="9998" width="22.85546875" style="1" customWidth="1"/>
    <col min="9999" max="9999" width="6.140625" style="1" customWidth="1"/>
    <col min="10000" max="10004" width="3.42578125" style="1"/>
    <col min="10005" max="10005" width="3.5703125" style="1" customWidth="1"/>
    <col min="10006" max="10007" width="3.42578125" style="1"/>
    <col min="10008" max="10008" width="6.42578125" style="1" customWidth="1"/>
    <col min="10009" max="10240" width="3.42578125" style="1"/>
    <col min="10241" max="10242" width="0.7109375" style="1" customWidth="1"/>
    <col min="10243" max="10243" width="5.7109375" style="1" customWidth="1"/>
    <col min="10244" max="10244" width="32.5703125" style="1" customWidth="1"/>
    <col min="10245" max="10245" width="6.5703125" style="1" customWidth="1"/>
    <col min="10246" max="10252" width="11" style="1" customWidth="1"/>
    <col min="10253" max="10253" width="0.7109375" style="1" customWidth="1"/>
    <col min="10254" max="10254" width="22.85546875" style="1" customWidth="1"/>
    <col min="10255" max="10255" width="6.140625" style="1" customWidth="1"/>
    <col min="10256" max="10260" width="3.42578125" style="1"/>
    <col min="10261" max="10261" width="3.5703125" style="1" customWidth="1"/>
    <col min="10262" max="10263" width="3.42578125" style="1"/>
    <col min="10264" max="10264" width="6.42578125" style="1" customWidth="1"/>
    <col min="10265" max="10496" width="3.42578125" style="1"/>
    <col min="10497" max="10498" width="0.7109375" style="1" customWidth="1"/>
    <col min="10499" max="10499" width="5.7109375" style="1" customWidth="1"/>
    <col min="10500" max="10500" width="32.5703125" style="1" customWidth="1"/>
    <col min="10501" max="10501" width="6.5703125" style="1" customWidth="1"/>
    <col min="10502" max="10508" width="11" style="1" customWidth="1"/>
    <col min="10509" max="10509" width="0.7109375" style="1" customWidth="1"/>
    <col min="10510" max="10510" width="22.85546875" style="1" customWidth="1"/>
    <col min="10511" max="10511" width="6.140625" style="1" customWidth="1"/>
    <col min="10512" max="10516" width="3.42578125" style="1"/>
    <col min="10517" max="10517" width="3.5703125" style="1" customWidth="1"/>
    <col min="10518" max="10519" width="3.42578125" style="1"/>
    <col min="10520" max="10520" width="6.42578125" style="1" customWidth="1"/>
    <col min="10521" max="10752" width="3.42578125" style="1"/>
    <col min="10753" max="10754" width="0.7109375" style="1" customWidth="1"/>
    <col min="10755" max="10755" width="5.7109375" style="1" customWidth="1"/>
    <col min="10756" max="10756" width="32.5703125" style="1" customWidth="1"/>
    <col min="10757" max="10757" width="6.5703125" style="1" customWidth="1"/>
    <col min="10758" max="10764" width="11" style="1" customWidth="1"/>
    <col min="10765" max="10765" width="0.7109375" style="1" customWidth="1"/>
    <col min="10766" max="10766" width="22.85546875" style="1" customWidth="1"/>
    <col min="10767" max="10767" width="6.140625" style="1" customWidth="1"/>
    <col min="10768" max="10772" width="3.42578125" style="1"/>
    <col min="10773" max="10773" width="3.5703125" style="1" customWidth="1"/>
    <col min="10774" max="10775" width="3.42578125" style="1"/>
    <col min="10776" max="10776" width="6.42578125" style="1" customWidth="1"/>
    <col min="10777" max="11008" width="3.42578125" style="1"/>
    <col min="11009" max="11010" width="0.7109375" style="1" customWidth="1"/>
    <col min="11011" max="11011" width="5.7109375" style="1" customWidth="1"/>
    <col min="11012" max="11012" width="32.5703125" style="1" customWidth="1"/>
    <col min="11013" max="11013" width="6.5703125" style="1" customWidth="1"/>
    <col min="11014" max="11020" width="11" style="1" customWidth="1"/>
    <col min="11021" max="11021" width="0.7109375" style="1" customWidth="1"/>
    <col min="11022" max="11022" width="22.85546875" style="1" customWidth="1"/>
    <col min="11023" max="11023" width="6.140625" style="1" customWidth="1"/>
    <col min="11024" max="11028" width="3.42578125" style="1"/>
    <col min="11029" max="11029" width="3.5703125" style="1" customWidth="1"/>
    <col min="11030" max="11031" width="3.42578125" style="1"/>
    <col min="11032" max="11032" width="6.42578125" style="1" customWidth="1"/>
    <col min="11033" max="11264" width="3.42578125" style="1"/>
    <col min="11265" max="11266" width="0.7109375" style="1" customWidth="1"/>
    <col min="11267" max="11267" width="5.7109375" style="1" customWidth="1"/>
    <col min="11268" max="11268" width="32.5703125" style="1" customWidth="1"/>
    <col min="11269" max="11269" width="6.5703125" style="1" customWidth="1"/>
    <col min="11270" max="11276" width="11" style="1" customWidth="1"/>
    <col min="11277" max="11277" width="0.7109375" style="1" customWidth="1"/>
    <col min="11278" max="11278" width="22.85546875" style="1" customWidth="1"/>
    <col min="11279" max="11279" width="6.140625" style="1" customWidth="1"/>
    <col min="11280" max="11284" width="3.42578125" style="1"/>
    <col min="11285" max="11285" width="3.5703125" style="1" customWidth="1"/>
    <col min="11286" max="11287" width="3.42578125" style="1"/>
    <col min="11288" max="11288" width="6.42578125" style="1" customWidth="1"/>
    <col min="11289" max="11520" width="3.42578125" style="1"/>
    <col min="11521" max="11522" width="0.7109375" style="1" customWidth="1"/>
    <col min="11523" max="11523" width="5.7109375" style="1" customWidth="1"/>
    <col min="11524" max="11524" width="32.5703125" style="1" customWidth="1"/>
    <col min="11525" max="11525" width="6.5703125" style="1" customWidth="1"/>
    <col min="11526" max="11532" width="11" style="1" customWidth="1"/>
    <col min="11533" max="11533" width="0.7109375" style="1" customWidth="1"/>
    <col min="11534" max="11534" width="22.85546875" style="1" customWidth="1"/>
    <col min="11535" max="11535" width="6.140625" style="1" customWidth="1"/>
    <col min="11536" max="11540" width="3.42578125" style="1"/>
    <col min="11541" max="11541" width="3.5703125" style="1" customWidth="1"/>
    <col min="11542" max="11543" width="3.42578125" style="1"/>
    <col min="11544" max="11544" width="6.42578125" style="1" customWidth="1"/>
    <col min="11545" max="11776" width="3.42578125" style="1"/>
    <col min="11777" max="11778" width="0.7109375" style="1" customWidth="1"/>
    <col min="11779" max="11779" width="5.7109375" style="1" customWidth="1"/>
    <col min="11780" max="11780" width="32.5703125" style="1" customWidth="1"/>
    <col min="11781" max="11781" width="6.5703125" style="1" customWidth="1"/>
    <col min="11782" max="11788" width="11" style="1" customWidth="1"/>
    <col min="11789" max="11789" width="0.7109375" style="1" customWidth="1"/>
    <col min="11790" max="11790" width="22.85546875" style="1" customWidth="1"/>
    <col min="11791" max="11791" width="6.140625" style="1" customWidth="1"/>
    <col min="11792" max="11796" width="3.42578125" style="1"/>
    <col min="11797" max="11797" width="3.5703125" style="1" customWidth="1"/>
    <col min="11798" max="11799" width="3.42578125" style="1"/>
    <col min="11800" max="11800" width="6.42578125" style="1" customWidth="1"/>
    <col min="11801" max="12032" width="3.42578125" style="1"/>
    <col min="12033" max="12034" width="0.7109375" style="1" customWidth="1"/>
    <col min="12035" max="12035" width="5.7109375" style="1" customWidth="1"/>
    <col min="12036" max="12036" width="32.5703125" style="1" customWidth="1"/>
    <col min="12037" max="12037" width="6.5703125" style="1" customWidth="1"/>
    <col min="12038" max="12044" width="11" style="1" customWidth="1"/>
    <col min="12045" max="12045" width="0.7109375" style="1" customWidth="1"/>
    <col min="12046" max="12046" width="22.85546875" style="1" customWidth="1"/>
    <col min="12047" max="12047" width="6.140625" style="1" customWidth="1"/>
    <col min="12048" max="12052" width="3.42578125" style="1"/>
    <col min="12053" max="12053" width="3.5703125" style="1" customWidth="1"/>
    <col min="12054" max="12055" width="3.42578125" style="1"/>
    <col min="12056" max="12056" width="6.42578125" style="1" customWidth="1"/>
    <col min="12057" max="12288" width="3.42578125" style="1"/>
    <col min="12289" max="12290" width="0.7109375" style="1" customWidth="1"/>
    <col min="12291" max="12291" width="5.7109375" style="1" customWidth="1"/>
    <col min="12292" max="12292" width="32.5703125" style="1" customWidth="1"/>
    <col min="12293" max="12293" width="6.5703125" style="1" customWidth="1"/>
    <col min="12294" max="12300" width="11" style="1" customWidth="1"/>
    <col min="12301" max="12301" width="0.7109375" style="1" customWidth="1"/>
    <col min="12302" max="12302" width="22.85546875" style="1" customWidth="1"/>
    <col min="12303" max="12303" width="6.140625" style="1" customWidth="1"/>
    <col min="12304" max="12308" width="3.42578125" style="1"/>
    <col min="12309" max="12309" width="3.5703125" style="1" customWidth="1"/>
    <col min="12310" max="12311" width="3.42578125" style="1"/>
    <col min="12312" max="12312" width="6.42578125" style="1" customWidth="1"/>
    <col min="12313" max="12544" width="3.42578125" style="1"/>
    <col min="12545" max="12546" width="0.7109375" style="1" customWidth="1"/>
    <col min="12547" max="12547" width="5.7109375" style="1" customWidth="1"/>
    <col min="12548" max="12548" width="32.5703125" style="1" customWidth="1"/>
    <col min="12549" max="12549" width="6.5703125" style="1" customWidth="1"/>
    <col min="12550" max="12556" width="11" style="1" customWidth="1"/>
    <col min="12557" max="12557" width="0.7109375" style="1" customWidth="1"/>
    <col min="12558" max="12558" width="22.85546875" style="1" customWidth="1"/>
    <col min="12559" max="12559" width="6.140625" style="1" customWidth="1"/>
    <col min="12560" max="12564" width="3.42578125" style="1"/>
    <col min="12565" max="12565" width="3.5703125" style="1" customWidth="1"/>
    <col min="12566" max="12567" width="3.42578125" style="1"/>
    <col min="12568" max="12568" width="6.42578125" style="1" customWidth="1"/>
    <col min="12569" max="12800" width="3.42578125" style="1"/>
    <col min="12801" max="12802" width="0.7109375" style="1" customWidth="1"/>
    <col min="12803" max="12803" width="5.7109375" style="1" customWidth="1"/>
    <col min="12804" max="12804" width="32.5703125" style="1" customWidth="1"/>
    <col min="12805" max="12805" width="6.5703125" style="1" customWidth="1"/>
    <col min="12806" max="12812" width="11" style="1" customWidth="1"/>
    <col min="12813" max="12813" width="0.7109375" style="1" customWidth="1"/>
    <col min="12814" max="12814" width="22.85546875" style="1" customWidth="1"/>
    <col min="12815" max="12815" width="6.140625" style="1" customWidth="1"/>
    <col min="12816" max="12820" width="3.42578125" style="1"/>
    <col min="12821" max="12821" width="3.5703125" style="1" customWidth="1"/>
    <col min="12822" max="12823" width="3.42578125" style="1"/>
    <col min="12824" max="12824" width="6.42578125" style="1" customWidth="1"/>
    <col min="12825" max="13056" width="3.42578125" style="1"/>
    <col min="13057" max="13058" width="0.7109375" style="1" customWidth="1"/>
    <col min="13059" max="13059" width="5.7109375" style="1" customWidth="1"/>
    <col min="13060" max="13060" width="32.5703125" style="1" customWidth="1"/>
    <col min="13061" max="13061" width="6.5703125" style="1" customWidth="1"/>
    <col min="13062" max="13068" width="11" style="1" customWidth="1"/>
    <col min="13069" max="13069" width="0.7109375" style="1" customWidth="1"/>
    <col min="13070" max="13070" width="22.85546875" style="1" customWidth="1"/>
    <col min="13071" max="13071" width="6.140625" style="1" customWidth="1"/>
    <col min="13072" max="13076" width="3.42578125" style="1"/>
    <col min="13077" max="13077" width="3.5703125" style="1" customWidth="1"/>
    <col min="13078" max="13079" width="3.42578125" style="1"/>
    <col min="13080" max="13080" width="6.42578125" style="1" customWidth="1"/>
    <col min="13081" max="13312" width="3.42578125" style="1"/>
    <col min="13313" max="13314" width="0.7109375" style="1" customWidth="1"/>
    <col min="13315" max="13315" width="5.7109375" style="1" customWidth="1"/>
    <col min="13316" max="13316" width="32.5703125" style="1" customWidth="1"/>
    <col min="13317" max="13317" width="6.5703125" style="1" customWidth="1"/>
    <col min="13318" max="13324" width="11" style="1" customWidth="1"/>
    <col min="13325" max="13325" width="0.7109375" style="1" customWidth="1"/>
    <col min="13326" max="13326" width="22.85546875" style="1" customWidth="1"/>
    <col min="13327" max="13327" width="6.140625" style="1" customWidth="1"/>
    <col min="13328" max="13332" width="3.42578125" style="1"/>
    <col min="13333" max="13333" width="3.5703125" style="1" customWidth="1"/>
    <col min="13334" max="13335" width="3.42578125" style="1"/>
    <col min="13336" max="13336" width="6.42578125" style="1" customWidth="1"/>
    <col min="13337" max="13568" width="3.42578125" style="1"/>
    <col min="13569" max="13570" width="0.7109375" style="1" customWidth="1"/>
    <col min="13571" max="13571" width="5.7109375" style="1" customWidth="1"/>
    <col min="13572" max="13572" width="32.5703125" style="1" customWidth="1"/>
    <col min="13573" max="13573" width="6.5703125" style="1" customWidth="1"/>
    <col min="13574" max="13580" width="11" style="1" customWidth="1"/>
    <col min="13581" max="13581" width="0.7109375" style="1" customWidth="1"/>
    <col min="13582" max="13582" width="22.85546875" style="1" customWidth="1"/>
    <col min="13583" max="13583" width="6.140625" style="1" customWidth="1"/>
    <col min="13584" max="13588" width="3.42578125" style="1"/>
    <col min="13589" max="13589" width="3.5703125" style="1" customWidth="1"/>
    <col min="13590" max="13591" width="3.42578125" style="1"/>
    <col min="13592" max="13592" width="6.42578125" style="1" customWidth="1"/>
    <col min="13593" max="13824" width="3.42578125" style="1"/>
    <col min="13825" max="13826" width="0.7109375" style="1" customWidth="1"/>
    <col min="13827" max="13827" width="5.7109375" style="1" customWidth="1"/>
    <col min="13828" max="13828" width="32.5703125" style="1" customWidth="1"/>
    <col min="13829" max="13829" width="6.5703125" style="1" customWidth="1"/>
    <col min="13830" max="13836" width="11" style="1" customWidth="1"/>
    <col min="13837" max="13837" width="0.7109375" style="1" customWidth="1"/>
    <col min="13838" max="13838" width="22.85546875" style="1" customWidth="1"/>
    <col min="13839" max="13839" width="6.140625" style="1" customWidth="1"/>
    <col min="13840" max="13844" width="3.42578125" style="1"/>
    <col min="13845" max="13845" width="3.5703125" style="1" customWidth="1"/>
    <col min="13846" max="13847" width="3.42578125" style="1"/>
    <col min="13848" max="13848" width="6.42578125" style="1" customWidth="1"/>
    <col min="13849" max="14080" width="3.42578125" style="1"/>
    <col min="14081" max="14082" width="0.7109375" style="1" customWidth="1"/>
    <col min="14083" max="14083" width="5.7109375" style="1" customWidth="1"/>
    <col min="14084" max="14084" width="32.5703125" style="1" customWidth="1"/>
    <col min="14085" max="14085" width="6.5703125" style="1" customWidth="1"/>
    <col min="14086" max="14092" width="11" style="1" customWidth="1"/>
    <col min="14093" max="14093" width="0.7109375" style="1" customWidth="1"/>
    <col min="14094" max="14094" width="22.85546875" style="1" customWidth="1"/>
    <col min="14095" max="14095" width="6.140625" style="1" customWidth="1"/>
    <col min="14096" max="14100" width="3.42578125" style="1"/>
    <col min="14101" max="14101" width="3.5703125" style="1" customWidth="1"/>
    <col min="14102" max="14103" width="3.42578125" style="1"/>
    <col min="14104" max="14104" width="6.42578125" style="1" customWidth="1"/>
    <col min="14105" max="14336" width="3.42578125" style="1"/>
    <col min="14337" max="14338" width="0.7109375" style="1" customWidth="1"/>
    <col min="14339" max="14339" width="5.7109375" style="1" customWidth="1"/>
    <col min="14340" max="14340" width="32.5703125" style="1" customWidth="1"/>
    <col min="14341" max="14341" width="6.5703125" style="1" customWidth="1"/>
    <col min="14342" max="14348" width="11" style="1" customWidth="1"/>
    <col min="14349" max="14349" width="0.7109375" style="1" customWidth="1"/>
    <col min="14350" max="14350" width="22.85546875" style="1" customWidth="1"/>
    <col min="14351" max="14351" width="6.140625" style="1" customWidth="1"/>
    <col min="14352" max="14356" width="3.42578125" style="1"/>
    <col min="14357" max="14357" width="3.5703125" style="1" customWidth="1"/>
    <col min="14358" max="14359" width="3.42578125" style="1"/>
    <col min="14360" max="14360" width="6.42578125" style="1" customWidth="1"/>
    <col min="14361" max="14592" width="3.42578125" style="1"/>
    <col min="14593" max="14594" width="0.7109375" style="1" customWidth="1"/>
    <col min="14595" max="14595" width="5.7109375" style="1" customWidth="1"/>
    <col min="14596" max="14596" width="32.5703125" style="1" customWidth="1"/>
    <col min="14597" max="14597" width="6.5703125" style="1" customWidth="1"/>
    <col min="14598" max="14604" width="11" style="1" customWidth="1"/>
    <col min="14605" max="14605" width="0.7109375" style="1" customWidth="1"/>
    <col min="14606" max="14606" width="22.85546875" style="1" customWidth="1"/>
    <col min="14607" max="14607" width="6.140625" style="1" customWidth="1"/>
    <col min="14608" max="14612" width="3.42578125" style="1"/>
    <col min="14613" max="14613" width="3.5703125" style="1" customWidth="1"/>
    <col min="14614" max="14615" width="3.42578125" style="1"/>
    <col min="14616" max="14616" width="6.42578125" style="1" customWidth="1"/>
    <col min="14617" max="14848" width="3.42578125" style="1"/>
    <col min="14849" max="14850" width="0.7109375" style="1" customWidth="1"/>
    <col min="14851" max="14851" width="5.7109375" style="1" customWidth="1"/>
    <col min="14852" max="14852" width="32.5703125" style="1" customWidth="1"/>
    <col min="14853" max="14853" width="6.5703125" style="1" customWidth="1"/>
    <col min="14854" max="14860" width="11" style="1" customWidth="1"/>
    <col min="14861" max="14861" width="0.7109375" style="1" customWidth="1"/>
    <col min="14862" max="14862" width="22.85546875" style="1" customWidth="1"/>
    <col min="14863" max="14863" width="6.140625" style="1" customWidth="1"/>
    <col min="14864" max="14868" width="3.42578125" style="1"/>
    <col min="14869" max="14869" width="3.5703125" style="1" customWidth="1"/>
    <col min="14870" max="14871" width="3.42578125" style="1"/>
    <col min="14872" max="14872" width="6.42578125" style="1" customWidth="1"/>
    <col min="14873" max="15104" width="3.42578125" style="1"/>
    <col min="15105" max="15106" width="0.7109375" style="1" customWidth="1"/>
    <col min="15107" max="15107" width="5.7109375" style="1" customWidth="1"/>
    <col min="15108" max="15108" width="32.5703125" style="1" customWidth="1"/>
    <col min="15109" max="15109" width="6.5703125" style="1" customWidth="1"/>
    <col min="15110" max="15116" width="11" style="1" customWidth="1"/>
    <col min="15117" max="15117" width="0.7109375" style="1" customWidth="1"/>
    <col min="15118" max="15118" width="22.85546875" style="1" customWidth="1"/>
    <col min="15119" max="15119" width="6.140625" style="1" customWidth="1"/>
    <col min="15120" max="15124" width="3.42578125" style="1"/>
    <col min="15125" max="15125" width="3.5703125" style="1" customWidth="1"/>
    <col min="15126" max="15127" width="3.42578125" style="1"/>
    <col min="15128" max="15128" width="6.42578125" style="1" customWidth="1"/>
    <col min="15129" max="15360" width="3.42578125" style="1"/>
    <col min="15361" max="15362" width="0.7109375" style="1" customWidth="1"/>
    <col min="15363" max="15363" width="5.7109375" style="1" customWidth="1"/>
    <col min="15364" max="15364" width="32.5703125" style="1" customWidth="1"/>
    <col min="15365" max="15365" width="6.5703125" style="1" customWidth="1"/>
    <col min="15366" max="15372" width="11" style="1" customWidth="1"/>
    <col min="15373" max="15373" width="0.7109375" style="1" customWidth="1"/>
    <col min="15374" max="15374" width="22.85546875" style="1" customWidth="1"/>
    <col min="15375" max="15375" width="6.140625" style="1" customWidth="1"/>
    <col min="15376" max="15380" width="3.42578125" style="1"/>
    <col min="15381" max="15381" width="3.5703125" style="1" customWidth="1"/>
    <col min="15382" max="15383" width="3.42578125" style="1"/>
    <col min="15384" max="15384" width="6.42578125" style="1" customWidth="1"/>
    <col min="15385" max="15616" width="3.42578125" style="1"/>
    <col min="15617" max="15618" width="0.7109375" style="1" customWidth="1"/>
    <col min="15619" max="15619" width="5.7109375" style="1" customWidth="1"/>
    <col min="15620" max="15620" width="32.5703125" style="1" customWidth="1"/>
    <col min="15621" max="15621" width="6.5703125" style="1" customWidth="1"/>
    <col min="15622" max="15628" width="11" style="1" customWidth="1"/>
    <col min="15629" max="15629" width="0.7109375" style="1" customWidth="1"/>
    <col min="15630" max="15630" width="22.85546875" style="1" customWidth="1"/>
    <col min="15631" max="15631" width="6.140625" style="1" customWidth="1"/>
    <col min="15632" max="15636" width="3.42578125" style="1"/>
    <col min="15637" max="15637" width="3.5703125" style="1" customWidth="1"/>
    <col min="15638" max="15639" width="3.42578125" style="1"/>
    <col min="15640" max="15640" width="6.42578125" style="1" customWidth="1"/>
    <col min="15641" max="15872" width="3.42578125" style="1"/>
    <col min="15873" max="15874" width="0.7109375" style="1" customWidth="1"/>
    <col min="15875" max="15875" width="5.7109375" style="1" customWidth="1"/>
    <col min="15876" max="15876" width="32.5703125" style="1" customWidth="1"/>
    <col min="15877" max="15877" width="6.5703125" style="1" customWidth="1"/>
    <col min="15878" max="15884" width="11" style="1" customWidth="1"/>
    <col min="15885" max="15885" width="0.7109375" style="1" customWidth="1"/>
    <col min="15886" max="15886" width="22.85546875" style="1" customWidth="1"/>
    <col min="15887" max="15887" width="6.140625" style="1" customWidth="1"/>
    <col min="15888" max="15892" width="3.42578125" style="1"/>
    <col min="15893" max="15893" width="3.5703125" style="1" customWidth="1"/>
    <col min="15894" max="15895" width="3.42578125" style="1"/>
    <col min="15896" max="15896" width="6.42578125" style="1" customWidth="1"/>
    <col min="15897" max="16128" width="3.42578125" style="1"/>
    <col min="16129" max="16130" width="0.7109375" style="1" customWidth="1"/>
    <col min="16131" max="16131" width="5.7109375" style="1" customWidth="1"/>
    <col min="16132" max="16132" width="32.5703125" style="1" customWidth="1"/>
    <col min="16133" max="16133" width="6.5703125" style="1" customWidth="1"/>
    <col min="16134" max="16140" width="11" style="1" customWidth="1"/>
    <col min="16141" max="16141" width="0.7109375" style="1" customWidth="1"/>
    <col min="16142" max="16142" width="22.85546875" style="1" customWidth="1"/>
    <col min="16143" max="16143" width="6.140625" style="1" customWidth="1"/>
    <col min="16144" max="16148" width="3.42578125" style="1"/>
    <col min="16149" max="16149" width="3.5703125" style="1" customWidth="1"/>
    <col min="16150" max="16151" width="3.42578125" style="1"/>
    <col min="16152" max="16152" width="6.42578125" style="1" customWidth="1"/>
    <col min="16153" max="16384" width="3.42578125" style="1"/>
  </cols>
  <sheetData>
    <row r="1" spans="2:18" ht="30" customHeight="1" x14ac:dyDescent="0.2">
      <c r="B1" s="386" t="s">
        <v>139</v>
      </c>
      <c r="C1" s="387"/>
      <c r="D1" s="387"/>
      <c r="E1" s="387"/>
      <c r="F1" s="387"/>
      <c r="G1" s="387"/>
      <c r="H1" s="387"/>
      <c r="I1" s="387"/>
      <c r="J1" s="387"/>
      <c r="K1" s="387"/>
      <c r="L1" s="387"/>
      <c r="M1" s="387"/>
      <c r="N1" s="387"/>
      <c r="O1" s="387"/>
      <c r="P1" s="388"/>
    </row>
    <row r="2" spans="2:18" ht="30" customHeight="1" x14ac:dyDescent="0.25">
      <c r="B2" s="389" t="s">
        <v>0</v>
      </c>
      <c r="C2" s="390"/>
      <c r="D2" s="390"/>
      <c r="E2" s="390"/>
      <c r="F2" s="390"/>
      <c r="G2" s="390"/>
      <c r="H2" s="390"/>
      <c r="I2" s="390"/>
      <c r="J2" s="390"/>
      <c r="K2" s="390"/>
      <c r="L2" s="390"/>
      <c r="M2" s="390"/>
      <c r="N2" s="390"/>
      <c r="O2" s="390"/>
      <c r="P2" s="391"/>
    </row>
    <row r="3" spans="2:18" ht="2.25" customHeight="1" thickBot="1" x14ac:dyDescent="0.3">
      <c r="B3" s="21"/>
      <c r="C3" s="22"/>
      <c r="D3" s="23"/>
      <c r="E3" s="29"/>
      <c r="F3" s="24"/>
      <c r="G3" s="24"/>
      <c r="H3" s="24"/>
      <c r="I3" s="25"/>
      <c r="J3" s="25"/>
      <c r="K3" s="24"/>
      <c r="L3" s="24"/>
      <c r="M3" s="24"/>
      <c r="N3" s="25"/>
      <c r="O3" s="26"/>
      <c r="P3" s="27"/>
    </row>
    <row r="4" spans="2:18" ht="3.75" customHeight="1" thickBot="1" x14ac:dyDescent="0.3">
      <c r="B4" s="6"/>
      <c r="C4" s="7"/>
      <c r="D4" s="8"/>
      <c r="E4" s="28"/>
      <c r="F4" s="9"/>
      <c r="G4" s="9"/>
      <c r="H4" s="9"/>
      <c r="I4" s="10"/>
      <c r="J4" s="10"/>
      <c r="K4" s="9"/>
      <c r="L4" s="9"/>
      <c r="M4" s="9"/>
      <c r="N4" s="10"/>
      <c r="O4" s="11"/>
      <c r="P4" s="12"/>
    </row>
    <row r="5" spans="2:18" ht="3" customHeight="1" x14ac:dyDescent="0.25">
      <c r="B5" s="13"/>
      <c r="C5" s="395" t="s">
        <v>157</v>
      </c>
      <c r="D5" s="396"/>
      <c r="E5" s="396"/>
      <c r="F5" s="396"/>
      <c r="G5" s="396"/>
      <c r="H5" s="396"/>
      <c r="I5" s="396"/>
      <c r="J5" s="396"/>
      <c r="K5" s="396"/>
      <c r="L5" s="396"/>
      <c r="M5" s="396"/>
      <c r="N5" s="396"/>
      <c r="O5" s="397"/>
      <c r="P5" s="14"/>
    </row>
    <row r="6" spans="2:18" ht="15.75" customHeight="1" x14ac:dyDescent="0.25">
      <c r="B6" s="13"/>
      <c r="C6" s="398"/>
      <c r="D6" s="399"/>
      <c r="E6" s="399"/>
      <c r="F6" s="399"/>
      <c r="G6" s="399"/>
      <c r="H6" s="399"/>
      <c r="I6" s="399"/>
      <c r="J6" s="399"/>
      <c r="K6" s="399"/>
      <c r="L6" s="399"/>
      <c r="M6" s="399"/>
      <c r="N6" s="399"/>
      <c r="O6" s="400"/>
      <c r="P6" s="14"/>
    </row>
    <row r="7" spans="2:18" ht="3" customHeight="1" thickBot="1" x14ac:dyDescent="0.3">
      <c r="B7" s="13"/>
      <c r="C7" s="401"/>
      <c r="D7" s="402"/>
      <c r="E7" s="402"/>
      <c r="F7" s="402"/>
      <c r="G7" s="402"/>
      <c r="H7" s="402"/>
      <c r="I7" s="402"/>
      <c r="J7" s="402"/>
      <c r="K7" s="402"/>
      <c r="L7" s="402"/>
      <c r="M7" s="402"/>
      <c r="N7" s="402"/>
      <c r="O7" s="403"/>
      <c r="P7" s="14"/>
    </row>
    <row r="8" spans="2:18" ht="3" customHeight="1" x14ac:dyDescent="0.25">
      <c r="B8" s="13"/>
      <c r="C8" s="296"/>
      <c r="D8" s="297"/>
      <c r="E8" s="298"/>
      <c r="F8" s="299"/>
      <c r="G8" s="299"/>
      <c r="H8" s="299"/>
      <c r="I8" s="299"/>
      <c r="J8" s="300"/>
      <c r="K8" s="300"/>
      <c r="L8" s="301"/>
      <c r="M8" s="301"/>
      <c r="N8" s="300"/>
      <c r="O8" s="299"/>
      <c r="P8" s="14"/>
    </row>
    <row r="9" spans="2:18" s="17" customFormat="1" ht="21" customHeight="1" x14ac:dyDescent="0.2">
      <c r="B9" s="15"/>
      <c r="C9" s="404" t="s">
        <v>10</v>
      </c>
      <c r="D9" s="406" t="s">
        <v>158</v>
      </c>
      <c r="E9" s="407"/>
      <c r="F9" s="118" t="s">
        <v>159</v>
      </c>
      <c r="G9" s="118" t="s">
        <v>673</v>
      </c>
      <c r="H9" s="118" t="s">
        <v>672</v>
      </c>
      <c r="I9" s="118" t="s">
        <v>160</v>
      </c>
      <c r="J9" s="119" t="s">
        <v>161</v>
      </c>
      <c r="K9" s="119" t="s">
        <v>162</v>
      </c>
      <c r="L9" s="119" t="s">
        <v>163</v>
      </c>
      <c r="M9" s="119" t="s">
        <v>164</v>
      </c>
      <c r="N9" s="119" t="s">
        <v>165</v>
      </c>
      <c r="O9" s="408" t="s">
        <v>166</v>
      </c>
      <c r="P9" s="16"/>
    </row>
    <row r="10" spans="2:18" s="20" customFormat="1" ht="21" customHeight="1" thickBot="1" x14ac:dyDescent="0.3">
      <c r="B10" s="18"/>
      <c r="C10" s="405"/>
      <c r="D10" s="120" t="s">
        <v>14</v>
      </c>
      <c r="E10" s="121" t="s">
        <v>15</v>
      </c>
      <c r="F10" s="122" t="s">
        <v>167</v>
      </c>
      <c r="G10" s="122" t="s">
        <v>674</v>
      </c>
      <c r="H10" s="122" t="s">
        <v>26</v>
      </c>
      <c r="I10" s="122" t="s">
        <v>168</v>
      </c>
      <c r="J10" s="123" t="s">
        <v>169</v>
      </c>
      <c r="K10" s="124" t="s">
        <v>170</v>
      </c>
      <c r="L10" s="124" t="s">
        <v>171</v>
      </c>
      <c r="M10" s="124" t="s">
        <v>172</v>
      </c>
      <c r="N10" s="124" t="s">
        <v>173</v>
      </c>
      <c r="O10" s="409"/>
      <c r="P10" s="19"/>
    </row>
    <row r="11" spans="2:18" ht="18" customHeight="1" x14ac:dyDescent="0.25">
      <c r="B11" s="13"/>
      <c r="C11" s="125">
        <v>1</v>
      </c>
      <c r="D11" s="210" t="s">
        <v>22</v>
      </c>
      <c r="E11" s="126"/>
      <c r="F11" s="236"/>
      <c r="G11" s="236"/>
      <c r="H11" s="236"/>
      <c r="I11" s="236"/>
      <c r="J11" s="237"/>
      <c r="K11" s="237"/>
      <c r="L11" s="237"/>
      <c r="M11" s="237"/>
      <c r="N11" s="237"/>
      <c r="O11" s="127"/>
      <c r="P11" s="14"/>
    </row>
    <row r="12" spans="2:18" ht="22.5" x14ac:dyDescent="0.25">
      <c r="B12" s="13"/>
      <c r="C12" s="128" t="s">
        <v>23</v>
      </c>
      <c r="D12" s="211" t="str">
        <f>VLOOKUP(C12,ORÇ!A11:F49,5,FALSE)</f>
        <v>TÉCNICO EM SEGURANÇA DO TRABALHO COM ENCARGOS COMPLEMENTARES</v>
      </c>
      <c r="E12" s="128" t="str">
        <f>VLOOKUP(C12,ORÇ!A11:F49,6,FALSE)</f>
        <v>MÊS</v>
      </c>
      <c r="F12" s="238">
        <v>12</v>
      </c>
      <c r="G12" s="238"/>
      <c r="H12" s="238"/>
      <c r="I12" s="238"/>
      <c r="J12" s="238"/>
      <c r="K12" s="238"/>
      <c r="L12" s="238"/>
      <c r="M12" s="238"/>
      <c r="N12" s="238"/>
      <c r="O12" s="213">
        <f>F12</f>
        <v>12</v>
      </c>
      <c r="P12" s="14"/>
    </row>
    <row r="13" spans="2:18" ht="21" customHeight="1" x14ac:dyDescent="0.25">
      <c r="B13" s="13"/>
      <c r="C13" s="128" t="s">
        <v>27</v>
      </c>
      <c r="D13" s="211" t="str">
        <f>VLOOKUP(C13,ORÇ!A12:F50,5,FALSE)</f>
        <v>ASSISTÊNCIA TÉCNICA COM ENGENHEIRO AGRÔNOMO (1/MÊS)</v>
      </c>
      <c r="E13" s="128" t="str">
        <f>VLOOKUP(C13,ORÇ!A12:F50,6,FALSE)</f>
        <v>MÊS</v>
      </c>
      <c r="F13" s="238">
        <v>12</v>
      </c>
      <c r="G13" s="238"/>
      <c r="H13" s="238"/>
      <c r="I13" s="238"/>
      <c r="J13" s="238"/>
      <c r="K13" s="238"/>
      <c r="L13" s="238"/>
      <c r="M13" s="238"/>
      <c r="N13" s="238"/>
      <c r="O13" s="213">
        <f>F13</f>
        <v>12</v>
      </c>
      <c r="P13" s="14"/>
    </row>
    <row r="14" spans="2:18" ht="12" thickBot="1" x14ac:dyDescent="0.3">
      <c r="B14" s="13"/>
      <c r="C14" s="128" t="s">
        <v>30</v>
      </c>
      <c r="D14" s="211" t="str">
        <f>VLOOKUP(C14,ORÇ!A13:F51,5,FALSE)</f>
        <v>TAXA CREA/MA</v>
      </c>
      <c r="E14" s="128" t="str">
        <f>VLOOKUP(C14,ORÇ!A13:F51,6,FALSE)</f>
        <v>UN</v>
      </c>
      <c r="F14" s="238">
        <v>12</v>
      </c>
      <c r="G14" s="238"/>
      <c r="H14" s="238"/>
      <c r="I14" s="238"/>
      <c r="J14" s="238"/>
      <c r="K14" s="238"/>
      <c r="L14" s="238"/>
      <c r="M14" s="238"/>
      <c r="N14" s="238"/>
      <c r="O14" s="213">
        <f>F14</f>
        <v>12</v>
      </c>
      <c r="P14" s="14"/>
    </row>
    <row r="15" spans="2:18" ht="12" x14ac:dyDescent="0.25">
      <c r="B15" s="13"/>
      <c r="C15" s="125">
        <v>2</v>
      </c>
      <c r="D15" s="212" t="s">
        <v>174</v>
      </c>
      <c r="E15" s="126"/>
      <c r="F15" s="239"/>
      <c r="G15" s="239"/>
      <c r="H15" s="239"/>
      <c r="I15" s="239"/>
      <c r="J15" s="239"/>
      <c r="K15" s="239"/>
      <c r="L15" s="239"/>
      <c r="M15" s="239"/>
      <c r="N15" s="239"/>
      <c r="O15" s="214"/>
      <c r="P15" s="14"/>
    </row>
    <row r="16" spans="2:18" ht="11.25" x14ac:dyDescent="0.25">
      <c r="B16" s="13"/>
      <c r="C16" s="128" t="s">
        <v>33</v>
      </c>
      <c r="D16" s="211" t="str">
        <f>VLOOKUP(C16,ORÇ!A15:F53,5,FALSE)</f>
        <v>CAPINA MECANIZADA</v>
      </c>
      <c r="E16" s="128" t="str">
        <f>VLOOKUP(C16,ORÇ!A15:F53,6,FALSE)</f>
        <v>M2</v>
      </c>
      <c r="F16" s="238">
        <v>180</v>
      </c>
      <c r="G16" s="238"/>
      <c r="H16" s="238"/>
      <c r="I16" s="238"/>
      <c r="J16" s="238">
        <v>50</v>
      </c>
      <c r="K16" s="238">
        <v>50</v>
      </c>
      <c r="L16" s="238"/>
      <c r="M16" s="238">
        <f>K16*J16*F16</f>
        <v>450000</v>
      </c>
      <c r="N16" s="238"/>
      <c r="O16" s="213">
        <f>M16</f>
        <v>450000</v>
      </c>
      <c r="P16" s="14"/>
      <c r="R16" s="286"/>
    </row>
    <row r="17" spans="2:18" ht="11.25" x14ac:dyDescent="0.25">
      <c r="B17" s="13"/>
      <c r="C17" s="128" t="s">
        <v>36</v>
      </c>
      <c r="D17" s="211" t="str">
        <f>VLOOKUP(C17,ORÇ!A16:F54,5,FALSE)</f>
        <v>CAPINA MANUAL</v>
      </c>
      <c r="E17" s="128" t="str">
        <f>VLOOKUP(C17,ORÇ!A16:F54,6,FALSE)</f>
        <v>M2</v>
      </c>
      <c r="F17" s="238">
        <f t="shared" ref="F17:F44" si="0">O17/(J17*K17)</f>
        <v>180</v>
      </c>
      <c r="G17" s="238"/>
      <c r="H17" s="238"/>
      <c r="I17" s="238"/>
      <c r="J17" s="238">
        <v>40</v>
      </c>
      <c r="K17" s="238">
        <v>25</v>
      </c>
      <c r="L17" s="238"/>
      <c r="M17" s="238">
        <f t="shared" ref="M17:M21" si="1">K17*J17*F17</f>
        <v>180000</v>
      </c>
      <c r="N17" s="238"/>
      <c r="O17" s="213">
        <f>O16*0.4</f>
        <v>180000</v>
      </c>
      <c r="P17" s="14"/>
    </row>
    <row r="18" spans="2:18" ht="11.25" x14ac:dyDescent="0.25">
      <c r="B18" s="13"/>
      <c r="C18" s="128" t="s">
        <v>38</v>
      </c>
      <c r="D18" s="211" t="str">
        <f>VLOOKUP(C18,ORÇ!A17:F55,5,FALSE)</f>
        <v>PODA DE PLANTAS ORNAMENTAIS</v>
      </c>
      <c r="E18" s="128" t="str">
        <f>VLOOKUP(C18,ORÇ!A17:F55,6,FALSE)</f>
        <v>M2</v>
      </c>
      <c r="F18" s="238">
        <f t="shared" si="0"/>
        <v>750</v>
      </c>
      <c r="G18" s="238"/>
      <c r="H18" s="238"/>
      <c r="I18" s="238"/>
      <c r="J18" s="238">
        <v>4</v>
      </c>
      <c r="K18" s="238">
        <v>4</v>
      </c>
      <c r="L18" s="238"/>
      <c r="M18" s="238">
        <f t="shared" si="1"/>
        <v>12000</v>
      </c>
      <c r="N18" s="238"/>
      <c r="O18" s="213">
        <v>12000</v>
      </c>
      <c r="P18" s="14"/>
      <c r="R18" s="287"/>
    </row>
    <row r="19" spans="2:18" ht="11.25" x14ac:dyDescent="0.25">
      <c r="B19" s="13"/>
      <c r="C19" s="128" t="s">
        <v>40</v>
      </c>
      <c r="D19" s="211" t="str">
        <f>VLOOKUP(C19,ORÇ!A18:F56,5,FALSE)</f>
        <v>PLANTIO DE GRAMA EM PLACAS. AF_05/2018</v>
      </c>
      <c r="E19" s="128" t="str">
        <f>VLOOKUP(C19,ORÇ!A18:F56,6,FALSE)</f>
        <v>M2</v>
      </c>
      <c r="F19" s="238">
        <f t="shared" si="0"/>
        <v>120</v>
      </c>
      <c r="G19" s="238"/>
      <c r="H19" s="238"/>
      <c r="I19" s="238"/>
      <c r="J19" s="238">
        <v>10</v>
      </c>
      <c r="K19" s="238">
        <v>10</v>
      </c>
      <c r="L19" s="238"/>
      <c r="M19" s="238">
        <v>35000</v>
      </c>
      <c r="N19" s="238"/>
      <c r="O19" s="213">
        <v>12000</v>
      </c>
      <c r="P19" s="14"/>
    </row>
    <row r="20" spans="2:18" ht="11.25" x14ac:dyDescent="0.25">
      <c r="B20" s="13"/>
      <c r="C20" s="128" t="s">
        <v>42</v>
      </c>
      <c r="D20" s="211" t="str">
        <f>VLOOKUP(C20,ORÇ!A19:F56,5,FALSE)</f>
        <v>RETIRADA DE GRAMA EM PLACAS</v>
      </c>
      <c r="E20" s="128" t="str">
        <f>VLOOKUP(C20,ORÇ!A19:F56,6,FALSE)</f>
        <v>M2</v>
      </c>
      <c r="F20" s="238">
        <f t="shared" si="0"/>
        <v>40</v>
      </c>
      <c r="G20" s="238"/>
      <c r="H20" s="238"/>
      <c r="I20" s="238"/>
      <c r="J20" s="238">
        <v>10</v>
      </c>
      <c r="K20" s="238">
        <v>10</v>
      </c>
      <c r="L20" s="238"/>
      <c r="M20" s="238">
        <f t="shared" si="1"/>
        <v>4000</v>
      </c>
      <c r="N20" s="238"/>
      <c r="O20" s="213">
        <v>4000</v>
      </c>
      <c r="P20" s="14"/>
    </row>
    <row r="21" spans="2:18" ht="11.25" x14ac:dyDescent="0.25">
      <c r="B21" s="13"/>
      <c r="C21" s="128" t="s">
        <v>44</v>
      </c>
      <c r="D21" s="211" t="str">
        <f>VLOOKUP(C21,ORÇ!A20:F57,5,FALSE)</f>
        <v>PODA E LIMPEZA DE ARBUSTO TIPO CERCA VIVA</v>
      </c>
      <c r="E21" s="128" t="str">
        <f>VLOOKUP(C21,ORÇ!A20:F57,6,FALSE)</f>
        <v>M2</v>
      </c>
      <c r="F21" s="238">
        <f t="shared" si="0"/>
        <v>480</v>
      </c>
      <c r="G21" s="238"/>
      <c r="H21" s="238"/>
      <c r="I21" s="238"/>
      <c r="J21" s="238">
        <v>10</v>
      </c>
      <c r="K21" s="238">
        <v>1</v>
      </c>
      <c r="L21" s="238"/>
      <c r="M21" s="238">
        <f t="shared" si="1"/>
        <v>4800</v>
      </c>
      <c r="N21" s="238"/>
      <c r="O21" s="213">
        <v>4800</v>
      </c>
      <c r="P21" s="14"/>
    </row>
    <row r="22" spans="2:18" ht="33.75" x14ac:dyDescent="0.25">
      <c r="B22" s="13"/>
      <c r="C22" s="128" t="s">
        <v>46</v>
      </c>
      <c r="D22" s="211" t="str">
        <f>VLOOKUP(C22,ORÇ!A21:F58,5,FALSE)</f>
        <v>REMOÇÃO DE RAÍZES REMANESCENTES DE TRONCO DE ÁRVORE COM DIÂMETRO MAIOR OU IGUAL A 0,20 M E MENOR QUE 0,40 M.AF_05/2018</v>
      </c>
      <c r="E22" s="128" t="str">
        <f>VLOOKUP(C22,ORÇ!A21:F58,6,FALSE)</f>
        <v>UN</v>
      </c>
      <c r="F22" s="238">
        <f>O22</f>
        <v>40</v>
      </c>
      <c r="G22" s="238"/>
      <c r="H22" s="238"/>
      <c r="I22" s="238"/>
      <c r="J22" s="238"/>
      <c r="K22" s="238"/>
      <c r="L22" s="238"/>
      <c r="M22" s="238"/>
      <c r="N22" s="238"/>
      <c r="O22" s="213">
        <v>40</v>
      </c>
      <c r="P22" s="14"/>
    </row>
    <row r="23" spans="2:18" ht="33.75" x14ac:dyDescent="0.25">
      <c r="B23" s="13"/>
      <c r="C23" s="128" t="s">
        <v>49</v>
      </c>
      <c r="D23" s="211" t="str">
        <f>VLOOKUP(C23,ORÇ!A22:F59,5,FALSE)</f>
        <v>REMOÇÃO DE RAÍZES REMANESCENTES DE TRONCO DE ÁRVORE COM DIÂMETRO MAIOR OU IGUAL A 0,40 M E MENOR QUE 0,60 M.AF_05/2018</v>
      </c>
      <c r="E23" s="128" t="str">
        <f>VLOOKUP(C23,ORÇ!A22:F59,6,FALSE)</f>
        <v>UN</v>
      </c>
      <c r="F23" s="238">
        <f t="shared" ref="F23:F31" si="2">O23</f>
        <v>40</v>
      </c>
      <c r="G23" s="238"/>
      <c r="H23" s="238"/>
      <c r="I23" s="238"/>
      <c r="J23" s="238"/>
      <c r="K23" s="238"/>
      <c r="L23" s="238"/>
      <c r="M23" s="238"/>
      <c r="N23" s="238"/>
      <c r="O23" s="213">
        <v>40</v>
      </c>
      <c r="P23" s="14"/>
    </row>
    <row r="24" spans="2:18" ht="22.5" x14ac:dyDescent="0.25">
      <c r="B24" s="13"/>
      <c r="C24" s="128" t="s">
        <v>51</v>
      </c>
      <c r="D24" s="211" t="str">
        <f>VLOOKUP(C24,ORÇ!A23:F60,5,FALSE)</f>
        <v>REMOÇÃO DE RAÍZES REMANESCENTES DE TRONCO DE ÁRVORE COM DIÂMETRO MAIOR OU IGUAL A 0,60 M.AF_05/2018</v>
      </c>
      <c r="E24" s="128" t="str">
        <f>VLOOKUP(C24,ORÇ!A23:F60,6,FALSE)</f>
        <v>UN</v>
      </c>
      <c r="F24" s="238">
        <f t="shared" si="2"/>
        <v>40</v>
      </c>
      <c r="G24" s="238"/>
      <c r="H24" s="238"/>
      <c r="I24" s="238"/>
      <c r="J24" s="238"/>
      <c r="K24" s="238"/>
      <c r="L24" s="238"/>
      <c r="M24" s="238"/>
      <c r="N24" s="238"/>
      <c r="O24" s="213">
        <v>40</v>
      </c>
      <c r="P24" s="14"/>
    </row>
    <row r="25" spans="2:18" ht="33.75" x14ac:dyDescent="0.25">
      <c r="B25" s="13"/>
      <c r="C25" s="128" t="s">
        <v>53</v>
      </c>
      <c r="D25" s="211" t="str">
        <f>VLOOKUP(C25,ORÇ!A24:F61,5,FALSE)</f>
        <v>CORTE RASO E RECORTE DE ÁRVORE COM DIÂMETRO DE TRONCO MAIOR OU IGUAL A 0,20 M E MENOR QUE 0,40 M.AF_05/2018</v>
      </c>
      <c r="E25" s="128" t="str">
        <f>VLOOKUP(C25,ORÇ!A24:F61,6,FALSE)</f>
        <v>UN</v>
      </c>
      <c r="F25" s="238">
        <f t="shared" si="2"/>
        <v>40</v>
      </c>
      <c r="G25" s="238"/>
      <c r="H25" s="238"/>
      <c r="I25" s="238"/>
      <c r="J25" s="238"/>
      <c r="K25" s="238"/>
      <c r="L25" s="238"/>
      <c r="M25" s="238"/>
      <c r="N25" s="238"/>
      <c r="O25" s="213">
        <v>40</v>
      </c>
      <c r="P25" s="14"/>
    </row>
    <row r="26" spans="2:18" ht="33.75" x14ac:dyDescent="0.25">
      <c r="B26" s="13"/>
      <c r="C26" s="128" t="s">
        <v>55</v>
      </c>
      <c r="D26" s="211" t="str">
        <f>VLOOKUP(C26,ORÇ!A25:F62,5,FALSE)</f>
        <v>CORTE RASO E RECORTE DE ÁRVORE COM DIÂMETRO DE TRONCO MAIOR OU IGUAL A 0,40 M E MENOR QUE 0,60 M.AF_05/2018</v>
      </c>
      <c r="E26" s="128" t="str">
        <f>VLOOKUP(C26,ORÇ!A25:F62,6,FALSE)</f>
        <v>UN</v>
      </c>
      <c r="F26" s="238">
        <f t="shared" si="2"/>
        <v>40</v>
      </c>
      <c r="G26" s="238"/>
      <c r="H26" s="238"/>
      <c r="I26" s="238"/>
      <c r="J26" s="238"/>
      <c r="K26" s="238"/>
      <c r="L26" s="238"/>
      <c r="M26" s="238"/>
      <c r="N26" s="238"/>
      <c r="O26" s="213">
        <v>40</v>
      </c>
      <c r="P26" s="14"/>
    </row>
    <row r="27" spans="2:18" ht="22.5" x14ac:dyDescent="0.25">
      <c r="B27" s="13"/>
      <c r="C27" s="128" t="s">
        <v>57</v>
      </c>
      <c r="D27" s="211" t="str">
        <f>VLOOKUP(C27,ORÇ!A26:F63,5,FALSE)</f>
        <v>CORTE RASO E RECORTE DE ÁRVORE COM DIÂMETRO DE TRONCO MAIOR OU IGUAL A 0,60 M.AF_05/2018</v>
      </c>
      <c r="E27" s="128" t="str">
        <f>VLOOKUP(C27,ORÇ!A26:F63,6,FALSE)</f>
        <v>UN</v>
      </c>
      <c r="F27" s="238">
        <f t="shared" si="2"/>
        <v>40</v>
      </c>
      <c r="G27" s="238"/>
      <c r="H27" s="238"/>
      <c r="I27" s="238"/>
      <c r="J27" s="238"/>
      <c r="K27" s="238"/>
      <c r="L27" s="238"/>
      <c r="M27" s="238"/>
      <c r="N27" s="238"/>
      <c r="O27" s="213">
        <v>40</v>
      </c>
      <c r="P27" s="14"/>
    </row>
    <row r="28" spans="2:18" ht="22.5" x14ac:dyDescent="0.25">
      <c r="B28" s="13"/>
      <c r="C28" s="128" t="s">
        <v>59</v>
      </c>
      <c r="D28" s="211" t="str">
        <f>VLOOKUP(C28,ORÇ!A27:F64,5,FALSE)</f>
        <v>PODA DAS ÁRVORES, PALMEIRAS E DEMAIS ESPÉCIES ARBÓREAS (DIÂMETRO ATÉ 20CM)</v>
      </c>
      <c r="E28" s="128" t="str">
        <f>VLOOKUP(C28,ORÇ!A27:F64,6,FALSE)</f>
        <v>UN</v>
      </c>
      <c r="F28" s="238">
        <f t="shared" si="2"/>
        <v>400</v>
      </c>
      <c r="G28" s="238"/>
      <c r="H28" s="238"/>
      <c r="I28" s="238"/>
      <c r="J28" s="238"/>
      <c r="K28" s="238"/>
      <c r="L28" s="238"/>
      <c r="M28" s="238"/>
      <c r="N28" s="238"/>
      <c r="O28" s="213">
        <v>400</v>
      </c>
      <c r="P28" s="14"/>
    </row>
    <row r="29" spans="2:18" ht="22.5" x14ac:dyDescent="0.25">
      <c r="B29" s="13"/>
      <c r="C29" s="128" t="s">
        <v>61</v>
      </c>
      <c r="D29" s="211" t="str">
        <f>VLOOKUP(C29,ORÇ!A28:F65,5,FALSE)</f>
        <v>PODA DAS ÁRVORES, PALMEIRAS E DEMAIS ESPÉCIES ARBÓREAS (DIÂMETRO ATÉ 20CM À 40CM)</v>
      </c>
      <c r="E29" s="128" t="str">
        <f>VLOOKUP(C29,ORÇ!A28:F65,6,FALSE)</f>
        <v>UN</v>
      </c>
      <c r="F29" s="238">
        <f t="shared" si="2"/>
        <v>800</v>
      </c>
      <c r="G29" s="238"/>
      <c r="H29" s="238"/>
      <c r="I29" s="238"/>
      <c r="J29" s="238"/>
      <c r="K29" s="238"/>
      <c r="L29" s="238"/>
      <c r="M29" s="238"/>
      <c r="N29" s="238"/>
      <c r="O29" s="213">
        <v>800</v>
      </c>
      <c r="P29" s="14"/>
    </row>
    <row r="30" spans="2:18" ht="22.5" x14ac:dyDescent="0.25">
      <c r="B30" s="13"/>
      <c r="C30" s="128" t="s">
        <v>63</v>
      </c>
      <c r="D30" s="211" t="str">
        <f>VLOOKUP(C30,ORÇ!A29:F66,5,FALSE)</f>
        <v>PODA DAS ÁRVORES, PALMEIRAS E DEMAIS ESPÉCIES ARBÓREAS (DIÂMETRO ATÉ 40CM À 60CM)</v>
      </c>
      <c r="E30" s="128" t="str">
        <f>VLOOKUP(C30,ORÇ!A29:F66,6,FALSE)</f>
        <v>UN</v>
      </c>
      <c r="F30" s="238">
        <f t="shared" si="2"/>
        <v>600</v>
      </c>
      <c r="G30" s="238"/>
      <c r="H30" s="238"/>
      <c r="I30" s="238"/>
      <c r="J30" s="238"/>
      <c r="K30" s="238"/>
      <c r="L30" s="238"/>
      <c r="M30" s="238"/>
      <c r="N30" s="238"/>
      <c r="O30" s="213">
        <v>600</v>
      </c>
      <c r="P30" s="14"/>
    </row>
    <row r="31" spans="2:18" ht="22.5" x14ac:dyDescent="0.25">
      <c r="B31" s="13"/>
      <c r="C31" s="128" t="s">
        <v>65</v>
      </c>
      <c r="D31" s="211" t="str">
        <f>VLOOKUP(C31,ORÇ!A30:F67,5,FALSE)</f>
        <v>PODA DAS ÁRVORES, PALMEIRAS E DEMAIS ESPÉCIES ARBÓREAS (DIÂMETRO ACIMA DE 60CM)</v>
      </c>
      <c r="E31" s="128" t="str">
        <f>VLOOKUP(C31,ORÇ!A30:F67,6,FALSE)</f>
        <v>UN</v>
      </c>
      <c r="F31" s="238">
        <f t="shared" si="2"/>
        <v>400</v>
      </c>
      <c r="G31" s="238"/>
      <c r="H31" s="238"/>
      <c r="I31" s="238"/>
      <c r="J31" s="238"/>
      <c r="K31" s="238"/>
      <c r="L31" s="238"/>
      <c r="M31" s="238"/>
      <c r="N31" s="238"/>
      <c r="O31" s="213">
        <v>400</v>
      </c>
      <c r="P31" s="14"/>
    </row>
    <row r="32" spans="2:18" ht="11.25" x14ac:dyDescent="0.25">
      <c r="B32" s="13"/>
      <c r="C32" s="128" t="s">
        <v>67</v>
      </c>
      <c r="D32" s="211" t="str">
        <f>VLOOKUP(C32,ORÇ!A31:F68,5,FALSE)</f>
        <v>FORNECIMENTO E ESPALHAMENTO DE TERRA PRETA</v>
      </c>
      <c r="E32" s="128" t="str">
        <f>VLOOKUP(C32,ORÇ!A31:F68,6,FALSE)</f>
        <v>M3</v>
      </c>
      <c r="F32" s="238">
        <f t="shared" si="0"/>
        <v>64</v>
      </c>
      <c r="G32" s="238"/>
      <c r="H32" s="238"/>
      <c r="I32" s="238"/>
      <c r="J32" s="238">
        <v>4</v>
      </c>
      <c r="K32" s="238">
        <v>3</v>
      </c>
      <c r="L32" s="238">
        <v>1</v>
      </c>
      <c r="M32" s="238"/>
      <c r="N32" s="238">
        <f>F32*(L32*K32*J32)</f>
        <v>768</v>
      </c>
      <c r="O32" s="213">
        <v>768</v>
      </c>
      <c r="P32" s="14"/>
    </row>
    <row r="33" spans="2:18" ht="22.5" x14ac:dyDescent="0.25">
      <c r="B33" s="13"/>
      <c r="C33" s="128" t="s">
        <v>70</v>
      </c>
      <c r="D33" s="211" t="str">
        <f>VLOOKUP(C33,ORÇ!A32:F69,5,FALSE)</f>
        <v>FORNECIMENTO E ESPALHAMENTO DE ADUBO MINERAL - NPK 10-10-10</v>
      </c>
      <c r="E33" s="128" t="str">
        <f>VLOOKUP(C33,ORÇ!A32:F69,6,FALSE)</f>
        <v>M2</v>
      </c>
      <c r="F33" s="238">
        <f t="shared" si="0"/>
        <v>240</v>
      </c>
      <c r="G33" s="238"/>
      <c r="H33" s="238"/>
      <c r="I33" s="238"/>
      <c r="J33" s="238">
        <v>10</v>
      </c>
      <c r="K33" s="238">
        <v>10</v>
      </c>
      <c r="L33" s="238"/>
      <c r="M33" s="238">
        <f>K33*J33*F33</f>
        <v>24000</v>
      </c>
      <c r="N33" s="238"/>
      <c r="O33" s="213">
        <v>24000</v>
      </c>
      <c r="P33" s="14"/>
    </row>
    <row r="34" spans="2:18" ht="11.25" x14ac:dyDescent="0.25">
      <c r="B34" s="13"/>
      <c r="C34" s="128" t="s">
        <v>72</v>
      </c>
      <c r="D34" s="211" t="str">
        <f>VLOOKUP(C34,ORÇ!A33:F70,5,FALSE)</f>
        <v>PLANTIO DE ARBUSTO OU CERCA VIVA.</v>
      </c>
      <c r="E34" s="128" t="str">
        <f>VLOOKUP(C34,ORÇ!A33:F70,6,FALSE)</f>
        <v>UN</v>
      </c>
      <c r="F34" s="238">
        <f>O34</f>
        <v>4000</v>
      </c>
      <c r="G34" s="238"/>
      <c r="H34" s="238"/>
      <c r="I34" s="238"/>
      <c r="J34" s="238"/>
      <c r="K34" s="238"/>
      <c r="L34" s="238"/>
      <c r="M34" s="238"/>
      <c r="N34" s="238"/>
      <c r="O34" s="213">
        <v>4000</v>
      </c>
      <c r="P34" s="14"/>
    </row>
    <row r="35" spans="2:18" ht="22.5" x14ac:dyDescent="0.25">
      <c r="B35" s="13"/>
      <c r="C35" s="128" t="s">
        <v>74</v>
      </c>
      <c r="D35" s="211" t="str">
        <f>VLOOKUP(C35,ORÇ!A34:F71,5,FALSE)</f>
        <v xml:space="preserve">PLANTIO DE ÁRVORE ORNAMENTAL COM ALTURA DE MUDA MENOR OU IGUAL A 2,00 M. </v>
      </c>
      <c r="E35" s="128" t="str">
        <f>VLOOKUP(C35,ORÇ!A34:F71,6,FALSE)</f>
        <v>UN</v>
      </c>
      <c r="F35" s="238">
        <f t="shared" ref="F35:F37" si="3">O35</f>
        <v>2800</v>
      </c>
      <c r="G35" s="238"/>
      <c r="H35" s="238"/>
      <c r="I35" s="238"/>
      <c r="J35" s="238"/>
      <c r="K35" s="238"/>
      <c r="L35" s="238"/>
      <c r="M35" s="238"/>
      <c r="N35" s="238"/>
      <c r="O35" s="213">
        <v>2800</v>
      </c>
      <c r="P35" s="14"/>
    </row>
    <row r="36" spans="2:18" ht="22.5" x14ac:dyDescent="0.25">
      <c r="B36" s="13"/>
      <c r="C36" s="128" t="s">
        <v>76</v>
      </c>
      <c r="D36" s="211" t="str">
        <f>VLOOKUP(C36,ORÇ!A35:F72,5,FALSE)</f>
        <v>PLANTIO DE ÁRVORE ORNAMENTAL COM ALTURA DE MUDA MAIOR QUE 2,00 M E MENOR OU IGUAL A 4,00 M.</v>
      </c>
      <c r="E36" s="128" t="str">
        <f>VLOOKUP(C36,ORÇ!A35:F72,6,FALSE)</f>
        <v>UN</v>
      </c>
      <c r="F36" s="238">
        <f t="shared" si="3"/>
        <v>1600</v>
      </c>
      <c r="G36" s="238"/>
      <c r="H36" s="238"/>
      <c r="I36" s="238"/>
      <c r="J36" s="238"/>
      <c r="K36" s="238"/>
      <c r="L36" s="238"/>
      <c r="M36" s="238"/>
      <c r="N36" s="238"/>
      <c r="O36" s="213">
        <v>1600</v>
      </c>
      <c r="P36" s="14"/>
    </row>
    <row r="37" spans="2:18" ht="22.5" x14ac:dyDescent="0.25">
      <c r="B37" s="13"/>
      <c r="C37" s="128" t="s">
        <v>78</v>
      </c>
      <c r="D37" s="211" t="str">
        <f>VLOOKUP(C37,ORÇ!A36:F73,5,FALSE)</f>
        <v>PLANTIO DE PALMEIRA COM ALTURA DE MUDA MENOR OU IGUAL A 2,00 M.</v>
      </c>
      <c r="E37" s="128" t="str">
        <f>VLOOKUP(C37,ORÇ!A36:F73,6,FALSE)</f>
        <v>UN</v>
      </c>
      <c r="F37" s="238">
        <f t="shared" si="3"/>
        <v>400</v>
      </c>
      <c r="G37" s="238"/>
      <c r="H37" s="238"/>
      <c r="I37" s="238"/>
      <c r="J37" s="238"/>
      <c r="K37" s="238"/>
      <c r="L37" s="238"/>
      <c r="M37" s="238"/>
      <c r="N37" s="238"/>
      <c r="O37" s="213">
        <v>400</v>
      </c>
      <c r="P37" s="14"/>
    </row>
    <row r="38" spans="2:18" ht="11.25" x14ac:dyDescent="0.25">
      <c r="B38" s="13"/>
      <c r="C38" s="128" t="s">
        <v>80</v>
      </c>
      <c r="D38" s="211" t="str">
        <f>VLOOKUP(C38,ORÇ!A37:F74,5,FALSE)</f>
        <v>APLICAÇÃO DE ADUBO EM SOLO.</v>
      </c>
      <c r="E38" s="128" t="str">
        <f>VLOOKUP(C38,ORÇ!A37:F74,6,FALSE)</f>
        <v>M2</v>
      </c>
      <c r="F38" s="238">
        <f t="shared" si="0"/>
        <v>320</v>
      </c>
      <c r="G38" s="238"/>
      <c r="H38" s="238"/>
      <c r="I38" s="238"/>
      <c r="J38" s="238">
        <v>10</v>
      </c>
      <c r="K38" s="238">
        <v>10</v>
      </c>
      <c r="L38" s="238"/>
      <c r="M38" s="238">
        <f t="shared" ref="M38:M40" si="4">K38*J38*F38</f>
        <v>32000</v>
      </c>
      <c r="N38" s="238"/>
      <c r="O38" s="213">
        <v>32000</v>
      </c>
      <c r="P38" s="14"/>
    </row>
    <row r="39" spans="2:18" ht="11.25" x14ac:dyDescent="0.25">
      <c r="B39" s="13"/>
      <c r="C39" s="128" t="s">
        <v>82</v>
      </c>
      <c r="D39" s="211" t="str">
        <f>VLOOKUP(C39,ORÇ!A38:F75,5,FALSE)</f>
        <v xml:space="preserve">APLICAÇÃO DE CALCÁRIO PARA CORREÇÃO DO PH DO SOLO. </v>
      </c>
      <c r="E39" s="128" t="str">
        <f>VLOOKUP(C39,ORÇ!A38:F75,6,FALSE)</f>
        <v>M2</v>
      </c>
      <c r="F39" s="238">
        <f t="shared" si="0"/>
        <v>320</v>
      </c>
      <c r="G39" s="238"/>
      <c r="H39" s="238"/>
      <c r="I39" s="238"/>
      <c r="J39" s="238">
        <v>5</v>
      </c>
      <c r="K39" s="238">
        <v>5</v>
      </c>
      <c r="L39" s="238"/>
      <c r="M39" s="238">
        <f t="shared" si="4"/>
        <v>8000</v>
      </c>
      <c r="N39" s="238"/>
      <c r="O39" s="213">
        <v>8000</v>
      </c>
      <c r="P39" s="14"/>
    </row>
    <row r="40" spans="2:18" ht="31.15" customHeight="1" x14ac:dyDescent="0.25">
      <c r="B40" s="13"/>
      <c r="C40" s="128" t="s">
        <v>84</v>
      </c>
      <c r="D40" s="211" t="str">
        <f>VLOOKUP(C40,ORÇ!A39:F76,5,FALSE)</f>
        <v>TRATAMENTO FITOSSANITÁRIO COM UTILIZAÇÃO DE PRODUTOS QUÍMICOS - INSETICIDAS E FUNGICIDAS</v>
      </c>
      <c r="E40" s="128" t="str">
        <f>VLOOKUP(C40,ORÇ!A39:F76,6,FALSE)</f>
        <v>M2</v>
      </c>
      <c r="F40" s="238">
        <f t="shared" si="0"/>
        <v>2400</v>
      </c>
      <c r="G40" s="238"/>
      <c r="H40" s="238"/>
      <c r="I40" s="238"/>
      <c r="J40" s="238">
        <v>5</v>
      </c>
      <c r="K40" s="238">
        <v>5</v>
      </c>
      <c r="L40" s="238"/>
      <c r="M40" s="238">
        <f t="shared" si="4"/>
        <v>60000</v>
      </c>
      <c r="N40" s="238"/>
      <c r="O40" s="213">
        <v>60000</v>
      </c>
      <c r="P40" s="14"/>
      <c r="R40" s="286"/>
    </row>
    <row r="41" spans="2:18" ht="31.15" customHeight="1" x14ac:dyDescent="0.25">
      <c r="B41" s="13"/>
      <c r="C41" s="128" t="s">
        <v>85</v>
      </c>
      <c r="D41" s="211" t="str">
        <f>VLOOKUP(C41,ORÇ!A40:F77,5,FALSE)</f>
        <v>CARGA MANUAL DE ENTULHO EM CAMINHAO BASCULANTE 6 M3</v>
      </c>
      <c r="E41" s="128" t="str">
        <f>VLOOKUP(C41,ORÇ!A40:F77,6,FALSE)</f>
        <v>M3</v>
      </c>
      <c r="F41" s="238">
        <f t="shared" si="0"/>
        <v>57.6</v>
      </c>
      <c r="G41" s="238"/>
      <c r="H41" s="238"/>
      <c r="I41" s="238"/>
      <c r="J41" s="238">
        <v>2.5</v>
      </c>
      <c r="K41" s="238">
        <v>2</v>
      </c>
      <c r="L41" s="238">
        <v>1</v>
      </c>
      <c r="M41" s="238"/>
      <c r="N41" s="238">
        <f>L41*K41*J41*F41</f>
        <v>288</v>
      </c>
      <c r="O41" s="213">
        <v>288</v>
      </c>
      <c r="P41" s="14"/>
    </row>
    <row r="42" spans="2:18" ht="22.5" x14ac:dyDescent="0.25">
      <c r="B42" s="13"/>
      <c r="C42" s="128" t="s">
        <v>87</v>
      </c>
      <c r="D42" s="211" t="str">
        <f>VLOOKUP(C42,ORÇ!A41:F78,5,FALSE)</f>
        <v>TRANSPORTE COM CAMINHÃO BASCULANTE DE 6 M3, EM VIA URBANA EM LEITO NATURAL (UNIDADE: M3XKM). AF_01/2018</v>
      </c>
      <c r="E42" s="128" t="str">
        <f>VLOOKUP(C42,ORÇ!A41:F78,6,FALSE)</f>
        <v>M3XKM</v>
      </c>
      <c r="F42" s="238">
        <f t="shared" si="0"/>
        <v>352</v>
      </c>
      <c r="G42" s="238"/>
      <c r="H42" s="238"/>
      <c r="I42" s="238"/>
      <c r="J42" s="238">
        <v>2.5</v>
      </c>
      <c r="K42" s="238">
        <v>2</v>
      </c>
      <c r="L42" s="238">
        <v>1</v>
      </c>
      <c r="M42" s="238"/>
      <c r="N42" s="238">
        <f>L42*K42*J42*F42</f>
        <v>1760</v>
      </c>
      <c r="O42" s="213">
        <v>1760</v>
      </c>
      <c r="P42" s="14"/>
    </row>
    <row r="43" spans="2:18" ht="11.25" x14ac:dyDescent="0.25">
      <c r="B43" s="13"/>
      <c r="C43" s="128" t="s">
        <v>90</v>
      </c>
      <c r="D43" s="211" t="str">
        <f>VLOOKUP(C43,ORÇ!A42:F79,5,FALSE)</f>
        <v xml:space="preserve">IRRIGAÇÃO DIÁRIA </v>
      </c>
      <c r="E43" s="128" t="str">
        <f>VLOOKUP(C43,ORÇ!A42:F79,6,FALSE)</f>
        <v>M2xD</v>
      </c>
      <c r="F43" s="238">
        <f t="shared" si="0"/>
        <v>200000</v>
      </c>
      <c r="G43" s="238"/>
      <c r="H43" s="238"/>
      <c r="I43" s="238"/>
      <c r="J43" s="238">
        <v>5</v>
      </c>
      <c r="K43" s="238">
        <v>5</v>
      </c>
      <c r="L43" s="238"/>
      <c r="M43" s="238"/>
      <c r="N43" s="238"/>
      <c r="O43" s="213">
        <v>5000000</v>
      </c>
      <c r="P43" s="14"/>
    </row>
    <row r="44" spans="2:18" ht="31.15" customHeight="1" x14ac:dyDescent="0.25">
      <c r="B44" s="13"/>
      <c r="C44" s="128" t="s">
        <v>94</v>
      </c>
      <c r="D44" s="211" t="str">
        <f>VLOOKUP(C44,ORÇ!A43:F80,5,FALSE)</f>
        <v>LIMPEZA (VARRIÇÃO E REMOÇÃO DE ENTULHO)</v>
      </c>
      <c r="E44" s="128" t="str">
        <f>VLOOKUP(C44,ORÇ!A43:F80,6,FALSE)</f>
        <v>M2</v>
      </c>
      <c r="F44" s="238">
        <f t="shared" si="0"/>
        <v>16000</v>
      </c>
      <c r="G44" s="238"/>
      <c r="H44" s="238"/>
      <c r="I44" s="238"/>
      <c r="J44" s="238">
        <v>10</v>
      </c>
      <c r="K44" s="238">
        <v>1.5</v>
      </c>
      <c r="L44" s="238"/>
      <c r="M44" s="238">
        <f t="shared" ref="M44" si="5">K44*J44*F44</f>
        <v>240000</v>
      </c>
      <c r="N44" s="238"/>
      <c r="O44" s="213">
        <v>240000</v>
      </c>
      <c r="P44" s="14"/>
    </row>
    <row r="45" spans="2:18" ht="12" thickBot="1" x14ac:dyDescent="0.3">
      <c r="B45" s="13"/>
      <c r="C45" s="128" t="s">
        <v>96</v>
      </c>
      <c r="D45" s="211" t="str">
        <f>VLOOKUP(C45,ORÇ!A44:F81,5,FALSE)</f>
        <v>FORNECIMENTO E PLANTIO DE FORRAÇÃO/RASTEIRA</v>
      </c>
      <c r="E45" s="128" t="str">
        <f>VLOOKUP(C45,ORÇ!A44:F81,6,FALSE)</f>
        <v>UND</v>
      </c>
      <c r="F45" s="238">
        <f>O45</f>
        <v>28000</v>
      </c>
      <c r="G45" s="238"/>
      <c r="H45" s="238"/>
      <c r="I45" s="238"/>
      <c r="J45" s="238"/>
      <c r="K45" s="238"/>
      <c r="L45" s="238"/>
      <c r="M45" s="238"/>
      <c r="N45" s="238"/>
      <c r="O45" s="213">
        <v>28000</v>
      </c>
      <c r="P45" s="14"/>
    </row>
    <row r="46" spans="2:18" ht="12" x14ac:dyDescent="0.25">
      <c r="B46" s="13"/>
      <c r="C46" s="125">
        <v>3</v>
      </c>
      <c r="D46" s="212" t="s">
        <v>98</v>
      </c>
      <c r="E46" s="126"/>
      <c r="F46" s="239"/>
      <c r="G46" s="239"/>
      <c r="H46" s="239"/>
      <c r="I46" s="239"/>
      <c r="J46" s="239"/>
      <c r="K46" s="239"/>
      <c r="L46" s="239"/>
      <c r="M46" s="239"/>
      <c r="N46" s="239"/>
      <c r="O46" s="214"/>
      <c r="P46" s="14"/>
    </row>
    <row r="47" spans="2:18" ht="11.25" x14ac:dyDescent="0.25">
      <c r="B47" s="13"/>
      <c r="C47" s="128" t="s">
        <v>99</v>
      </c>
      <c r="D47" s="211" t="str">
        <f>VLOOKUP(C47,ORÇ!A46:F83,5,FALSE)</f>
        <v xml:space="preserve">JARDINEIRO COM ENCARGOS COMPLEMENTARES </v>
      </c>
      <c r="E47" s="128" t="str">
        <f>VLOOKUP(C47,ORÇ!A46:F83,6,FALSE)</f>
        <v>MÊS</v>
      </c>
      <c r="F47" s="238">
        <v>2</v>
      </c>
      <c r="G47" s="238">
        <v>4</v>
      </c>
      <c r="H47" s="238">
        <v>12</v>
      </c>
      <c r="I47" s="238"/>
      <c r="J47" s="238"/>
      <c r="K47" s="238"/>
      <c r="L47" s="238"/>
      <c r="M47" s="238"/>
      <c r="N47" s="238"/>
      <c r="O47" s="213">
        <f>F47*G47*H47</f>
        <v>96</v>
      </c>
      <c r="P47" s="14"/>
    </row>
    <row r="48" spans="2:18" ht="11.25" x14ac:dyDescent="0.25">
      <c r="B48" s="13"/>
      <c r="C48" s="128" t="s">
        <v>101</v>
      </c>
      <c r="D48" s="211" t="str">
        <f>VLOOKUP(C48,ORÇ!A47:F84,5,FALSE)</f>
        <v>SERVENTE COM ENCARGOS COMPLEMENTARES</v>
      </c>
      <c r="E48" s="128" t="str">
        <f>VLOOKUP(C48,ORÇ!A47:F84,6,FALSE)</f>
        <v>MÊS</v>
      </c>
      <c r="F48" s="238">
        <v>5</v>
      </c>
      <c r="G48" s="238">
        <v>4</v>
      </c>
      <c r="H48" s="238">
        <v>12</v>
      </c>
      <c r="I48" s="238"/>
      <c r="J48" s="238"/>
      <c r="K48" s="238"/>
      <c r="L48" s="238"/>
      <c r="M48" s="238"/>
      <c r="N48" s="238"/>
      <c r="O48" s="213">
        <f>F48*G48*H48</f>
        <v>240</v>
      </c>
      <c r="P48" s="14"/>
    </row>
    <row r="49" spans="2:16" ht="11.25" x14ac:dyDescent="0.25">
      <c r="B49" s="13"/>
      <c r="C49" s="128" t="s">
        <v>103</v>
      </c>
      <c r="D49" s="211" t="str">
        <f>VLOOKUP(C49,ORÇ!A48:F88,5,FALSE)</f>
        <v>EQUIPE ORNAMENTAÇÃO  (1/MÊS)</v>
      </c>
      <c r="E49" s="128" t="str">
        <f>VLOOKUP(C49,ORÇ!A48:F88,6,FALSE)</f>
        <v>MÊS</v>
      </c>
      <c r="F49" s="238">
        <v>2</v>
      </c>
      <c r="G49" s="238"/>
      <c r="H49" s="238">
        <v>12</v>
      </c>
      <c r="I49" s="238"/>
      <c r="J49" s="238"/>
      <c r="K49" s="238"/>
      <c r="L49" s="238"/>
      <c r="M49" s="238"/>
      <c r="N49" s="238"/>
      <c r="O49" s="213">
        <f>F49*H49</f>
        <v>24</v>
      </c>
      <c r="P49" s="14"/>
    </row>
    <row r="50" spans="2:16" ht="22.5" x14ac:dyDescent="0.25">
      <c r="B50" s="13"/>
      <c r="C50" s="128" t="s">
        <v>104</v>
      </c>
      <c r="D50" s="211" t="str">
        <f>VLOOKUP(C50,ORÇ!A48:F89,5,FALSE)</f>
        <v>LOCAÇÃO DE CAMINHÃO MUNCK DE 18 T, INCLUSIVE COMBUSTIVEL, MANUTENÇÃO, OPERADOR E SMARTPHONE</v>
      </c>
      <c r="E50" s="128" t="str">
        <f>VLOOKUP(C50,ORÇ!A48:F89,6,FALSE)</f>
        <v>H</v>
      </c>
      <c r="F50" s="238"/>
      <c r="G50" s="238"/>
      <c r="H50" s="238">
        <v>12</v>
      </c>
      <c r="I50" s="238">
        <v>176</v>
      </c>
      <c r="J50" s="238"/>
      <c r="K50" s="238"/>
      <c r="L50" s="238"/>
      <c r="M50" s="238"/>
      <c r="N50" s="238"/>
      <c r="O50" s="213">
        <f>H50*I50</f>
        <v>2112</v>
      </c>
      <c r="P50" s="14"/>
    </row>
    <row r="51" spans="2:16" ht="49.5" customHeight="1" x14ac:dyDescent="0.25">
      <c r="B51" s="13"/>
      <c r="C51" s="410"/>
      <c r="D51" s="411"/>
      <c r="E51" s="411"/>
      <c r="F51" s="411"/>
      <c r="G51" s="411"/>
      <c r="H51" s="411"/>
      <c r="I51" s="411"/>
      <c r="J51" s="411"/>
      <c r="K51" s="411"/>
      <c r="L51" s="411"/>
      <c r="M51" s="411"/>
      <c r="N51" s="411"/>
      <c r="O51" s="412"/>
      <c r="P51" s="14"/>
    </row>
    <row r="52" spans="2:16" ht="11.25" x14ac:dyDescent="0.25">
      <c r="B52" s="13"/>
      <c r="C52" s="413"/>
      <c r="D52" s="414"/>
      <c r="E52" s="414"/>
      <c r="F52" s="414"/>
      <c r="G52" s="414"/>
      <c r="H52" s="414"/>
      <c r="I52" s="414"/>
      <c r="J52" s="414"/>
      <c r="K52" s="414"/>
      <c r="L52" s="414"/>
      <c r="M52" s="414"/>
      <c r="N52" s="414"/>
      <c r="O52" s="415"/>
      <c r="P52" s="14"/>
    </row>
    <row r="53" spans="2:16" ht="12.75" x14ac:dyDescent="0.25">
      <c r="B53" s="13"/>
      <c r="C53" s="416" t="s">
        <v>667</v>
      </c>
      <c r="D53" s="417"/>
      <c r="E53" s="417"/>
      <c r="F53" s="417"/>
      <c r="G53" s="417"/>
      <c r="H53" s="417"/>
      <c r="I53" s="417"/>
      <c r="J53" s="417"/>
      <c r="K53" s="417"/>
      <c r="L53" s="417"/>
      <c r="M53" s="417"/>
      <c r="N53" s="417"/>
      <c r="O53" s="418"/>
      <c r="P53" s="14"/>
    </row>
    <row r="54" spans="2:16" ht="12" x14ac:dyDescent="0.25">
      <c r="B54" s="13"/>
      <c r="C54" s="419" t="s">
        <v>668</v>
      </c>
      <c r="D54" s="420"/>
      <c r="E54" s="420"/>
      <c r="F54" s="420"/>
      <c r="G54" s="420"/>
      <c r="H54" s="420"/>
      <c r="I54" s="420"/>
      <c r="J54" s="420"/>
      <c r="K54" s="420"/>
      <c r="L54" s="420"/>
      <c r="M54" s="420"/>
      <c r="N54" s="420"/>
      <c r="O54" s="421"/>
      <c r="P54" s="14"/>
    </row>
    <row r="55" spans="2:16" ht="12" x14ac:dyDescent="0.25">
      <c r="B55" s="13"/>
      <c r="C55" s="419" t="s">
        <v>669</v>
      </c>
      <c r="D55" s="420"/>
      <c r="E55" s="420"/>
      <c r="F55" s="420"/>
      <c r="G55" s="420"/>
      <c r="H55" s="420"/>
      <c r="I55" s="420"/>
      <c r="J55" s="420"/>
      <c r="K55" s="420"/>
      <c r="L55" s="420"/>
      <c r="M55" s="420"/>
      <c r="N55" s="420"/>
      <c r="O55" s="421"/>
      <c r="P55" s="14"/>
    </row>
    <row r="56" spans="2:16" ht="12" x14ac:dyDescent="0.25">
      <c r="B56" s="13"/>
      <c r="C56" s="419" t="s">
        <v>671</v>
      </c>
      <c r="D56" s="420"/>
      <c r="E56" s="420"/>
      <c r="F56" s="420"/>
      <c r="G56" s="420"/>
      <c r="H56" s="420"/>
      <c r="I56" s="420"/>
      <c r="J56" s="420"/>
      <c r="K56" s="420"/>
      <c r="L56" s="420"/>
      <c r="M56" s="420"/>
      <c r="N56" s="420"/>
      <c r="O56" s="421"/>
      <c r="P56" s="14"/>
    </row>
    <row r="57" spans="2:16" ht="12" x14ac:dyDescent="0.25">
      <c r="B57" s="13"/>
      <c r="C57" s="392" t="s">
        <v>670</v>
      </c>
      <c r="D57" s="393"/>
      <c r="E57" s="393"/>
      <c r="F57" s="393"/>
      <c r="G57" s="393"/>
      <c r="H57" s="393"/>
      <c r="I57" s="393"/>
      <c r="J57" s="393"/>
      <c r="K57" s="393"/>
      <c r="L57" s="393"/>
      <c r="M57" s="393"/>
      <c r="N57" s="393"/>
      <c r="O57" s="394"/>
      <c r="P57" s="14"/>
    </row>
    <row r="58" spans="2:16" ht="4.5" customHeight="1" thickBot="1" x14ac:dyDescent="0.3">
      <c r="B58" s="21"/>
      <c r="C58" s="302"/>
      <c r="D58" s="303"/>
      <c r="E58" s="304"/>
      <c r="F58" s="305"/>
      <c r="G58" s="305"/>
      <c r="H58" s="305"/>
      <c r="I58" s="306"/>
      <c r="J58" s="306"/>
      <c r="K58" s="306"/>
      <c r="L58" s="306"/>
      <c r="M58" s="306"/>
      <c r="N58" s="307"/>
      <c r="O58" s="306"/>
      <c r="P58" s="27"/>
    </row>
    <row r="59" spans="2:16" ht="12" customHeight="1" x14ac:dyDescent="0.25">
      <c r="B59" s="13"/>
      <c r="C59" s="140"/>
      <c r="D59" s="137"/>
      <c r="E59" s="138"/>
      <c r="F59" s="133"/>
      <c r="G59" s="133"/>
      <c r="H59" s="133"/>
      <c r="I59" s="134"/>
      <c r="J59" s="134"/>
      <c r="K59" s="134"/>
      <c r="L59" s="134"/>
      <c r="M59" s="134"/>
      <c r="N59" s="135"/>
      <c r="O59" s="135"/>
    </row>
    <row r="60" spans="2:16" ht="12" x14ac:dyDescent="0.25">
      <c r="B60" s="13"/>
      <c r="C60" s="130"/>
      <c r="D60" s="131"/>
      <c r="E60" s="132"/>
      <c r="F60" s="133"/>
      <c r="G60" s="133"/>
      <c r="H60" s="133"/>
      <c r="I60" s="134"/>
      <c r="J60" s="134"/>
      <c r="K60" s="134"/>
      <c r="L60" s="134"/>
      <c r="M60" s="134"/>
      <c r="N60" s="134"/>
      <c r="O60" s="134"/>
    </row>
    <row r="61" spans="2:16" ht="12" x14ac:dyDescent="0.25">
      <c r="B61" s="13"/>
      <c r="C61" s="130"/>
      <c r="D61" s="131"/>
      <c r="E61" s="132"/>
      <c r="F61" s="133"/>
      <c r="G61" s="133"/>
      <c r="H61" s="133"/>
      <c r="I61" s="134"/>
      <c r="J61" s="134"/>
      <c r="K61" s="134"/>
      <c r="L61" s="134"/>
      <c r="M61" s="134"/>
      <c r="N61" s="134"/>
      <c r="O61" s="134"/>
    </row>
    <row r="62" spans="2:16" ht="12" x14ac:dyDescent="0.25">
      <c r="B62" s="13"/>
      <c r="C62" s="136"/>
      <c r="D62" s="137"/>
      <c r="E62" s="138"/>
      <c r="F62" s="133"/>
      <c r="G62" s="133"/>
      <c r="H62" s="133"/>
      <c r="I62" s="134"/>
      <c r="J62" s="134"/>
      <c r="K62" s="134"/>
      <c r="L62" s="134"/>
      <c r="M62" s="134"/>
      <c r="N62" s="135"/>
      <c r="O62" s="135"/>
    </row>
    <row r="63" spans="2:16" ht="12" x14ac:dyDescent="0.25">
      <c r="B63" s="13"/>
      <c r="C63" s="130"/>
      <c r="D63" s="131"/>
      <c r="E63" s="132"/>
      <c r="F63" s="133"/>
      <c r="G63" s="133"/>
      <c r="H63" s="133"/>
      <c r="I63" s="134"/>
      <c r="J63" s="134"/>
      <c r="K63" s="134"/>
      <c r="L63" s="134"/>
      <c r="M63" s="134"/>
      <c r="N63" s="135"/>
      <c r="O63" s="134"/>
    </row>
    <row r="64" spans="2:16" ht="12" x14ac:dyDescent="0.25">
      <c r="B64" s="13"/>
      <c r="C64" s="136"/>
      <c r="D64" s="137"/>
      <c r="E64" s="138"/>
      <c r="F64" s="139"/>
      <c r="G64" s="139"/>
      <c r="H64" s="139"/>
      <c r="I64" s="134"/>
      <c r="J64" s="134"/>
      <c r="K64" s="134"/>
      <c r="L64" s="134"/>
      <c r="M64" s="134"/>
      <c r="N64" s="135"/>
      <c r="O64" s="135"/>
    </row>
    <row r="65" spans="2:15" ht="12" x14ac:dyDescent="0.25">
      <c r="B65" s="13"/>
      <c r="C65" s="130"/>
      <c r="D65" s="131"/>
      <c r="E65" s="132"/>
      <c r="F65" s="133"/>
      <c r="G65" s="133"/>
      <c r="H65" s="133"/>
      <c r="I65" s="134"/>
      <c r="J65" s="134"/>
      <c r="K65" s="134"/>
      <c r="L65" s="134"/>
      <c r="M65" s="134"/>
      <c r="N65" s="135"/>
      <c r="O65" s="134"/>
    </row>
    <row r="66" spans="2:15" ht="12" x14ac:dyDescent="0.25">
      <c r="B66" s="13"/>
      <c r="C66" s="136"/>
      <c r="D66" s="140"/>
      <c r="E66" s="140"/>
      <c r="F66" s="140"/>
      <c r="G66" s="140"/>
      <c r="H66" s="140"/>
      <c r="I66" s="140"/>
      <c r="J66" s="140"/>
      <c r="K66" s="140"/>
      <c r="L66" s="140"/>
      <c r="M66" s="140"/>
      <c r="N66" s="140"/>
      <c r="O66" s="140"/>
    </row>
    <row r="67" spans="2:15" ht="12" x14ac:dyDescent="0.25">
      <c r="B67" s="13"/>
      <c r="C67" s="136"/>
      <c r="D67" s="137"/>
      <c r="E67" s="138"/>
      <c r="F67" s="134"/>
      <c r="G67" s="134"/>
      <c r="H67" s="134"/>
      <c r="I67" s="135"/>
      <c r="J67" s="135"/>
      <c r="K67" s="135"/>
      <c r="L67" s="135"/>
      <c r="M67" s="135"/>
      <c r="N67" s="135"/>
      <c r="O67" s="135"/>
    </row>
    <row r="68" spans="2:15" ht="12" x14ac:dyDescent="0.25">
      <c r="B68" s="13"/>
      <c r="C68" s="136"/>
      <c r="D68" s="137"/>
      <c r="E68" s="138"/>
      <c r="F68" s="134"/>
      <c r="G68" s="134"/>
      <c r="H68" s="134"/>
      <c r="I68" s="135"/>
      <c r="J68" s="135"/>
      <c r="K68" s="135"/>
      <c r="L68" s="135"/>
      <c r="M68" s="135"/>
      <c r="N68" s="135"/>
      <c r="O68" s="135"/>
    </row>
    <row r="69" spans="2:15" ht="12" x14ac:dyDescent="0.25">
      <c r="B69" s="13"/>
      <c r="C69" s="136"/>
      <c r="D69" s="137"/>
      <c r="E69" s="138"/>
      <c r="F69" s="134"/>
      <c r="G69" s="134"/>
      <c r="H69" s="134"/>
      <c r="I69" s="135"/>
      <c r="J69" s="135"/>
      <c r="K69" s="135"/>
      <c r="L69" s="135"/>
      <c r="M69" s="135"/>
      <c r="N69" s="135"/>
      <c r="O69" s="135"/>
    </row>
    <row r="70" spans="2:15" ht="12" x14ac:dyDescent="0.25">
      <c r="B70" s="13"/>
      <c r="C70" s="136"/>
      <c r="D70" s="137"/>
      <c r="E70" s="138"/>
      <c r="F70" s="134"/>
      <c r="G70" s="134"/>
      <c r="H70" s="134"/>
      <c r="I70" s="135"/>
      <c r="J70" s="135"/>
      <c r="K70" s="135"/>
      <c r="L70" s="135"/>
      <c r="M70" s="135"/>
      <c r="N70" s="135"/>
      <c r="O70" s="135"/>
    </row>
    <row r="71" spans="2:15" ht="11.25" customHeight="1" thickBot="1" x14ac:dyDescent="0.3">
      <c r="B71" s="21"/>
      <c r="F71" s="141"/>
      <c r="G71" s="141"/>
      <c r="H71" s="141"/>
      <c r="I71" s="142"/>
      <c r="J71" s="142"/>
      <c r="K71" s="141"/>
      <c r="L71" s="141"/>
      <c r="M71" s="141"/>
      <c r="N71" s="142"/>
      <c r="O71" s="143"/>
    </row>
    <row r="72" spans="2:15" ht="13.35" customHeight="1" x14ac:dyDescent="0.25">
      <c r="E72" s="144"/>
      <c r="F72" s="141"/>
      <c r="G72" s="141"/>
      <c r="H72" s="141"/>
      <c r="I72" s="129"/>
      <c r="J72" s="142"/>
      <c r="K72" s="141"/>
      <c r="L72" s="141"/>
      <c r="M72" s="141"/>
      <c r="N72" s="142"/>
      <c r="O72" s="143"/>
    </row>
    <row r="76" spans="2:15" ht="10.5" customHeight="1" x14ac:dyDescent="0.25"/>
  </sheetData>
  <mergeCells count="12">
    <mergeCell ref="B1:P1"/>
    <mergeCell ref="B2:P2"/>
    <mergeCell ref="C57:O57"/>
    <mergeCell ref="C5:O7"/>
    <mergeCell ref="C9:C10"/>
    <mergeCell ref="D9:E9"/>
    <mergeCell ref="O9:O10"/>
    <mergeCell ref="C51:O52"/>
    <mergeCell ref="C53:O53"/>
    <mergeCell ref="C54:O54"/>
    <mergeCell ref="C55:O55"/>
    <mergeCell ref="C56:O56"/>
  </mergeCells>
  <phoneticPr fontId="1" type="noConversion"/>
  <printOptions horizontalCentered="1"/>
  <pageMargins left="0.51181102362204722" right="0.51181102362204722" top="0.59055118110236227" bottom="0.78740157480314965" header="0.31496062992125984" footer="0.31496062992125984"/>
  <pageSetup paperSize="9" scale="67" fitToHeight="0" orientation="landscape" r:id="rId1"/>
  <rowBreaks count="1" manualBreakCount="1">
    <brk id="38" min="1" max="1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Q396"/>
  <sheetViews>
    <sheetView showGridLines="0" showOutlineSymbols="0" showWhiteSpace="0" zoomScale="115" zoomScaleNormal="115" workbookViewId="0"/>
  </sheetViews>
  <sheetFormatPr defaultRowHeight="14.25" x14ac:dyDescent="0.2"/>
  <cols>
    <col min="1" max="1" width="11.42578125" style="263" bestFit="1" customWidth="1"/>
    <col min="2" max="2" width="13.7109375" style="263" bestFit="1" customWidth="1"/>
    <col min="3" max="3" width="11.42578125" style="263" bestFit="1" customWidth="1"/>
    <col min="4" max="4" width="68.5703125" style="263" customWidth="1"/>
    <col min="5" max="5" width="17.28515625" style="263" customWidth="1"/>
    <col min="6" max="6" width="13.85546875" style="263" bestFit="1" customWidth="1"/>
    <col min="7" max="7" width="13.7109375" style="263" bestFit="1" customWidth="1"/>
    <col min="8" max="8" width="16.85546875" style="263" bestFit="1" customWidth="1"/>
    <col min="9" max="9" width="15" style="263" bestFit="1" customWidth="1"/>
    <col min="10" max="10" width="16.140625" style="263" bestFit="1" customWidth="1"/>
    <col min="11" max="11" width="14.7109375" style="263" bestFit="1" customWidth="1"/>
    <col min="12" max="12" width="23.5703125" style="263" bestFit="1" customWidth="1"/>
    <col min="13" max="13" width="14.5703125" style="263" bestFit="1" customWidth="1"/>
    <col min="14" max="14" width="12.7109375" style="263" bestFit="1" customWidth="1"/>
    <col min="15" max="16384" width="9.140625" style="263"/>
  </cols>
  <sheetData>
    <row r="1" spans="1:10" ht="15" x14ac:dyDescent="0.2">
      <c r="A1" s="262"/>
      <c r="B1" s="262"/>
      <c r="C1" s="428" t="s">
        <v>304</v>
      </c>
      <c r="D1" s="428"/>
      <c r="E1" s="428" t="s">
        <v>305</v>
      </c>
      <c r="F1" s="428"/>
      <c r="G1" s="428" t="s">
        <v>306</v>
      </c>
      <c r="H1" s="428"/>
      <c r="I1" s="428" t="s">
        <v>307</v>
      </c>
      <c r="J1" s="428"/>
    </row>
    <row r="2" spans="1:10" ht="80.099999999999994" customHeight="1" x14ac:dyDescent="0.2">
      <c r="A2" s="264"/>
      <c r="B2" s="264"/>
      <c r="C2" s="429" t="s">
        <v>460</v>
      </c>
      <c r="D2" s="429"/>
      <c r="E2" s="429" t="s">
        <v>676</v>
      </c>
      <c r="F2" s="429"/>
      <c r="G2" s="430">
        <v>0.22359999999999999</v>
      </c>
      <c r="H2" s="431"/>
      <c r="I2" s="429" t="s">
        <v>484</v>
      </c>
      <c r="J2" s="429"/>
    </row>
    <row r="3" spans="1:10" ht="27" customHeight="1" x14ac:dyDescent="0.2">
      <c r="A3" s="432" t="s">
        <v>459</v>
      </c>
      <c r="B3" s="433"/>
      <c r="C3" s="433"/>
      <c r="D3" s="433"/>
      <c r="E3" s="433"/>
      <c r="F3" s="433"/>
      <c r="G3" s="433"/>
      <c r="H3" s="433"/>
      <c r="I3" s="433"/>
      <c r="J3" s="433"/>
    </row>
    <row r="4" spans="1:10" s="268" customFormat="1" ht="24" customHeight="1" x14ac:dyDescent="0.25">
      <c r="A4" s="265" t="s">
        <v>21</v>
      </c>
      <c r="B4" s="265"/>
      <c r="C4" s="265"/>
      <c r="D4" s="265" t="s">
        <v>22</v>
      </c>
      <c r="E4" s="265"/>
      <c r="F4" s="427"/>
      <c r="G4" s="427"/>
      <c r="H4" s="266"/>
      <c r="I4" s="265"/>
      <c r="J4" s="267">
        <v>214750.68</v>
      </c>
    </row>
    <row r="5" spans="1:10" s="268" customFormat="1" ht="18" customHeight="1" x14ac:dyDescent="0.25">
      <c r="A5" s="269" t="s">
        <v>308</v>
      </c>
      <c r="B5" s="270" t="s">
        <v>309</v>
      </c>
      <c r="C5" s="269" t="s">
        <v>310</v>
      </c>
      <c r="D5" s="269" t="s">
        <v>311</v>
      </c>
      <c r="E5" s="424" t="s">
        <v>312</v>
      </c>
      <c r="F5" s="424"/>
      <c r="G5" s="271" t="s">
        <v>313</v>
      </c>
      <c r="H5" s="270" t="s">
        <v>314</v>
      </c>
      <c r="I5" s="270" t="s">
        <v>315</v>
      </c>
      <c r="J5" s="270" t="s">
        <v>211</v>
      </c>
    </row>
    <row r="6" spans="1:10" s="268" customFormat="1" ht="26.1" customHeight="1" x14ac:dyDescent="0.25">
      <c r="A6" s="272" t="s">
        <v>316</v>
      </c>
      <c r="B6" s="273" t="s">
        <v>317</v>
      </c>
      <c r="C6" s="272" t="s">
        <v>24</v>
      </c>
      <c r="D6" s="272" t="s">
        <v>25</v>
      </c>
      <c r="E6" s="422" t="s">
        <v>463</v>
      </c>
      <c r="F6" s="422"/>
      <c r="G6" s="274" t="s">
        <v>105</v>
      </c>
      <c r="H6" s="275">
        <v>1</v>
      </c>
      <c r="I6" s="276">
        <v>9023.49</v>
      </c>
      <c r="J6" s="276">
        <v>9023.49</v>
      </c>
    </row>
    <row r="7" spans="1:10" s="268" customFormat="1" ht="26.1" customHeight="1" x14ac:dyDescent="0.25">
      <c r="A7" s="272" t="s">
        <v>320</v>
      </c>
      <c r="B7" s="273" t="s">
        <v>321</v>
      </c>
      <c r="C7" s="272" t="s">
        <v>24</v>
      </c>
      <c r="D7" s="272" t="s">
        <v>197</v>
      </c>
      <c r="E7" s="422" t="s">
        <v>507</v>
      </c>
      <c r="F7" s="422"/>
      <c r="G7" s="274" t="s">
        <v>105</v>
      </c>
      <c r="H7" s="275">
        <v>1</v>
      </c>
      <c r="I7" s="276">
        <v>227.2</v>
      </c>
      <c r="J7" s="276">
        <v>227.2</v>
      </c>
    </row>
    <row r="8" spans="1:10" s="268" customFormat="1" ht="26.1" customHeight="1" x14ac:dyDescent="0.25">
      <c r="A8" s="272" t="s">
        <v>320</v>
      </c>
      <c r="B8" s="273" t="s">
        <v>328</v>
      </c>
      <c r="C8" s="272" t="s">
        <v>24</v>
      </c>
      <c r="D8" s="272" t="s">
        <v>329</v>
      </c>
      <c r="E8" s="422" t="s">
        <v>507</v>
      </c>
      <c r="F8" s="422"/>
      <c r="G8" s="274" t="s">
        <v>105</v>
      </c>
      <c r="H8" s="275">
        <v>1</v>
      </c>
      <c r="I8" s="276">
        <v>112.41</v>
      </c>
      <c r="J8" s="276">
        <v>112.41</v>
      </c>
    </row>
    <row r="9" spans="1:10" s="268" customFormat="1" ht="24" customHeight="1" x14ac:dyDescent="0.25">
      <c r="A9" s="272" t="s">
        <v>320</v>
      </c>
      <c r="B9" s="273" t="s">
        <v>324</v>
      </c>
      <c r="C9" s="272" t="s">
        <v>24</v>
      </c>
      <c r="D9" s="272" t="s">
        <v>176</v>
      </c>
      <c r="E9" s="422" t="s">
        <v>325</v>
      </c>
      <c r="F9" s="422"/>
      <c r="G9" s="274" t="s">
        <v>105</v>
      </c>
      <c r="H9" s="275">
        <v>1</v>
      </c>
      <c r="I9" s="276">
        <v>8201.31</v>
      </c>
      <c r="J9" s="276">
        <v>8201.31</v>
      </c>
    </row>
    <row r="10" spans="1:10" s="268" customFormat="1" ht="26.1" customHeight="1" x14ac:dyDescent="0.25">
      <c r="A10" s="272" t="s">
        <v>320</v>
      </c>
      <c r="B10" s="273" t="s">
        <v>326</v>
      </c>
      <c r="C10" s="272" t="s">
        <v>24</v>
      </c>
      <c r="D10" s="272" t="s">
        <v>177</v>
      </c>
      <c r="E10" s="422" t="s">
        <v>507</v>
      </c>
      <c r="F10" s="422"/>
      <c r="G10" s="274" t="s">
        <v>105</v>
      </c>
      <c r="H10" s="275">
        <v>1</v>
      </c>
      <c r="I10" s="276">
        <v>9.7899999999999991</v>
      </c>
      <c r="J10" s="276">
        <v>9.7899999999999991</v>
      </c>
    </row>
    <row r="11" spans="1:10" s="268" customFormat="1" ht="26.1" customHeight="1" x14ac:dyDescent="0.25">
      <c r="A11" s="272" t="s">
        <v>320</v>
      </c>
      <c r="B11" s="273" t="s">
        <v>323</v>
      </c>
      <c r="C11" s="272" t="s">
        <v>24</v>
      </c>
      <c r="D11" s="272" t="s">
        <v>198</v>
      </c>
      <c r="E11" s="422" t="s">
        <v>507</v>
      </c>
      <c r="F11" s="422"/>
      <c r="G11" s="274" t="s">
        <v>105</v>
      </c>
      <c r="H11" s="275">
        <v>1</v>
      </c>
      <c r="I11" s="276">
        <v>18.28</v>
      </c>
      <c r="J11" s="276">
        <v>18.28</v>
      </c>
    </row>
    <row r="12" spans="1:10" s="268" customFormat="1" ht="26.1" customHeight="1" x14ac:dyDescent="0.25">
      <c r="A12" s="272" t="s">
        <v>320</v>
      </c>
      <c r="B12" s="273" t="s">
        <v>447</v>
      </c>
      <c r="C12" s="272" t="s">
        <v>24</v>
      </c>
      <c r="D12" s="272" t="s">
        <v>195</v>
      </c>
      <c r="E12" s="422" t="s">
        <v>507</v>
      </c>
      <c r="F12" s="422"/>
      <c r="G12" s="274" t="s">
        <v>105</v>
      </c>
      <c r="H12" s="275">
        <v>1</v>
      </c>
      <c r="I12" s="276">
        <v>86.09</v>
      </c>
      <c r="J12" s="276">
        <v>86.09</v>
      </c>
    </row>
    <row r="13" spans="1:10" s="268" customFormat="1" ht="26.1" customHeight="1" x14ac:dyDescent="0.25">
      <c r="A13" s="272" t="s">
        <v>320</v>
      </c>
      <c r="B13" s="273" t="s">
        <v>448</v>
      </c>
      <c r="C13" s="272" t="s">
        <v>24</v>
      </c>
      <c r="D13" s="272" t="s">
        <v>196</v>
      </c>
      <c r="E13" s="422" t="s">
        <v>507</v>
      </c>
      <c r="F13" s="422"/>
      <c r="G13" s="274" t="s">
        <v>105</v>
      </c>
      <c r="H13" s="275">
        <v>1</v>
      </c>
      <c r="I13" s="276">
        <v>368.41</v>
      </c>
      <c r="J13" s="276">
        <v>368.41</v>
      </c>
    </row>
    <row r="14" spans="1:10" s="268" customFormat="1" ht="15" x14ac:dyDescent="0.25">
      <c r="A14" s="277"/>
      <c r="B14" s="277"/>
      <c r="C14" s="277"/>
      <c r="D14" s="277"/>
      <c r="E14" s="277" t="s">
        <v>330</v>
      </c>
      <c r="F14" s="278">
        <v>8201.31</v>
      </c>
      <c r="G14" s="277" t="s">
        <v>331</v>
      </c>
      <c r="H14" s="278">
        <v>0</v>
      </c>
      <c r="I14" s="277" t="s">
        <v>332</v>
      </c>
      <c r="J14" s="278">
        <v>8201.31</v>
      </c>
    </row>
    <row r="15" spans="1:10" s="268" customFormat="1" ht="15" x14ac:dyDescent="0.25">
      <c r="A15" s="277"/>
      <c r="B15" s="277"/>
      <c r="C15" s="277"/>
      <c r="D15" s="277"/>
      <c r="E15" s="277" t="s">
        <v>333</v>
      </c>
      <c r="F15" s="278">
        <v>2017.65</v>
      </c>
      <c r="G15" s="277"/>
      <c r="H15" s="423" t="s">
        <v>334</v>
      </c>
      <c r="I15" s="423"/>
      <c r="J15" s="278">
        <v>11041.14</v>
      </c>
    </row>
    <row r="16" spans="1:10" s="268" customFormat="1" ht="50.1" customHeight="1" thickBot="1" x14ac:dyDescent="0.3">
      <c r="A16" s="279"/>
      <c r="B16" s="279"/>
      <c r="C16" s="279"/>
      <c r="D16" s="279"/>
      <c r="E16" s="279"/>
      <c r="F16" s="279"/>
      <c r="G16" s="279" t="s">
        <v>335</v>
      </c>
      <c r="H16" s="280" t="s">
        <v>508</v>
      </c>
      <c r="I16" s="279" t="s">
        <v>336</v>
      </c>
      <c r="J16" s="281">
        <v>132493.68</v>
      </c>
    </row>
    <row r="17" spans="1:10" s="268" customFormat="1" ht="0.95" customHeight="1" thickTop="1" x14ac:dyDescent="0.25">
      <c r="A17" s="282"/>
      <c r="B17" s="282"/>
      <c r="C17" s="282"/>
      <c r="D17" s="282"/>
      <c r="E17" s="282"/>
      <c r="F17" s="282"/>
      <c r="G17" s="282"/>
      <c r="H17" s="282"/>
      <c r="I17" s="282"/>
      <c r="J17" s="282"/>
    </row>
    <row r="18" spans="1:10" s="268" customFormat="1" ht="18" customHeight="1" x14ac:dyDescent="0.25">
      <c r="A18" s="269" t="s">
        <v>337</v>
      </c>
      <c r="B18" s="270" t="s">
        <v>309</v>
      </c>
      <c r="C18" s="269" t="s">
        <v>310</v>
      </c>
      <c r="D18" s="269" t="s">
        <v>311</v>
      </c>
      <c r="E18" s="424" t="s">
        <v>312</v>
      </c>
      <c r="F18" s="424"/>
      <c r="G18" s="271" t="s">
        <v>313</v>
      </c>
      <c r="H18" s="270" t="s">
        <v>314</v>
      </c>
      <c r="I18" s="270" t="s">
        <v>315</v>
      </c>
      <c r="J18" s="270" t="s">
        <v>211</v>
      </c>
    </row>
    <row r="19" spans="1:10" s="268" customFormat="1" ht="24" customHeight="1" x14ac:dyDescent="0.25">
      <c r="A19" s="272" t="s">
        <v>316</v>
      </c>
      <c r="B19" s="273" t="s">
        <v>509</v>
      </c>
      <c r="C19" s="272" t="s">
        <v>338</v>
      </c>
      <c r="D19" s="272" t="s">
        <v>510</v>
      </c>
      <c r="E19" s="422" t="s">
        <v>491</v>
      </c>
      <c r="F19" s="422"/>
      <c r="G19" s="274" t="s">
        <v>105</v>
      </c>
      <c r="H19" s="275">
        <v>1</v>
      </c>
      <c r="I19" s="276">
        <v>2074.56</v>
      </c>
      <c r="J19" s="276">
        <v>2074.56</v>
      </c>
    </row>
    <row r="20" spans="1:10" s="268" customFormat="1" ht="24" customHeight="1" x14ac:dyDescent="0.25">
      <c r="A20" s="272" t="s">
        <v>320</v>
      </c>
      <c r="B20" s="273" t="s">
        <v>339</v>
      </c>
      <c r="C20" s="272" t="s">
        <v>28</v>
      </c>
      <c r="D20" s="272" t="s">
        <v>303</v>
      </c>
      <c r="E20" s="422" t="s">
        <v>325</v>
      </c>
      <c r="F20" s="422"/>
      <c r="G20" s="274" t="s">
        <v>160</v>
      </c>
      <c r="H20" s="275">
        <v>32</v>
      </c>
      <c r="I20" s="276">
        <v>64.83</v>
      </c>
      <c r="J20" s="276">
        <v>2074.56</v>
      </c>
    </row>
    <row r="21" spans="1:10" s="268" customFormat="1" ht="15" x14ac:dyDescent="0.25">
      <c r="A21" s="277"/>
      <c r="B21" s="277"/>
      <c r="C21" s="277"/>
      <c r="D21" s="277"/>
      <c r="E21" s="277" t="s">
        <v>330</v>
      </c>
      <c r="F21" s="278">
        <v>2074.56</v>
      </c>
      <c r="G21" s="277" t="s">
        <v>331</v>
      </c>
      <c r="H21" s="278">
        <v>0</v>
      </c>
      <c r="I21" s="277" t="s">
        <v>332</v>
      </c>
      <c r="J21" s="278">
        <v>2074.56</v>
      </c>
    </row>
    <row r="22" spans="1:10" s="268" customFormat="1" ht="15" x14ac:dyDescent="0.25">
      <c r="A22" s="277"/>
      <c r="B22" s="277"/>
      <c r="C22" s="277"/>
      <c r="D22" s="277"/>
      <c r="E22" s="277" t="s">
        <v>333</v>
      </c>
      <c r="F22" s="278">
        <v>463.86999999999989</v>
      </c>
      <c r="G22" s="277"/>
      <c r="H22" s="423" t="s">
        <v>334</v>
      </c>
      <c r="I22" s="423"/>
      <c r="J22" s="278">
        <v>2538.4299999999998</v>
      </c>
    </row>
    <row r="23" spans="1:10" s="268" customFormat="1" ht="50.1" customHeight="1" thickBot="1" x14ac:dyDescent="0.3">
      <c r="A23" s="279"/>
      <c r="B23" s="279"/>
      <c r="C23" s="279"/>
      <c r="D23" s="279"/>
      <c r="E23" s="279"/>
      <c r="F23" s="279"/>
      <c r="G23" s="279" t="s">
        <v>335</v>
      </c>
      <c r="H23" s="280" t="s">
        <v>508</v>
      </c>
      <c r="I23" s="279" t="s">
        <v>336</v>
      </c>
      <c r="J23" s="281">
        <v>30461.159999999996</v>
      </c>
    </row>
    <row r="24" spans="1:10" s="268" customFormat="1" ht="0.95" customHeight="1" thickTop="1" x14ac:dyDescent="0.25">
      <c r="A24" s="282"/>
      <c r="B24" s="282"/>
      <c r="C24" s="282"/>
      <c r="D24" s="282"/>
      <c r="E24" s="282"/>
      <c r="F24" s="282"/>
      <c r="G24" s="282"/>
      <c r="H24" s="282"/>
      <c r="I24" s="282"/>
      <c r="J24" s="282"/>
    </row>
    <row r="25" spans="1:10" s="268" customFormat="1" ht="18" customHeight="1" x14ac:dyDescent="0.25">
      <c r="A25" s="269" t="s">
        <v>340</v>
      </c>
      <c r="B25" s="270" t="s">
        <v>309</v>
      </c>
      <c r="C25" s="269" t="s">
        <v>310</v>
      </c>
      <c r="D25" s="269" t="s">
        <v>311</v>
      </c>
      <c r="E25" s="424" t="s">
        <v>312</v>
      </c>
      <c r="F25" s="424"/>
      <c r="G25" s="271" t="s">
        <v>313</v>
      </c>
      <c r="H25" s="270" t="s">
        <v>314</v>
      </c>
      <c r="I25" s="270" t="s">
        <v>315</v>
      </c>
      <c r="J25" s="270" t="s">
        <v>211</v>
      </c>
    </row>
    <row r="26" spans="1:10" s="268" customFormat="1" ht="24" customHeight="1" x14ac:dyDescent="0.25">
      <c r="A26" s="272" t="s">
        <v>316</v>
      </c>
      <c r="B26" s="273" t="s">
        <v>511</v>
      </c>
      <c r="C26" s="272" t="s">
        <v>338</v>
      </c>
      <c r="D26" s="272" t="s">
        <v>490</v>
      </c>
      <c r="E26" s="422" t="s">
        <v>491</v>
      </c>
      <c r="F26" s="422"/>
      <c r="G26" s="274" t="s">
        <v>48</v>
      </c>
      <c r="H26" s="275">
        <v>1</v>
      </c>
      <c r="I26" s="276">
        <v>285.58999999999997</v>
      </c>
      <c r="J26" s="276">
        <v>285.58999999999997</v>
      </c>
    </row>
    <row r="27" spans="1:10" s="268" customFormat="1" ht="24" customHeight="1" x14ac:dyDescent="0.25">
      <c r="A27" s="272" t="s">
        <v>320</v>
      </c>
      <c r="B27" s="273" t="s">
        <v>512</v>
      </c>
      <c r="C27" s="272" t="s">
        <v>338</v>
      </c>
      <c r="D27" s="272" t="s">
        <v>492</v>
      </c>
      <c r="E27" s="422" t="s">
        <v>493</v>
      </c>
      <c r="F27" s="422"/>
      <c r="G27" s="274" t="s">
        <v>48</v>
      </c>
      <c r="H27" s="275">
        <v>1</v>
      </c>
      <c r="I27" s="276">
        <v>285.58999999999997</v>
      </c>
      <c r="J27" s="276">
        <v>285.58999999999997</v>
      </c>
    </row>
    <row r="28" spans="1:10" s="268" customFormat="1" ht="15" x14ac:dyDescent="0.25">
      <c r="A28" s="277"/>
      <c r="B28" s="277"/>
      <c r="C28" s="277"/>
      <c r="D28" s="277"/>
      <c r="E28" s="277" t="s">
        <v>330</v>
      </c>
      <c r="F28" s="278">
        <v>0</v>
      </c>
      <c r="G28" s="277" t="s">
        <v>331</v>
      </c>
      <c r="H28" s="278">
        <v>0</v>
      </c>
      <c r="I28" s="277" t="s">
        <v>332</v>
      </c>
      <c r="J28" s="278">
        <v>0</v>
      </c>
    </row>
    <row r="29" spans="1:10" s="268" customFormat="1" ht="15" x14ac:dyDescent="0.25">
      <c r="A29" s="277"/>
      <c r="B29" s="277"/>
      <c r="C29" s="277"/>
      <c r="D29" s="277"/>
      <c r="E29" s="277" t="s">
        <v>333</v>
      </c>
      <c r="F29" s="278">
        <v>63.85</v>
      </c>
      <c r="G29" s="277"/>
      <c r="H29" s="423" t="s">
        <v>334</v>
      </c>
      <c r="I29" s="423"/>
      <c r="J29" s="278">
        <v>349.44</v>
      </c>
    </row>
    <row r="30" spans="1:10" s="268" customFormat="1" ht="50.1" customHeight="1" thickBot="1" x14ac:dyDescent="0.3">
      <c r="A30" s="279"/>
      <c r="B30" s="279"/>
      <c r="C30" s="279"/>
      <c r="D30" s="279"/>
      <c r="E30" s="279"/>
      <c r="F30" s="279"/>
      <c r="G30" s="279" t="s">
        <v>335</v>
      </c>
      <c r="H30" s="280" t="s">
        <v>508</v>
      </c>
      <c r="I30" s="279" t="s">
        <v>336</v>
      </c>
      <c r="J30" s="281">
        <v>4193.28</v>
      </c>
    </row>
    <row r="31" spans="1:10" s="268" customFormat="1" ht="0.95" customHeight="1" thickTop="1" x14ac:dyDescent="0.25">
      <c r="A31" s="282"/>
      <c r="B31" s="282"/>
      <c r="C31" s="282"/>
      <c r="D31" s="282"/>
      <c r="E31" s="282"/>
      <c r="F31" s="282"/>
      <c r="G31" s="282"/>
      <c r="H31" s="282"/>
      <c r="I31" s="282"/>
      <c r="J31" s="282"/>
    </row>
    <row r="32" spans="1:10" s="268" customFormat="1" ht="24" customHeight="1" x14ac:dyDescent="0.25">
      <c r="A32" s="265" t="s">
        <v>342</v>
      </c>
      <c r="B32" s="265"/>
      <c r="C32" s="265"/>
      <c r="D32" s="265" t="s">
        <v>174</v>
      </c>
      <c r="E32" s="265"/>
      <c r="F32" s="427"/>
      <c r="G32" s="427"/>
      <c r="H32" s="266"/>
      <c r="I32" s="265"/>
      <c r="J32" s="267">
        <v>7078755.04</v>
      </c>
    </row>
    <row r="33" spans="1:10" s="268" customFormat="1" ht="18" customHeight="1" x14ac:dyDescent="0.25">
      <c r="A33" s="269" t="s">
        <v>343</v>
      </c>
      <c r="B33" s="270" t="s">
        <v>309</v>
      </c>
      <c r="C33" s="269" t="s">
        <v>310</v>
      </c>
      <c r="D33" s="269" t="s">
        <v>311</v>
      </c>
      <c r="E33" s="424" t="s">
        <v>312</v>
      </c>
      <c r="F33" s="424"/>
      <c r="G33" s="271" t="s">
        <v>313</v>
      </c>
      <c r="H33" s="270" t="s">
        <v>314</v>
      </c>
      <c r="I33" s="270" t="s">
        <v>315</v>
      </c>
      <c r="J33" s="270" t="s">
        <v>211</v>
      </c>
    </row>
    <row r="34" spans="1:10" s="268" customFormat="1" ht="24" customHeight="1" x14ac:dyDescent="0.25">
      <c r="A34" s="272" t="s">
        <v>316</v>
      </c>
      <c r="B34" s="273" t="s">
        <v>513</v>
      </c>
      <c r="C34" s="272" t="s">
        <v>338</v>
      </c>
      <c r="D34" s="272" t="s">
        <v>34</v>
      </c>
      <c r="E34" s="422" t="s">
        <v>514</v>
      </c>
      <c r="F34" s="422"/>
      <c r="G34" s="274" t="s">
        <v>345</v>
      </c>
      <c r="H34" s="275">
        <v>1</v>
      </c>
      <c r="I34" s="276">
        <v>1.03</v>
      </c>
      <c r="J34" s="276">
        <v>1.03</v>
      </c>
    </row>
    <row r="35" spans="1:10" s="268" customFormat="1" ht="24" customHeight="1" x14ac:dyDescent="0.25">
      <c r="A35" s="272" t="s">
        <v>319</v>
      </c>
      <c r="B35" s="273" t="s">
        <v>641</v>
      </c>
      <c r="C35" s="272" t="s">
        <v>338</v>
      </c>
      <c r="D35" s="272" t="s">
        <v>642</v>
      </c>
      <c r="E35" s="422" t="s">
        <v>643</v>
      </c>
      <c r="F35" s="422"/>
      <c r="G35" s="274" t="s">
        <v>160</v>
      </c>
      <c r="H35" s="275">
        <v>1.7000000000000001E-2</v>
      </c>
      <c r="I35" s="276">
        <v>16.079999999999998</v>
      </c>
      <c r="J35" s="276">
        <v>0.27</v>
      </c>
    </row>
    <row r="36" spans="1:10" s="268" customFormat="1" ht="24" customHeight="1" x14ac:dyDescent="0.25">
      <c r="A36" s="272" t="s">
        <v>319</v>
      </c>
      <c r="B36" s="273" t="s">
        <v>347</v>
      </c>
      <c r="C36" s="272" t="s">
        <v>24</v>
      </c>
      <c r="D36" s="272" t="s">
        <v>102</v>
      </c>
      <c r="E36" s="422" t="s">
        <v>463</v>
      </c>
      <c r="F36" s="422"/>
      <c r="G36" s="274" t="s">
        <v>160</v>
      </c>
      <c r="H36" s="275">
        <v>1.7000000000000001E-2</v>
      </c>
      <c r="I36" s="276">
        <v>22.24</v>
      </c>
      <c r="J36" s="276">
        <v>0.37</v>
      </c>
    </row>
    <row r="37" spans="1:10" s="268" customFormat="1" ht="24" customHeight="1" x14ac:dyDescent="0.25">
      <c r="A37" s="272" t="s">
        <v>319</v>
      </c>
      <c r="B37" s="273" t="s">
        <v>346</v>
      </c>
      <c r="C37" s="272" t="s">
        <v>24</v>
      </c>
      <c r="D37" s="272" t="s">
        <v>100</v>
      </c>
      <c r="E37" s="422" t="s">
        <v>463</v>
      </c>
      <c r="F37" s="422"/>
      <c r="G37" s="274" t="s">
        <v>160</v>
      </c>
      <c r="H37" s="275">
        <v>1.7000000000000001E-2</v>
      </c>
      <c r="I37" s="276">
        <v>23.22</v>
      </c>
      <c r="J37" s="276">
        <v>0.39</v>
      </c>
    </row>
    <row r="38" spans="1:10" s="268" customFormat="1" ht="15" x14ac:dyDescent="0.25">
      <c r="A38" s="277"/>
      <c r="B38" s="277"/>
      <c r="C38" s="277"/>
      <c r="D38" s="277"/>
      <c r="E38" s="277" t="s">
        <v>330</v>
      </c>
      <c r="F38" s="278">
        <v>0.55000000000000004</v>
      </c>
      <c r="G38" s="277" t="s">
        <v>331</v>
      </c>
      <c r="H38" s="278">
        <v>0</v>
      </c>
      <c r="I38" s="277" t="s">
        <v>332</v>
      </c>
      <c r="J38" s="278">
        <v>0.55000000000000004</v>
      </c>
    </row>
    <row r="39" spans="1:10" s="268" customFormat="1" ht="15" x14ac:dyDescent="0.25">
      <c r="A39" s="277"/>
      <c r="B39" s="277"/>
      <c r="C39" s="277"/>
      <c r="D39" s="277"/>
      <c r="E39" s="277" t="s">
        <v>333</v>
      </c>
      <c r="F39" s="278">
        <v>0.23</v>
      </c>
      <c r="G39" s="277"/>
      <c r="H39" s="423" t="s">
        <v>334</v>
      </c>
      <c r="I39" s="423"/>
      <c r="J39" s="278">
        <v>1.26</v>
      </c>
    </row>
    <row r="40" spans="1:10" s="268" customFormat="1" ht="50.1" customHeight="1" thickBot="1" x14ac:dyDescent="0.3">
      <c r="A40" s="279"/>
      <c r="B40" s="279"/>
      <c r="C40" s="279"/>
      <c r="D40" s="279"/>
      <c r="E40" s="279"/>
      <c r="F40" s="279"/>
      <c r="G40" s="279" t="s">
        <v>335</v>
      </c>
      <c r="H40" s="280" t="s">
        <v>515</v>
      </c>
      <c r="I40" s="279" t="s">
        <v>336</v>
      </c>
      <c r="J40" s="281">
        <v>787500</v>
      </c>
    </row>
    <row r="41" spans="1:10" s="268" customFormat="1" ht="0.95" customHeight="1" thickTop="1" x14ac:dyDescent="0.25">
      <c r="A41" s="282"/>
      <c r="B41" s="282"/>
      <c r="C41" s="282"/>
      <c r="D41" s="282"/>
      <c r="E41" s="282"/>
      <c r="F41" s="282"/>
      <c r="G41" s="282"/>
      <c r="H41" s="282"/>
      <c r="I41" s="282"/>
      <c r="J41" s="282"/>
    </row>
    <row r="42" spans="1:10" s="268" customFormat="1" ht="18" customHeight="1" x14ac:dyDescent="0.25">
      <c r="A42" s="269" t="s">
        <v>348</v>
      </c>
      <c r="B42" s="270" t="s">
        <v>309</v>
      </c>
      <c r="C42" s="269" t="s">
        <v>310</v>
      </c>
      <c r="D42" s="269" t="s">
        <v>311</v>
      </c>
      <c r="E42" s="424" t="s">
        <v>312</v>
      </c>
      <c r="F42" s="424"/>
      <c r="G42" s="271" t="s">
        <v>313</v>
      </c>
      <c r="H42" s="270" t="s">
        <v>314</v>
      </c>
      <c r="I42" s="270" t="s">
        <v>315</v>
      </c>
      <c r="J42" s="270" t="s">
        <v>211</v>
      </c>
    </row>
    <row r="43" spans="1:10" s="268" customFormat="1" ht="24" customHeight="1" x14ac:dyDescent="0.25">
      <c r="A43" s="272" t="s">
        <v>316</v>
      </c>
      <c r="B43" s="273" t="s">
        <v>516</v>
      </c>
      <c r="C43" s="272" t="s">
        <v>338</v>
      </c>
      <c r="D43" s="272" t="s">
        <v>349</v>
      </c>
      <c r="E43" s="422" t="s">
        <v>350</v>
      </c>
      <c r="F43" s="422"/>
      <c r="G43" s="274" t="s">
        <v>345</v>
      </c>
      <c r="H43" s="275">
        <v>1</v>
      </c>
      <c r="I43" s="276">
        <v>1.77</v>
      </c>
      <c r="J43" s="276">
        <v>1.77</v>
      </c>
    </row>
    <row r="44" spans="1:10" s="268" customFormat="1" ht="24" customHeight="1" x14ac:dyDescent="0.25">
      <c r="A44" s="272" t="s">
        <v>319</v>
      </c>
      <c r="B44" s="273" t="s">
        <v>347</v>
      </c>
      <c r="C44" s="272" t="s">
        <v>24</v>
      </c>
      <c r="D44" s="272" t="s">
        <v>102</v>
      </c>
      <c r="E44" s="422" t="s">
        <v>463</v>
      </c>
      <c r="F44" s="422"/>
      <c r="G44" s="274" t="s">
        <v>160</v>
      </c>
      <c r="H44" s="275">
        <v>0.08</v>
      </c>
      <c r="I44" s="276">
        <v>22.24</v>
      </c>
      <c r="J44" s="276">
        <v>1.77</v>
      </c>
    </row>
    <row r="45" spans="1:10" s="268" customFormat="1" ht="15" x14ac:dyDescent="0.25">
      <c r="A45" s="277"/>
      <c r="B45" s="277"/>
      <c r="C45" s="277"/>
      <c r="D45" s="277"/>
      <c r="E45" s="277" t="s">
        <v>330</v>
      </c>
      <c r="F45" s="278">
        <v>1.28</v>
      </c>
      <c r="G45" s="277" t="s">
        <v>331</v>
      </c>
      <c r="H45" s="278">
        <v>0</v>
      </c>
      <c r="I45" s="277" t="s">
        <v>332</v>
      </c>
      <c r="J45" s="278">
        <v>1.28</v>
      </c>
    </row>
    <row r="46" spans="1:10" s="268" customFormat="1" ht="15" x14ac:dyDescent="0.25">
      <c r="A46" s="277"/>
      <c r="B46" s="277"/>
      <c r="C46" s="277"/>
      <c r="D46" s="277"/>
      <c r="E46" s="277" t="s">
        <v>333</v>
      </c>
      <c r="F46" s="278">
        <v>0.39</v>
      </c>
      <c r="G46" s="277"/>
      <c r="H46" s="423" t="s">
        <v>334</v>
      </c>
      <c r="I46" s="423"/>
      <c r="J46" s="278">
        <v>2.16</v>
      </c>
    </row>
    <row r="47" spans="1:10" s="268" customFormat="1" ht="50.1" customHeight="1" thickBot="1" x14ac:dyDescent="0.3">
      <c r="A47" s="279"/>
      <c r="B47" s="279"/>
      <c r="C47" s="279"/>
      <c r="D47" s="279"/>
      <c r="E47" s="279"/>
      <c r="F47" s="279"/>
      <c r="G47" s="279" t="s">
        <v>335</v>
      </c>
      <c r="H47" s="280" t="s">
        <v>517</v>
      </c>
      <c r="I47" s="279" t="s">
        <v>336</v>
      </c>
      <c r="J47" s="281">
        <v>540000</v>
      </c>
    </row>
    <row r="48" spans="1:10" s="268" customFormat="1" ht="0.95" customHeight="1" thickTop="1" x14ac:dyDescent="0.25">
      <c r="A48" s="282"/>
      <c r="B48" s="282"/>
      <c r="C48" s="282"/>
      <c r="D48" s="282"/>
      <c r="E48" s="282"/>
      <c r="F48" s="282"/>
      <c r="G48" s="282"/>
      <c r="H48" s="282"/>
      <c r="I48" s="282"/>
      <c r="J48" s="282"/>
    </row>
    <row r="49" spans="1:10" s="268" customFormat="1" ht="18" customHeight="1" x14ac:dyDescent="0.25">
      <c r="A49" s="269" t="s">
        <v>351</v>
      </c>
      <c r="B49" s="270" t="s">
        <v>309</v>
      </c>
      <c r="C49" s="269" t="s">
        <v>310</v>
      </c>
      <c r="D49" s="269" t="s">
        <v>311</v>
      </c>
      <c r="E49" s="424" t="s">
        <v>312</v>
      </c>
      <c r="F49" s="424"/>
      <c r="G49" s="271" t="s">
        <v>313</v>
      </c>
      <c r="H49" s="270" t="s">
        <v>314</v>
      </c>
      <c r="I49" s="270" t="s">
        <v>315</v>
      </c>
      <c r="J49" s="270" t="s">
        <v>211</v>
      </c>
    </row>
    <row r="50" spans="1:10" s="268" customFormat="1" ht="24" customHeight="1" x14ac:dyDescent="0.25">
      <c r="A50" s="272" t="s">
        <v>316</v>
      </c>
      <c r="B50" s="273" t="s">
        <v>518</v>
      </c>
      <c r="C50" s="272" t="s">
        <v>338</v>
      </c>
      <c r="D50" s="272" t="s">
        <v>39</v>
      </c>
      <c r="E50" s="422" t="s">
        <v>344</v>
      </c>
      <c r="F50" s="422"/>
      <c r="G50" s="274" t="s">
        <v>345</v>
      </c>
      <c r="H50" s="275">
        <v>1</v>
      </c>
      <c r="I50" s="276">
        <v>5.8</v>
      </c>
      <c r="J50" s="276">
        <v>5.8</v>
      </c>
    </row>
    <row r="51" spans="1:10" s="268" customFormat="1" ht="24" customHeight="1" x14ac:dyDescent="0.25">
      <c r="A51" s="272" t="s">
        <v>319</v>
      </c>
      <c r="B51" s="273" t="s">
        <v>346</v>
      </c>
      <c r="C51" s="272" t="s">
        <v>24</v>
      </c>
      <c r="D51" s="272" t="s">
        <v>100</v>
      </c>
      <c r="E51" s="422" t="s">
        <v>463</v>
      </c>
      <c r="F51" s="422"/>
      <c r="G51" s="274" t="s">
        <v>160</v>
      </c>
      <c r="H51" s="275">
        <v>0.25</v>
      </c>
      <c r="I51" s="276">
        <v>23.22</v>
      </c>
      <c r="J51" s="276">
        <v>5.8</v>
      </c>
    </row>
    <row r="52" spans="1:10" s="268" customFormat="1" ht="15" x14ac:dyDescent="0.25">
      <c r="A52" s="277"/>
      <c r="B52" s="277"/>
      <c r="C52" s="277"/>
      <c r="D52" s="277"/>
      <c r="E52" s="277" t="s">
        <v>330</v>
      </c>
      <c r="F52" s="278">
        <v>4.24</v>
      </c>
      <c r="G52" s="277" t="s">
        <v>331</v>
      </c>
      <c r="H52" s="278">
        <v>0</v>
      </c>
      <c r="I52" s="277" t="s">
        <v>332</v>
      </c>
      <c r="J52" s="278">
        <v>4.24</v>
      </c>
    </row>
    <row r="53" spans="1:10" s="268" customFormat="1" ht="15" x14ac:dyDescent="0.25">
      <c r="A53" s="277"/>
      <c r="B53" s="277"/>
      <c r="C53" s="277"/>
      <c r="D53" s="277"/>
      <c r="E53" s="277" t="s">
        <v>333</v>
      </c>
      <c r="F53" s="278">
        <v>1.29</v>
      </c>
      <c r="G53" s="277"/>
      <c r="H53" s="423" t="s">
        <v>334</v>
      </c>
      <c r="I53" s="423"/>
      <c r="J53" s="278">
        <v>7.09</v>
      </c>
    </row>
    <row r="54" spans="1:10" s="268" customFormat="1" ht="50.1" customHeight="1" thickBot="1" x14ac:dyDescent="0.3">
      <c r="A54" s="279"/>
      <c r="B54" s="279"/>
      <c r="C54" s="279"/>
      <c r="D54" s="279"/>
      <c r="E54" s="279"/>
      <c r="F54" s="279"/>
      <c r="G54" s="279" t="s">
        <v>335</v>
      </c>
      <c r="H54" s="280" t="s">
        <v>519</v>
      </c>
      <c r="I54" s="279" t="s">
        <v>336</v>
      </c>
      <c r="J54" s="281">
        <v>85080</v>
      </c>
    </row>
    <row r="55" spans="1:10" s="268" customFormat="1" ht="0.95" customHeight="1" thickTop="1" x14ac:dyDescent="0.25">
      <c r="A55" s="282"/>
      <c r="B55" s="282"/>
      <c r="C55" s="282"/>
      <c r="D55" s="282"/>
      <c r="E55" s="282"/>
      <c r="F55" s="282"/>
      <c r="G55" s="282"/>
      <c r="H55" s="282"/>
      <c r="I55" s="282"/>
      <c r="J55" s="282"/>
    </row>
    <row r="56" spans="1:10" s="268" customFormat="1" ht="18" customHeight="1" x14ac:dyDescent="0.25">
      <c r="A56" s="269" t="s">
        <v>352</v>
      </c>
      <c r="B56" s="270" t="s">
        <v>309</v>
      </c>
      <c r="C56" s="269" t="s">
        <v>310</v>
      </c>
      <c r="D56" s="269" t="s">
        <v>311</v>
      </c>
      <c r="E56" s="424" t="s">
        <v>312</v>
      </c>
      <c r="F56" s="424"/>
      <c r="G56" s="271" t="s">
        <v>313</v>
      </c>
      <c r="H56" s="270" t="s">
        <v>314</v>
      </c>
      <c r="I56" s="270" t="s">
        <v>315</v>
      </c>
      <c r="J56" s="270" t="s">
        <v>211</v>
      </c>
    </row>
    <row r="57" spans="1:10" s="268" customFormat="1" ht="24" customHeight="1" x14ac:dyDescent="0.25">
      <c r="A57" s="272" t="s">
        <v>316</v>
      </c>
      <c r="B57" s="273" t="s">
        <v>353</v>
      </c>
      <c r="C57" s="272" t="s">
        <v>24</v>
      </c>
      <c r="D57" s="272" t="s">
        <v>464</v>
      </c>
      <c r="E57" s="422" t="s">
        <v>465</v>
      </c>
      <c r="F57" s="422"/>
      <c r="G57" s="274" t="s">
        <v>345</v>
      </c>
      <c r="H57" s="275">
        <v>1</v>
      </c>
      <c r="I57" s="276">
        <v>17.96</v>
      </c>
      <c r="J57" s="276">
        <v>17.96</v>
      </c>
    </row>
    <row r="58" spans="1:10" s="268" customFormat="1" ht="24" customHeight="1" x14ac:dyDescent="0.25">
      <c r="A58" s="272" t="s">
        <v>319</v>
      </c>
      <c r="B58" s="273" t="s">
        <v>346</v>
      </c>
      <c r="C58" s="272" t="s">
        <v>24</v>
      </c>
      <c r="D58" s="272" t="s">
        <v>100</v>
      </c>
      <c r="E58" s="422" t="s">
        <v>463</v>
      </c>
      <c r="F58" s="422"/>
      <c r="G58" s="274" t="s">
        <v>160</v>
      </c>
      <c r="H58" s="275">
        <v>2.7699999999999999E-2</v>
      </c>
      <c r="I58" s="276">
        <v>23.22</v>
      </c>
      <c r="J58" s="276">
        <v>0.64</v>
      </c>
    </row>
    <row r="59" spans="1:10" s="268" customFormat="1" ht="24" customHeight="1" x14ac:dyDescent="0.25">
      <c r="A59" s="272" t="s">
        <v>319</v>
      </c>
      <c r="B59" s="273" t="s">
        <v>347</v>
      </c>
      <c r="C59" s="272" t="s">
        <v>24</v>
      </c>
      <c r="D59" s="272" t="s">
        <v>102</v>
      </c>
      <c r="E59" s="422" t="s">
        <v>463</v>
      </c>
      <c r="F59" s="422"/>
      <c r="G59" s="274" t="s">
        <v>160</v>
      </c>
      <c r="H59" s="275">
        <v>0.1386</v>
      </c>
      <c r="I59" s="276">
        <v>22.24</v>
      </c>
      <c r="J59" s="276">
        <v>3.08</v>
      </c>
    </row>
    <row r="60" spans="1:10" s="268" customFormat="1" ht="24" customHeight="1" x14ac:dyDescent="0.25">
      <c r="A60" s="272" t="s">
        <v>320</v>
      </c>
      <c r="B60" s="273" t="s">
        <v>354</v>
      </c>
      <c r="C60" s="272" t="s">
        <v>24</v>
      </c>
      <c r="D60" s="272" t="s">
        <v>355</v>
      </c>
      <c r="E60" s="422" t="s">
        <v>322</v>
      </c>
      <c r="F60" s="422"/>
      <c r="G60" s="274" t="s">
        <v>345</v>
      </c>
      <c r="H60" s="275">
        <v>1</v>
      </c>
      <c r="I60" s="276">
        <v>14.24</v>
      </c>
      <c r="J60" s="276">
        <v>14.24</v>
      </c>
    </row>
    <row r="61" spans="1:10" s="268" customFormat="1" ht="15" x14ac:dyDescent="0.25">
      <c r="A61" s="277"/>
      <c r="B61" s="277"/>
      <c r="C61" s="277"/>
      <c r="D61" s="277"/>
      <c r="E61" s="277" t="s">
        <v>330</v>
      </c>
      <c r="F61" s="278">
        <v>2.7</v>
      </c>
      <c r="G61" s="277" t="s">
        <v>331</v>
      </c>
      <c r="H61" s="278">
        <v>0</v>
      </c>
      <c r="I61" s="277" t="s">
        <v>332</v>
      </c>
      <c r="J61" s="278">
        <v>2.7</v>
      </c>
    </row>
    <row r="62" spans="1:10" s="268" customFormat="1" ht="15" x14ac:dyDescent="0.25">
      <c r="A62" s="277"/>
      <c r="B62" s="277"/>
      <c r="C62" s="277"/>
      <c r="D62" s="277"/>
      <c r="E62" s="277" t="s">
        <v>333</v>
      </c>
      <c r="F62" s="278">
        <v>4.01</v>
      </c>
      <c r="G62" s="277"/>
      <c r="H62" s="423" t="s">
        <v>334</v>
      </c>
      <c r="I62" s="423"/>
      <c r="J62" s="278">
        <v>21.97</v>
      </c>
    </row>
    <row r="63" spans="1:10" s="268" customFormat="1" ht="50.1" customHeight="1" thickBot="1" x14ac:dyDescent="0.3">
      <c r="A63" s="279"/>
      <c r="B63" s="279"/>
      <c r="C63" s="279"/>
      <c r="D63" s="279"/>
      <c r="E63" s="279"/>
      <c r="F63" s="279"/>
      <c r="G63" s="279" t="s">
        <v>335</v>
      </c>
      <c r="H63" s="280" t="s">
        <v>519</v>
      </c>
      <c r="I63" s="279" t="s">
        <v>336</v>
      </c>
      <c r="J63" s="281">
        <v>263640</v>
      </c>
    </row>
    <row r="64" spans="1:10" s="268" customFormat="1" ht="0.95" customHeight="1" thickTop="1" x14ac:dyDescent="0.25">
      <c r="A64" s="282"/>
      <c r="B64" s="282"/>
      <c r="C64" s="282"/>
      <c r="D64" s="282"/>
      <c r="E64" s="282"/>
      <c r="F64" s="282"/>
      <c r="G64" s="282"/>
      <c r="H64" s="282"/>
      <c r="I64" s="282"/>
      <c r="J64" s="282"/>
    </row>
    <row r="65" spans="1:10" s="268" customFormat="1" ht="18" customHeight="1" x14ac:dyDescent="0.25">
      <c r="A65" s="269" t="s">
        <v>356</v>
      </c>
      <c r="B65" s="270" t="s">
        <v>309</v>
      </c>
      <c r="C65" s="269" t="s">
        <v>310</v>
      </c>
      <c r="D65" s="269" t="s">
        <v>311</v>
      </c>
      <c r="E65" s="424" t="s">
        <v>312</v>
      </c>
      <c r="F65" s="424"/>
      <c r="G65" s="271" t="s">
        <v>313</v>
      </c>
      <c r="H65" s="270" t="s">
        <v>314</v>
      </c>
      <c r="I65" s="270" t="s">
        <v>315</v>
      </c>
      <c r="J65" s="270" t="s">
        <v>211</v>
      </c>
    </row>
    <row r="66" spans="1:10" s="268" customFormat="1" ht="24" customHeight="1" x14ac:dyDescent="0.25">
      <c r="A66" s="272" t="s">
        <v>316</v>
      </c>
      <c r="B66" s="273" t="s">
        <v>520</v>
      </c>
      <c r="C66" s="272" t="s">
        <v>338</v>
      </c>
      <c r="D66" s="272" t="s">
        <v>43</v>
      </c>
      <c r="E66" s="422" t="s">
        <v>344</v>
      </c>
      <c r="F66" s="422"/>
      <c r="G66" s="274" t="s">
        <v>345</v>
      </c>
      <c r="H66" s="275">
        <v>1</v>
      </c>
      <c r="I66" s="276">
        <v>5.56</v>
      </c>
      <c r="J66" s="276">
        <v>5.56</v>
      </c>
    </row>
    <row r="67" spans="1:10" s="268" customFormat="1" ht="24" customHeight="1" x14ac:dyDescent="0.25">
      <c r="A67" s="272" t="s">
        <v>319</v>
      </c>
      <c r="B67" s="273" t="s">
        <v>347</v>
      </c>
      <c r="C67" s="272" t="s">
        <v>24</v>
      </c>
      <c r="D67" s="272" t="s">
        <v>102</v>
      </c>
      <c r="E67" s="422" t="s">
        <v>463</v>
      </c>
      <c r="F67" s="422"/>
      <c r="G67" s="274" t="s">
        <v>160</v>
      </c>
      <c r="H67" s="275">
        <v>0.25</v>
      </c>
      <c r="I67" s="276">
        <v>22.24</v>
      </c>
      <c r="J67" s="276">
        <v>5.56</v>
      </c>
    </row>
    <row r="68" spans="1:10" s="268" customFormat="1" ht="15" x14ac:dyDescent="0.25">
      <c r="A68" s="277"/>
      <c r="B68" s="277"/>
      <c r="C68" s="277"/>
      <c r="D68" s="277"/>
      <c r="E68" s="277" t="s">
        <v>330</v>
      </c>
      <c r="F68" s="278">
        <v>4.0199999999999996</v>
      </c>
      <c r="G68" s="277" t="s">
        <v>331</v>
      </c>
      <c r="H68" s="278">
        <v>0</v>
      </c>
      <c r="I68" s="277" t="s">
        <v>332</v>
      </c>
      <c r="J68" s="278">
        <v>4.0199999999999996</v>
      </c>
    </row>
    <row r="69" spans="1:10" s="268" customFormat="1" ht="15" x14ac:dyDescent="0.25">
      <c r="A69" s="277"/>
      <c r="B69" s="277"/>
      <c r="C69" s="277"/>
      <c r="D69" s="277"/>
      <c r="E69" s="277" t="s">
        <v>333</v>
      </c>
      <c r="F69" s="278">
        <v>1.24</v>
      </c>
      <c r="G69" s="277"/>
      <c r="H69" s="423" t="s">
        <v>334</v>
      </c>
      <c r="I69" s="423"/>
      <c r="J69" s="278">
        <v>6.8</v>
      </c>
    </row>
    <row r="70" spans="1:10" s="268" customFormat="1" ht="50.1" customHeight="1" thickBot="1" x14ac:dyDescent="0.3">
      <c r="A70" s="279"/>
      <c r="B70" s="279"/>
      <c r="C70" s="279"/>
      <c r="D70" s="279"/>
      <c r="E70" s="279"/>
      <c r="F70" s="279"/>
      <c r="G70" s="279" t="s">
        <v>335</v>
      </c>
      <c r="H70" s="280" t="s">
        <v>521</v>
      </c>
      <c r="I70" s="279" t="s">
        <v>336</v>
      </c>
      <c r="J70" s="281">
        <v>27200</v>
      </c>
    </row>
    <row r="71" spans="1:10" s="268" customFormat="1" ht="0.95" customHeight="1" thickTop="1" x14ac:dyDescent="0.25">
      <c r="A71" s="282"/>
      <c r="B71" s="282"/>
      <c r="C71" s="282"/>
      <c r="D71" s="282"/>
      <c r="E71" s="282"/>
      <c r="F71" s="282"/>
      <c r="G71" s="282"/>
      <c r="H71" s="282"/>
      <c r="I71" s="282"/>
      <c r="J71" s="282"/>
    </row>
    <row r="72" spans="1:10" s="268" customFormat="1" ht="18" customHeight="1" x14ac:dyDescent="0.25">
      <c r="A72" s="269" t="s">
        <v>357</v>
      </c>
      <c r="B72" s="270" t="s">
        <v>309</v>
      </c>
      <c r="C72" s="269" t="s">
        <v>310</v>
      </c>
      <c r="D72" s="269" t="s">
        <v>311</v>
      </c>
      <c r="E72" s="424" t="s">
        <v>312</v>
      </c>
      <c r="F72" s="424"/>
      <c r="G72" s="271" t="s">
        <v>313</v>
      </c>
      <c r="H72" s="270" t="s">
        <v>314</v>
      </c>
      <c r="I72" s="270" t="s">
        <v>315</v>
      </c>
      <c r="J72" s="270" t="s">
        <v>211</v>
      </c>
    </row>
    <row r="73" spans="1:10" s="268" customFormat="1" ht="24" customHeight="1" x14ac:dyDescent="0.25">
      <c r="A73" s="272" t="s">
        <v>316</v>
      </c>
      <c r="B73" s="273" t="s">
        <v>522</v>
      </c>
      <c r="C73" s="272" t="s">
        <v>338</v>
      </c>
      <c r="D73" s="272" t="s">
        <v>45</v>
      </c>
      <c r="E73" s="422" t="s">
        <v>344</v>
      </c>
      <c r="F73" s="422"/>
      <c r="G73" s="274" t="s">
        <v>345</v>
      </c>
      <c r="H73" s="275">
        <v>1</v>
      </c>
      <c r="I73" s="276">
        <v>5.8</v>
      </c>
      <c r="J73" s="276">
        <v>5.8</v>
      </c>
    </row>
    <row r="74" spans="1:10" s="268" customFormat="1" ht="24" customHeight="1" x14ac:dyDescent="0.25">
      <c r="A74" s="272" t="s">
        <v>319</v>
      </c>
      <c r="B74" s="273" t="s">
        <v>346</v>
      </c>
      <c r="C74" s="272" t="s">
        <v>24</v>
      </c>
      <c r="D74" s="272" t="s">
        <v>100</v>
      </c>
      <c r="E74" s="422" t="s">
        <v>463</v>
      </c>
      <c r="F74" s="422"/>
      <c r="G74" s="274" t="s">
        <v>160</v>
      </c>
      <c r="H74" s="275">
        <v>0.25</v>
      </c>
      <c r="I74" s="276">
        <v>23.22</v>
      </c>
      <c r="J74" s="276">
        <v>5.8</v>
      </c>
    </row>
    <row r="75" spans="1:10" s="268" customFormat="1" ht="15" x14ac:dyDescent="0.25">
      <c r="A75" s="277"/>
      <c r="B75" s="277"/>
      <c r="C75" s="277"/>
      <c r="D75" s="277"/>
      <c r="E75" s="277" t="s">
        <v>330</v>
      </c>
      <c r="F75" s="278">
        <v>4.24</v>
      </c>
      <c r="G75" s="277" t="s">
        <v>331</v>
      </c>
      <c r="H75" s="278">
        <v>0</v>
      </c>
      <c r="I75" s="277" t="s">
        <v>332</v>
      </c>
      <c r="J75" s="278">
        <v>4.24</v>
      </c>
    </row>
    <row r="76" spans="1:10" s="268" customFormat="1" ht="15" x14ac:dyDescent="0.25">
      <c r="A76" s="277"/>
      <c r="B76" s="277"/>
      <c r="C76" s="277"/>
      <c r="D76" s="277"/>
      <c r="E76" s="277" t="s">
        <v>333</v>
      </c>
      <c r="F76" s="278">
        <v>1.29</v>
      </c>
      <c r="G76" s="277"/>
      <c r="H76" s="423" t="s">
        <v>334</v>
      </c>
      <c r="I76" s="423"/>
      <c r="J76" s="278">
        <v>7.09</v>
      </c>
    </row>
    <row r="77" spans="1:10" s="268" customFormat="1" ht="50.1" customHeight="1" thickBot="1" x14ac:dyDescent="0.3">
      <c r="A77" s="279"/>
      <c r="B77" s="279"/>
      <c r="C77" s="279"/>
      <c r="D77" s="279"/>
      <c r="E77" s="279"/>
      <c r="F77" s="279"/>
      <c r="G77" s="279" t="s">
        <v>335</v>
      </c>
      <c r="H77" s="280" t="s">
        <v>523</v>
      </c>
      <c r="I77" s="279" t="s">
        <v>336</v>
      </c>
      <c r="J77" s="281">
        <v>34032</v>
      </c>
    </row>
    <row r="78" spans="1:10" s="268" customFormat="1" ht="0.95" customHeight="1" thickTop="1" x14ac:dyDescent="0.25">
      <c r="A78" s="282"/>
      <c r="B78" s="282"/>
      <c r="C78" s="282"/>
      <c r="D78" s="282"/>
      <c r="E78" s="282"/>
      <c r="F78" s="282"/>
      <c r="G78" s="282"/>
      <c r="H78" s="282"/>
      <c r="I78" s="282"/>
      <c r="J78" s="282"/>
    </row>
    <row r="79" spans="1:10" s="268" customFormat="1" ht="18" customHeight="1" x14ac:dyDescent="0.25">
      <c r="A79" s="269" t="s">
        <v>358</v>
      </c>
      <c r="B79" s="270" t="s">
        <v>309</v>
      </c>
      <c r="C79" s="269" t="s">
        <v>310</v>
      </c>
      <c r="D79" s="269" t="s">
        <v>311</v>
      </c>
      <c r="E79" s="424" t="s">
        <v>312</v>
      </c>
      <c r="F79" s="424"/>
      <c r="G79" s="271" t="s">
        <v>313</v>
      </c>
      <c r="H79" s="270" t="s">
        <v>314</v>
      </c>
      <c r="I79" s="270" t="s">
        <v>315</v>
      </c>
      <c r="J79" s="270" t="s">
        <v>211</v>
      </c>
    </row>
    <row r="80" spans="1:10" s="268" customFormat="1" ht="39" customHeight="1" x14ac:dyDescent="0.25">
      <c r="A80" s="272" t="s">
        <v>316</v>
      </c>
      <c r="B80" s="273" t="s">
        <v>359</v>
      </c>
      <c r="C80" s="272" t="s">
        <v>24</v>
      </c>
      <c r="D80" s="272" t="s">
        <v>466</v>
      </c>
      <c r="E80" s="422" t="s">
        <v>467</v>
      </c>
      <c r="F80" s="422"/>
      <c r="G80" s="274" t="s">
        <v>48</v>
      </c>
      <c r="H80" s="275">
        <v>1</v>
      </c>
      <c r="I80" s="276">
        <v>126.69</v>
      </c>
      <c r="J80" s="276">
        <v>126.69</v>
      </c>
    </row>
    <row r="81" spans="1:10" s="268" customFormat="1" ht="65.099999999999994" customHeight="1" x14ac:dyDescent="0.25">
      <c r="A81" s="272" t="s">
        <v>319</v>
      </c>
      <c r="B81" s="273" t="s">
        <v>360</v>
      </c>
      <c r="C81" s="272" t="s">
        <v>24</v>
      </c>
      <c r="D81" s="272" t="s">
        <v>179</v>
      </c>
      <c r="E81" s="422" t="s">
        <v>468</v>
      </c>
      <c r="F81" s="422"/>
      <c r="G81" s="274" t="s">
        <v>180</v>
      </c>
      <c r="H81" s="275">
        <v>0.16220000000000001</v>
      </c>
      <c r="I81" s="276">
        <v>153.13</v>
      </c>
      <c r="J81" s="276">
        <v>24.83</v>
      </c>
    </row>
    <row r="82" spans="1:10" s="268" customFormat="1" ht="65.099999999999994" customHeight="1" x14ac:dyDescent="0.25">
      <c r="A82" s="272" t="s">
        <v>319</v>
      </c>
      <c r="B82" s="273" t="s">
        <v>361</v>
      </c>
      <c r="C82" s="272" t="s">
        <v>24</v>
      </c>
      <c r="D82" s="272" t="s">
        <v>181</v>
      </c>
      <c r="E82" s="422" t="s">
        <v>468</v>
      </c>
      <c r="F82" s="422"/>
      <c r="G82" s="274" t="s">
        <v>182</v>
      </c>
      <c r="H82" s="275">
        <v>0.89970000000000006</v>
      </c>
      <c r="I82" s="276">
        <v>59.58</v>
      </c>
      <c r="J82" s="276">
        <v>53.6</v>
      </c>
    </row>
    <row r="83" spans="1:10" s="268" customFormat="1" ht="24" customHeight="1" x14ac:dyDescent="0.25">
      <c r="A83" s="272" t="s">
        <v>319</v>
      </c>
      <c r="B83" s="273" t="s">
        <v>347</v>
      </c>
      <c r="C83" s="272" t="s">
        <v>24</v>
      </c>
      <c r="D83" s="272" t="s">
        <v>102</v>
      </c>
      <c r="E83" s="422" t="s">
        <v>463</v>
      </c>
      <c r="F83" s="422"/>
      <c r="G83" s="274" t="s">
        <v>160</v>
      </c>
      <c r="H83" s="275">
        <v>1.0619000000000001</v>
      </c>
      <c r="I83" s="276">
        <v>22.24</v>
      </c>
      <c r="J83" s="276">
        <v>23.61</v>
      </c>
    </row>
    <row r="84" spans="1:10" s="268" customFormat="1" ht="24" customHeight="1" x14ac:dyDescent="0.25">
      <c r="A84" s="272" t="s">
        <v>319</v>
      </c>
      <c r="B84" s="273" t="s">
        <v>346</v>
      </c>
      <c r="C84" s="272" t="s">
        <v>24</v>
      </c>
      <c r="D84" s="272" t="s">
        <v>100</v>
      </c>
      <c r="E84" s="422" t="s">
        <v>463</v>
      </c>
      <c r="F84" s="422"/>
      <c r="G84" s="274" t="s">
        <v>160</v>
      </c>
      <c r="H84" s="275">
        <v>1.0619000000000001</v>
      </c>
      <c r="I84" s="276">
        <v>23.22</v>
      </c>
      <c r="J84" s="276">
        <v>24.65</v>
      </c>
    </row>
    <row r="85" spans="1:10" s="268" customFormat="1" ht="15" x14ac:dyDescent="0.25">
      <c r="A85" s="277"/>
      <c r="B85" s="277"/>
      <c r="C85" s="277"/>
      <c r="D85" s="277"/>
      <c r="E85" s="277" t="s">
        <v>330</v>
      </c>
      <c r="F85" s="278">
        <v>57.98</v>
      </c>
      <c r="G85" s="277" t="s">
        <v>331</v>
      </c>
      <c r="H85" s="278">
        <v>0</v>
      </c>
      <c r="I85" s="277" t="s">
        <v>332</v>
      </c>
      <c r="J85" s="278">
        <v>57.98</v>
      </c>
    </row>
    <row r="86" spans="1:10" s="268" customFormat="1" ht="15" x14ac:dyDescent="0.25">
      <c r="A86" s="277"/>
      <c r="B86" s="277"/>
      <c r="C86" s="277"/>
      <c r="D86" s="277"/>
      <c r="E86" s="277" t="s">
        <v>333</v>
      </c>
      <c r="F86" s="278">
        <v>28.32</v>
      </c>
      <c r="G86" s="277"/>
      <c r="H86" s="423" t="s">
        <v>334</v>
      </c>
      <c r="I86" s="423"/>
      <c r="J86" s="278">
        <v>155.01</v>
      </c>
    </row>
    <row r="87" spans="1:10" s="268" customFormat="1" ht="50.1" customHeight="1" thickBot="1" x14ac:dyDescent="0.3">
      <c r="A87" s="279"/>
      <c r="B87" s="279"/>
      <c r="C87" s="279"/>
      <c r="D87" s="279"/>
      <c r="E87" s="279"/>
      <c r="F87" s="279"/>
      <c r="G87" s="279" t="s">
        <v>335</v>
      </c>
      <c r="H87" s="280" t="s">
        <v>524</v>
      </c>
      <c r="I87" s="279" t="s">
        <v>336</v>
      </c>
      <c r="J87" s="281">
        <v>6200.4</v>
      </c>
    </row>
    <row r="88" spans="1:10" s="268" customFormat="1" ht="0.95" customHeight="1" thickTop="1" x14ac:dyDescent="0.25">
      <c r="A88" s="282"/>
      <c r="B88" s="282"/>
      <c r="C88" s="282"/>
      <c r="D88" s="282"/>
      <c r="E88" s="282"/>
      <c r="F88" s="282"/>
      <c r="G88" s="282"/>
      <c r="H88" s="282"/>
      <c r="I88" s="282"/>
      <c r="J88" s="282"/>
    </row>
    <row r="89" spans="1:10" s="268" customFormat="1" ht="18" customHeight="1" x14ac:dyDescent="0.25">
      <c r="A89" s="269" t="s">
        <v>362</v>
      </c>
      <c r="B89" s="270" t="s">
        <v>309</v>
      </c>
      <c r="C89" s="269" t="s">
        <v>310</v>
      </c>
      <c r="D89" s="269" t="s">
        <v>311</v>
      </c>
      <c r="E89" s="424" t="s">
        <v>312</v>
      </c>
      <c r="F89" s="424"/>
      <c r="G89" s="271" t="s">
        <v>313</v>
      </c>
      <c r="H89" s="270" t="s">
        <v>314</v>
      </c>
      <c r="I89" s="270" t="s">
        <v>315</v>
      </c>
      <c r="J89" s="270" t="s">
        <v>211</v>
      </c>
    </row>
    <row r="90" spans="1:10" s="268" customFormat="1" ht="39" customHeight="1" x14ac:dyDescent="0.25">
      <c r="A90" s="272" t="s">
        <v>316</v>
      </c>
      <c r="B90" s="273" t="s">
        <v>363</v>
      </c>
      <c r="C90" s="272" t="s">
        <v>24</v>
      </c>
      <c r="D90" s="272" t="s">
        <v>469</v>
      </c>
      <c r="E90" s="422" t="s">
        <v>467</v>
      </c>
      <c r="F90" s="422"/>
      <c r="G90" s="274" t="s">
        <v>48</v>
      </c>
      <c r="H90" s="275">
        <v>1</v>
      </c>
      <c r="I90" s="276">
        <v>210.27</v>
      </c>
      <c r="J90" s="276">
        <v>210.27</v>
      </c>
    </row>
    <row r="91" spans="1:10" s="268" customFormat="1" ht="65.099999999999994" customHeight="1" x14ac:dyDescent="0.25">
      <c r="A91" s="272" t="s">
        <v>319</v>
      </c>
      <c r="B91" s="273" t="s">
        <v>361</v>
      </c>
      <c r="C91" s="272" t="s">
        <v>24</v>
      </c>
      <c r="D91" s="272" t="s">
        <v>181</v>
      </c>
      <c r="E91" s="422" t="s">
        <v>468</v>
      </c>
      <c r="F91" s="422"/>
      <c r="G91" s="274" t="s">
        <v>182</v>
      </c>
      <c r="H91" s="275">
        <v>1.4932000000000001</v>
      </c>
      <c r="I91" s="276">
        <v>59.58</v>
      </c>
      <c r="J91" s="276">
        <v>88.96</v>
      </c>
    </row>
    <row r="92" spans="1:10" s="268" customFormat="1" ht="65.099999999999994" customHeight="1" x14ac:dyDescent="0.25">
      <c r="A92" s="272" t="s">
        <v>319</v>
      </c>
      <c r="B92" s="273" t="s">
        <v>360</v>
      </c>
      <c r="C92" s="272" t="s">
        <v>24</v>
      </c>
      <c r="D92" s="272" t="s">
        <v>179</v>
      </c>
      <c r="E92" s="422" t="s">
        <v>468</v>
      </c>
      <c r="F92" s="422"/>
      <c r="G92" s="274" t="s">
        <v>180</v>
      </c>
      <c r="H92" s="275">
        <v>0.26910000000000001</v>
      </c>
      <c r="I92" s="276">
        <v>153.13</v>
      </c>
      <c r="J92" s="276">
        <v>41.2</v>
      </c>
    </row>
    <row r="93" spans="1:10" s="268" customFormat="1" ht="24" customHeight="1" x14ac:dyDescent="0.25">
      <c r="A93" s="272" t="s">
        <v>319</v>
      </c>
      <c r="B93" s="273" t="s">
        <v>346</v>
      </c>
      <c r="C93" s="272" t="s">
        <v>24</v>
      </c>
      <c r="D93" s="272" t="s">
        <v>100</v>
      </c>
      <c r="E93" s="422" t="s">
        <v>463</v>
      </c>
      <c r="F93" s="422"/>
      <c r="G93" s="274" t="s">
        <v>160</v>
      </c>
      <c r="H93" s="275">
        <v>1.7623</v>
      </c>
      <c r="I93" s="276">
        <v>23.22</v>
      </c>
      <c r="J93" s="276">
        <v>40.92</v>
      </c>
    </row>
    <row r="94" spans="1:10" s="268" customFormat="1" ht="24" customHeight="1" x14ac:dyDescent="0.25">
      <c r="A94" s="272" t="s">
        <v>319</v>
      </c>
      <c r="B94" s="273" t="s">
        <v>347</v>
      </c>
      <c r="C94" s="272" t="s">
        <v>24</v>
      </c>
      <c r="D94" s="272" t="s">
        <v>102</v>
      </c>
      <c r="E94" s="422" t="s">
        <v>463</v>
      </c>
      <c r="F94" s="422"/>
      <c r="G94" s="274" t="s">
        <v>160</v>
      </c>
      <c r="H94" s="275">
        <v>1.7623</v>
      </c>
      <c r="I94" s="276">
        <v>22.24</v>
      </c>
      <c r="J94" s="276">
        <v>39.19</v>
      </c>
    </row>
    <row r="95" spans="1:10" s="268" customFormat="1" ht="15" x14ac:dyDescent="0.25">
      <c r="A95" s="277"/>
      <c r="B95" s="277"/>
      <c r="C95" s="277"/>
      <c r="D95" s="277"/>
      <c r="E95" s="277" t="s">
        <v>330</v>
      </c>
      <c r="F95" s="278">
        <v>96.23</v>
      </c>
      <c r="G95" s="277" t="s">
        <v>331</v>
      </c>
      <c r="H95" s="278">
        <v>0</v>
      </c>
      <c r="I95" s="277" t="s">
        <v>332</v>
      </c>
      <c r="J95" s="278">
        <v>96.23</v>
      </c>
    </row>
    <row r="96" spans="1:10" s="268" customFormat="1" ht="15" x14ac:dyDescent="0.25">
      <c r="A96" s="277"/>
      <c r="B96" s="277"/>
      <c r="C96" s="277"/>
      <c r="D96" s="277"/>
      <c r="E96" s="277" t="s">
        <v>333</v>
      </c>
      <c r="F96" s="278">
        <v>47.01</v>
      </c>
      <c r="G96" s="277"/>
      <c r="H96" s="423" t="s">
        <v>334</v>
      </c>
      <c r="I96" s="423"/>
      <c r="J96" s="278">
        <v>257.27999999999997</v>
      </c>
    </row>
    <row r="97" spans="1:10" s="268" customFormat="1" ht="50.1" customHeight="1" thickBot="1" x14ac:dyDescent="0.3">
      <c r="A97" s="279"/>
      <c r="B97" s="279"/>
      <c r="C97" s="279"/>
      <c r="D97" s="279"/>
      <c r="E97" s="279"/>
      <c r="F97" s="279"/>
      <c r="G97" s="279" t="s">
        <v>335</v>
      </c>
      <c r="H97" s="280" t="s">
        <v>524</v>
      </c>
      <c r="I97" s="279" t="s">
        <v>336</v>
      </c>
      <c r="J97" s="281">
        <v>10291.200000000001</v>
      </c>
    </row>
    <row r="98" spans="1:10" s="268" customFormat="1" ht="0.95" customHeight="1" thickTop="1" x14ac:dyDescent="0.25">
      <c r="A98" s="282"/>
      <c r="B98" s="282"/>
      <c r="C98" s="282"/>
      <c r="D98" s="282"/>
      <c r="E98" s="282"/>
      <c r="F98" s="282"/>
      <c r="G98" s="282"/>
      <c r="H98" s="282"/>
      <c r="I98" s="282"/>
      <c r="J98" s="282"/>
    </row>
    <row r="99" spans="1:10" s="268" customFormat="1" ht="18" customHeight="1" x14ac:dyDescent="0.25">
      <c r="A99" s="269" t="s">
        <v>364</v>
      </c>
      <c r="B99" s="270" t="s">
        <v>309</v>
      </c>
      <c r="C99" s="269" t="s">
        <v>310</v>
      </c>
      <c r="D99" s="269" t="s">
        <v>311</v>
      </c>
      <c r="E99" s="424" t="s">
        <v>312</v>
      </c>
      <c r="F99" s="424"/>
      <c r="G99" s="271" t="s">
        <v>313</v>
      </c>
      <c r="H99" s="270" t="s">
        <v>314</v>
      </c>
      <c r="I99" s="270" t="s">
        <v>315</v>
      </c>
      <c r="J99" s="270" t="s">
        <v>211</v>
      </c>
    </row>
    <row r="100" spans="1:10" s="268" customFormat="1" ht="39" customHeight="1" x14ac:dyDescent="0.25">
      <c r="A100" s="272" t="s">
        <v>316</v>
      </c>
      <c r="B100" s="273" t="s">
        <v>365</v>
      </c>
      <c r="C100" s="272" t="s">
        <v>24</v>
      </c>
      <c r="D100" s="272" t="s">
        <v>470</v>
      </c>
      <c r="E100" s="422" t="s">
        <v>467</v>
      </c>
      <c r="F100" s="422"/>
      <c r="G100" s="274" t="s">
        <v>48</v>
      </c>
      <c r="H100" s="275">
        <v>1</v>
      </c>
      <c r="I100" s="276">
        <v>277.13</v>
      </c>
      <c r="J100" s="276">
        <v>277.13</v>
      </c>
    </row>
    <row r="101" spans="1:10" s="268" customFormat="1" ht="24" customHeight="1" x14ac:dyDescent="0.25">
      <c r="A101" s="272" t="s">
        <v>319</v>
      </c>
      <c r="B101" s="273" t="s">
        <v>347</v>
      </c>
      <c r="C101" s="272" t="s">
        <v>24</v>
      </c>
      <c r="D101" s="272" t="s">
        <v>102</v>
      </c>
      <c r="E101" s="422" t="s">
        <v>463</v>
      </c>
      <c r="F101" s="422"/>
      <c r="G101" s="274" t="s">
        <v>160</v>
      </c>
      <c r="H101" s="275">
        <v>2.3226</v>
      </c>
      <c r="I101" s="276">
        <v>22.24</v>
      </c>
      <c r="J101" s="276">
        <v>51.65</v>
      </c>
    </row>
    <row r="102" spans="1:10" s="268" customFormat="1" ht="65.099999999999994" customHeight="1" x14ac:dyDescent="0.25">
      <c r="A102" s="272" t="s">
        <v>319</v>
      </c>
      <c r="B102" s="273" t="s">
        <v>361</v>
      </c>
      <c r="C102" s="272" t="s">
        <v>24</v>
      </c>
      <c r="D102" s="272" t="s">
        <v>181</v>
      </c>
      <c r="E102" s="422" t="s">
        <v>468</v>
      </c>
      <c r="F102" s="422"/>
      <c r="G102" s="274" t="s">
        <v>182</v>
      </c>
      <c r="H102" s="275">
        <v>1.9679</v>
      </c>
      <c r="I102" s="276">
        <v>59.58</v>
      </c>
      <c r="J102" s="276">
        <v>117.24</v>
      </c>
    </row>
    <row r="103" spans="1:10" s="268" customFormat="1" ht="24" customHeight="1" x14ac:dyDescent="0.25">
      <c r="A103" s="272" t="s">
        <v>319</v>
      </c>
      <c r="B103" s="273" t="s">
        <v>346</v>
      </c>
      <c r="C103" s="272" t="s">
        <v>24</v>
      </c>
      <c r="D103" s="272" t="s">
        <v>100</v>
      </c>
      <c r="E103" s="422" t="s">
        <v>463</v>
      </c>
      <c r="F103" s="422"/>
      <c r="G103" s="274" t="s">
        <v>160</v>
      </c>
      <c r="H103" s="275">
        <v>2.3226</v>
      </c>
      <c r="I103" s="276">
        <v>23.22</v>
      </c>
      <c r="J103" s="276">
        <v>53.93</v>
      </c>
    </row>
    <row r="104" spans="1:10" s="268" customFormat="1" ht="65.099999999999994" customHeight="1" x14ac:dyDescent="0.25">
      <c r="A104" s="272" t="s">
        <v>319</v>
      </c>
      <c r="B104" s="273" t="s">
        <v>360</v>
      </c>
      <c r="C104" s="272" t="s">
        <v>24</v>
      </c>
      <c r="D104" s="272" t="s">
        <v>179</v>
      </c>
      <c r="E104" s="422" t="s">
        <v>468</v>
      </c>
      <c r="F104" s="422"/>
      <c r="G104" s="274" t="s">
        <v>180</v>
      </c>
      <c r="H104" s="275">
        <v>0.35470000000000002</v>
      </c>
      <c r="I104" s="276">
        <v>153.13</v>
      </c>
      <c r="J104" s="276">
        <v>54.31</v>
      </c>
    </row>
    <row r="105" spans="1:10" s="268" customFormat="1" ht="15" x14ac:dyDescent="0.25">
      <c r="A105" s="277"/>
      <c r="B105" s="277"/>
      <c r="C105" s="277"/>
      <c r="D105" s="277"/>
      <c r="E105" s="277" t="s">
        <v>330</v>
      </c>
      <c r="F105" s="278">
        <v>126.82</v>
      </c>
      <c r="G105" s="277" t="s">
        <v>331</v>
      </c>
      <c r="H105" s="278">
        <v>0</v>
      </c>
      <c r="I105" s="277" t="s">
        <v>332</v>
      </c>
      <c r="J105" s="278">
        <v>126.82</v>
      </c>
    </row>
    <row r="106" spans="1:10" s="268" customFormat="1" ht="15" x14ac:dyDescent="0.25">
      <c r="A106" s="277"/>
      <c r="B106" s="277"/>
      <c r="C106" s="277"/>
      <c r="D106" s="277"/>
      <c r="E106" s="277" t="s">
        <v>333</v>
      </c>
      <c r="F106" s="278">
        <v>61.96</v>
      </c>
      <c r="G106" s="277"/>
      <c r="H106" s="423" t="s">
        <v>334</v>
      </c>
      <c r="I106" s="423"/>
      <c r="J106" s="278">
        <v>339.09</v>
      </c>
    </row>
    <row r="107" spans="1:10" s="268" customFormat="1" ht="50.1" customHeight="1" thickBot="1" x14ac:dyDescent="0.3">
      <c r="A107" s="279"/>
      <c r="B107" s="279"/>
      <c r="C107" s="279"/>
      <c r="D107" s="279"/>
      <c r="E107" s="279"/>
      <c r="F107" s="279"/>
      <c r="G107" s="279" t="s">
        <v>335</v>
      </c>
      <c r="H107" s="280" t="s">
        <v>524</v>
      </c>
      <c r="I107" s="279" t="s">
        <v>336</v>
      </c>
      <c r="J107" s="281">
        <v>13563.6</v>
      </c>
    </row>
    <row r="108" spans="1:10" s="268" customFormat="1" ht="0.95" customHeight="1" thickTop="1" x14ac:dyDescent="0.25">
      <c r="A108" s="282"/>
      <c r="B108" s="282"/>
      <c r="C108" s="282"/>
      <c r="D108" s="282"/>
      <c r="E108" s="282"/>
      <c r="F108" s="282"/>
      <c r="G108" s="282"/>
      <c r="H108" s="282"/>
      <c r="I108" s="282"/>
      <c r="J108" s="282"/>
    </row>
    <row r="109" spans="1:10" s="268" customFormat="1" ht="18" customHeight="1" x14ac:dyDescent="0.25">
      <c r="A109" s="269" t="s">
        <v>366</v>
      </c>
      <c r="B109" s="270" t="s">
        <v>309</v>
      </c>
      <c r="C109" s="269" t="s">
        <v>310</v>
      </c>
      <c r="D109" s="269" t="s">
        <v>311</v>
      </c>
      <c r="E109" s="424" t="s">
        <v>312</v>
      </c>
      <c r="F109" s="424"/>
      <c r="G109" s="271" t="s">
        <v>313</v>
      </c>
      <c r="H109" s="270" t="s">
        <v>314</v>
      </c>
      <c r="I109" s="270" t="s">
        <v>315</v>
      </c>
      <c r="J109" s="270" t="s">
        <v>211</v>
      </c>
    </row>
    <row r="110" spans="1:10" s="268" customFormat="1" ht="39" customHeight="1" x14ac:dyDescent="0.25">
      <c r="A110" s="272" t="s">
        <v>316</v>
      </c>
      <c r="B110" s="273" t="s">
        <v>367</v>
      </c>
      <c r="C110" s="272" t="s">
        <v>24</v>
      </c>
      <c r="D110" s="272" t="s">
        <v>471</v>
      </c>
      <c r="E110" s="422" t="s">
        <v>467</v>
      </c>
      <c r="F110" s="422"/>
      <c r="G110" s="274" t="s">
        <v>48</v>
      </c>
      <c r="H110" s="275">
        <v>1</v>
      </c>
      <c r="I110" s="276">
        <v>75</v>
      </c>
      <c r="J110" s="276">
        <v>75</v>
      </c>
    </row>
    <row r="111" spans="1:10" s="268" customFormat="1" ht="24" customHeight="1" x14ac:dyDescent="0.25">
      <c r="A111" s="272" t="s">
        <v>319</v>
      </c>
      <c r="B111" s="273" t="s">
        <v>346</v>
      </c>
      <c r="C111" s="272" t="s">
        <v>24</v>
      </c>
      <c r="D111" s="272" t="s">
        <v>100</v>
      </c>
      <c r="E111" s="422" t="s">
        <v>463</v>
      </c>
      <c r="F111" s="422"/>
      <c r="G111" s="274" t="s">
        <v>160</v>
      </c>
      <c r="H111" s="275">
        <v>1.1535</v>
      </c>
      <c r="I111" s="276">
        <v>23.22</v>
      </c>
      <c r="J111" s="276">
        <v>26.78</v>
      </c>
    </row>
    <row r="112" spans="1:10" s="268" customFormat="1" ht="24" customHeight="1" x14ac:dyDescent="0.25">
      <c r="A112" s="272" t="s">
        <v>319</v>
      </c>
      <c r="B112" s="273" t="s">
        <v>347</v>
      </c>
      <c r="C112" s="272" t="s">
        <v>24</v>
      </c>
      <c r="D112" s="272" t="s">
        <v>102</v>
      </c>
      <c r="E112" s="422" t="s">
        <v>463</v>
      </c>
      <c r="F112" s="422"/>
      <c r="G112" s="274" t="s">
        <v>160</v>
      </c>
      <c r="H112" s="275">
        <v>2.1684999999999999</v>
      </c>
      <c r="I112" s="276">
        <v>22.24</v>
      </c>
      <c r="J112" s="276">
        <v>48.22</v>
      </c>
    </row>
    <row r="113" spans="1:10" s="268" customFormat="1" ht="15" x14ac:dyDescent="0.25">
      <c r="A113" s="277"/>
      <c r="B113" s="277"/>
      <c r="C113" s="277"/>
      <c r="D113" s="277"/>
      <c r="E113" s="277" t="s">
        <v>330</v>
      </c>
      <c r="F113" s="278">
        <v>54.5</v>
      </c>
      <c r="G113" s="277" t="s">
        <v>331</v>
      </c>
      <c r="H113" s="278">
        <v>0</v>
      </c>
      <c r="I113" s="277" t="s">
        <v>332</v>
      </c>
      <c r="J113" s="278">
        <v>54.5</v>
      </c>
    </row>
    <row r="114" spans="1:10" s="268" customFormat="1" ht="15" x14ac:dyDescent="0.25">
      <c r="A114" s="277"/>
      <c r="B114" s="277"/>
      <c r="C114" s="277"/>
      <c r="D114" s="277"/>
      <c r="E114" s="277" t="s">
        <v>333</v>
      </c>
      <c r="F114" s="278">
        <v>16.77</v>
      </c>
      <c r="G114" s="277"/>
      <c r="H114" s="423" t="s">
        <v>334</v>
      </c>
      <c r="I114" s="423"/>
      <c r="J114" s="278">
        <v>91.77</v>
      </c>
    </row>
    <row r="115" spans="1:10" s="268" customFormat="1" ht="50.1" customHeight="1" thickBot="1" x14ac:dyDescent="0.3">
      <c r="A115" s="279"/>
      <c r="B115" s="279"/>
      <c r="C115" s="279"/>
      <c r="D115" s="279"/>
      <c r="E115" s="279"/>
      <c r="F115" s="279"/>
      <c r="G115" s="279" t="s">
        <v>335</v>
      </c>
      <c r="H115" s="280" t="s">
        <v>524</v>
      </c>
      <c r="I115" s="279" t="s">
        <v>336</v>
      </c>
      <c r="J115" s="281">
        <v>3670.8</v>
      </c>
    </row>
    <row r="116" spans="1:10" s="268" customFormat="1" ht="0.95" customHeight="1" thickTop="1" x14ac:dyDescent="0.25">
      <c r="A116" s="282"/>
      <c r="B116" s="282"/>
      <c r="C116" s="282"/>
      <c r="D116" s="282"/>
      <c r="E116" s="282"/>
      <c r="F116" s="282"/>
      <c r="G116" s="282"/>
      <c r="H116" s="282"/>
      <c r="I116" s="282"/>
      <c r="J116" s="282"/>
    </row>
    <row r="117" spans="1:10" s="268" customFormat="1" ht="18" customHeight="1" x14ac:dyDescent="0.25">
      <c r="A117" s="269" t="s">
        <v>368</v>
      </c>
      <c r="B117" s="270" t="s">
        <v>309</v>
      </c>
      <c r="C117" s="269" t="s">
        <v>310</v>
      </c>
      <c r="D117" s="269" t="s">
        <v>311</v>
      </c>
      <c r="E117" s="424" t="s">
        <v>312</v>
      </c>
      <c r="F117" s="424"/>
      <c r="G117" s="271" t="s">
        <v>313</v>
      </c>
      <c r="H117" s="270" t="s">
        <v>314</v>
      </c>
      <c r="I117" s="270" t="s">
        <v>315</v>
      </c>
      <c r="J117" s="270" t="s">
        <v>211</v>
      </c>
    </row>
    <row r="118" spans="1:10" s="268" customFormat="1" ht="39" customHeight="1" x14ac:dyDescent="0.25">
      <c r="A118" s="272" t="s">
        <v>316</v>
      </c>
      <c r="B118" s="273" t="s">
        <v>369</v>
      </c>
      <c r="C118" s="272" t="s">
        <v>24</v>
      </c>
      <c r="D118" s="272" t="s">
        <v>472</v>
      </c>
      <c r="E118" s="422" t="s">
        <v>467</v>
      </c>
      <c r="F118" s="422"/>
      <c r="G118" s="274" t="s">
        <v>48</v>
      </c>
      <c r="H118" s="275">
        <v>1</v>
      </c>
      <c r="I118" s="276">
        <v>147.21</v>
      </c>
      <c r="J118" s="276">
        <v>147.21</v>
      </c>
    </row>
    <row r="119" spans="1:10" s="268" customFormat="1" ht="24" customHeight="1" x14ac:dyDescent="0.25">
      <c r="A119" s="272" t="s">
        <v>319</v>
      </c>
      <c r="B119" s="273" t="s">
        <v>347</v>
      </c>
      <c r="C119" s="272" t="s">
        <v>24</v>
      </c>
      <c r="D119" s="272" t="s">
        <v>102</v>
      </c>
      <c r="E119" s="422" t="s">
        <v>463</v>
      </c>
      <c r="F119" s="422"/>
      <c r="G119" s="274" t="s">
        <v>160</v>
      </c>
      <c r="H119" s="275">
        <v>4.2561999999999998</v>
      </c>
      <c r="I119" s="276">
        <v>22.24</v>
      </c>
      <c r="J119" s="276">
        <v>94.65</v>
      </c>
    </row>
    <row r="120" spans="1:10" s="268" customFormat="1" ht="24" customHeight="1" x14ac:dyDescent="0.25">
      <c r="A120" s="272" t="s">
        <v>319</v>
      </c>
      <c r="B120" s="273" t="s">
        <v>346</v>
      </c>
      <c r="C120" s="272" t="s">
        <v>24</v>
      </c>
      <c r="D120" s="272" t="s">
        <v>100</v>
      </c>
      <c r="E120" s="422" t="s">
        <v>463</v>
      </c>
      <c r="F120" s="422"/>
      <c r="G120" s="274" t="s">
        <v>160</v>
      </c>
      <c r="H120" s="275">
        <v>2.2639</v>
      </c>
      <c r="I120" s="276">
        <v>23.22</v>
      </c>
      <c r="J120" s="276">
        <v>52.56</v>
      </c>
    </row>
    <row r="121" spans="1:10" s="268" customFormat="1" ht="15" x14ac:dyDescent="0.25">
      <c r="A121" s="277"/>
      <c r="B121" s="277"/>
      <c r="C121" s="277"/>
      <c r="D121" s="277"/>
      <c r="E121" s="277" t="s">
        <v>330</v>
      </c>
      <c r="F121" s="278">
        <v>106.98</v>
      </c>
      <c r="G121" s="277" t="s">
        <v>331</v>
      </c>
      <c r="H121" s="278">
        <v>0</v>
      </c>
      <c r="I121" s="277" t="s">
        <v>332</v>
      </c>
      <c r="J121" s="278">
        <v>106.98</v>
      </c>
    </row>
    <row r="122" spans="1:10" s="268" customFormat="1" ht="15" x14ac:dyDescent="0.25">
      <c r="A122" s="277"/>
      <c r="B122" s="277"/>
      <c r="C122" s="277"/>
      <c r="D122" s="277"/>
      <c r="E122" s="277" t="s">
        <v>333</v>
      </c>
      <c r="F122" s="278">
        <v>32.909999999999997</v>
      </c>
      <c r="G122" s="277"/>
      <c r="H122" s="423" t="s">
        <v>334</v>
      </c>
      <c r="I122" s="423"/>
      <c r="J122" s="278">
        <v>180.12</v>
      </c>
    </row>
    <row r="123" spans="1:10" s="268" customFormat="1" ht="50.1" customHeight="1" thickBot="1" x14ac:dyDescent="0.3">
      <c r="A123" s="279"/>
      <c r="B123" s="279"/>
      <c r="C123" s="279"/>
      <c r="D123" s="279"/>
      <c r="E123" s="279"/>
      <c r="F123" s="279"/>
      <c r="G123" s="279" t="s">
        <v>335</v>
      </c>
      <c r="H123" s="280" t="s">
        <v>524</v>
      </c>
      <c r="I123" s="279" t="s">
        <v>336</v>
      </c>
      <c r="J123" s="281">
        <v>7204.8</v>
      </c>
    </row>
    <row r="124" spans="1:10" s="268" customFormat="1" ht="0.95" customHeight="1" thickTop="1" x14ac:dyDescent="0.25">
      <c r="A124" s="282"/>
      <c r="B124" s="282"/>
      <c r="C124" s="282"/>
      <c r="D124" s="282"/>
      <c r="E124" s="282"/>
      <c r="F124" s="282"/>
      <c r="G124" s="282"/>
      <c r="H124" s="282"/>
      <c r="I124" s="282"/>
      <c r="J124" s="282"/>
    </row>
    <row r="125" spans="1:10" s="268" customFormat="1" ht="18" customHeight="1" x14ac:dyDescent="0.25">
      <c r="A125" s="269" t="s">
        <v>370</v>
      </c>
      <c r="B125" s="270" t="s">
        <v>309</v>
      </c>
      <c r="C125" s="269" t="s">
        <v>310</v>
      </c>
      <c r="D125" s="269" t="s">
        <v>311</v>
      </c>
      <c r="E125" s="424" t="s">
        <v>312</v>
      </c>
      <c r="F125" s="424"/>
      <c r="G125" s="271" t="s">
        <v>313</v>
      </c>
      <c r="H125" s="270" t="s">
        <v>314</v>
      </c>
      <c r="I125" s="270" t="s">
        <v>315</v>
      </c>
      <c r="J125" s="270" t="s">
        <v>211</v>
      </c>
    </row>
    <row r="126" spans="1:10" s="268" customFormat="1" ht="26.1" customHeight="1" x14ac:dyDescent="0.25">
      <c r="A126" s="272" t="s">
        <v>316</v>
      </c>
      <c r="B126" s="273" t="s">
        <v>371</v>
      </c>
      <c r="C126" s="272" t="s">
        <v>24</v>
      </c>
      <c r="D126" s="272" t="s">
        <v>473</v>
      </c>
      <c r="E126" s="422" t="s">
        <v>467</v>
      </c>
      <c r="F126" s="422"/>
      <c r="G126" s="274" t="s">
        <v>48</v>
      </c>
      <c r="H126" s="275">
        <v>1</v>
      </c>
      <c r="I126" s="276">
        <v>386.68</v>
      </c>
      <c r="J126" s="276">
        <v>386.68</v>
      </c>
    </row>
    <row r="127" spans="1:10" s="268" customFormat="1" ht="39" customHeight="1" x14ac:dyDescent="0.25">
      <c r="A127" s="272" t="s">
        <v>319</v>
      </c>
      <c r="B127" s="273" t="s">
        <v>373</v>
      </c>
      <c r="C127" s="272" t="s">
        <v>24</v>
      </c>
      <c r="D127" s="272" t="s">
        <v>374</v>
      </c>
      <c r="E127" s="422" t="s">
        <v>468</v>
      </c>
      <c r="F127" s="422"/>
      <c r="G127" s="274" t="s">
        <v>182</v>
      </c>
      <c r="H127" s="275">
        <v>1.1953</v>
      </c>
      <c r="I127" s="276">
        <v>108.2</v>
      </c>
      <c r="J127" s="276">
        <v>129.33000000000001</v>
      </c>
    </row>
    <row r="128" spans="1:10" s="268" customFormat="1" ht="24" customHeight="1" x14ac:dyDescent="0.25">
      <c r="A128" s="272" t="s">
        <v>319</v>
      </c>
      <c r="B128" s="273" t="s">
        <v>347</v>
      </c>
      <c r="C128" s="272" t="s">
        <v>24</v>
      </c>
      <c r="D128" s="272" t="s">
        <v>102</v>
      </c>
      <c r="E128" s="422" t="s">
        <v>463</v>
      </c>
      <c r="F128" s="422"/>
      <c r="G128" s="274" t="s">
        <v>160</v>
      </c>
      <c r="H128" s="275">
        <v>6.0595999999999997</v>
      </c>
      <c r="I128" s="276">
        <v>22.24</v>
      </c>
      <c r="J128" s="276">
        <v>134.76</v>
      </c>
    </row>
    <row r="129" spans="1:10" s="268" customFormat="1" ht="24" customHeight="1" x14ac:dyDescent="0.25">
      <c r="A129" s="272" t="s">
        <v>319</v>
      </c>
      <c r="B129" s="273" t="s">
        <v>346</v>
      </c>
      <c r="C129" s="272" t="s">
        <v>24</v>
      </c>
      <c r="D129" s="272" t="s">
        <v>100</v>
      </c>
      <c r="E129" s="422" t="s">
        <v>463</v>
      </c>
      <c r="F129" s="422"/>
      <c r="G129" s="274" t="s">
        <v>160</v>
      </c>
      <c r="H129" s="275">
        <v>3.2231999999999998</v>
      </c>
      <c r="I129" s="276">
        <v>23.22</v>
      </c>
      <c r="J129" s="276">
        <v>74.84</v>
      </c>
    </row>
    <row r="130" spans="1:10" s="268" customFormat="1" ht="39" customHeight="1" x14ac:dyDescent="0.25">
      <c r="A130" s="272" t="s">
        <v>319</v>
      </c>
      <c r="B130" s="273" t="s">
        <v>372</v>
      </c>
      <c r="C130" s="272" t="s">
        <v>24</v>
      </c>
      <c r="D130" s="272" t="s">
        <v>183</v>
      </c>
      <c r="E130" s="422" t="s">
        <v>468</v>
      </c>
      <c r="F130" s="422"/>
      <c r="G130" s="274" t="s">
        <v>180</v>
      </c>
      <c r="H130" s="275">
        <v>0.2112</v>
      </c>
      <c r="I130" s="276">
        <v>226.11</v>
      </c>
      <c r="J130" s="276">
        <v>47.75</v>
      </c>
    </row>
    <row r="131" spans="1:10" s="268" customFormat="1" ht="15" x14ac:dyDescent="0.25">
      <c r="A131" s="277"/>
      <c r="B131" s="277"/>
      <c r="C131" s="277"/>
      <c r="D131" s="277"/>
      <c r="E131" s="277" t="s">
        <v>330</v>
      </c>
      <c r="F131" s="278">
        <v>188.46</v>
      </c>
      <c r="G131" s="277" t="s">
        <v>331</v>
      </c>
      <c r="H131" s="278">
        <v>0</v>
      </c>
      <c r="I131" s="277" t="s">
        <v>332</v>
      </c>
      <c r="J131" s="278">
        <v>188.46</v>
      </c>
    </row>
    <row r="132" spans="1:10" s="268" customFormat="1" ht="15" x14ac:dyDescent="0.25">
      <c r="A132" s="277"/>
      <c r="B132" s="277"/>
      <c r="C132" s="277"/>
      <c r="D132" s="277"/>
      <c r="E132" s="277" t="s">
        <v>333</v>
      </c>
      <c r="F132" s="278">
        <v>86.46</v>
      </c>
      <c r="G132" s="277"/>
      <c r="H132" s="423" t="s">
        <v>334</v>
      </c>
      <c r="I132" s="423"/>
      <c r="J132" s="278">
        <v>473.14</v>
      </c>
    </row>
    <row r="133" spans="1:10" s="268" customFormat="1" ht="50.1" customHeight="1" thickBot="1" x14ac:dyDescent="0.3">
      <c r="A133" s="279"/>
      <c r="B133" s="279"/>
      <c r="C133" s="279"/>
      <c r="D133" s="279"/>
      <c r="E133" s="279"/>
      <c r="F133" s="279"/>
      <c r="G133" s="279" t="s">
        <v>335</v>
      </c>
      <c r="H133" s="280" t="s">
        <v>524</v>
      </c>
      <c r="I133" s="279" t="s">
        <v>336</v>
      </c>
      <c r="J133" s="281">
        <v>18925.599999999999</v>
      </c>
    </row>
    <row r="134" spans="1:10" s="268" customFormat="1" ht="0.95" customHeight="1" thickTop="1" x14ac:dyDescent="0.25">
      <c r="A134" s="282"/>
      <c r="B134" s="282"/>
      <c r="C134" s="282"/>
      <c r="D134" s="282"/>
      <c r="E134" s="282"/>
      <c r="F134" s="282"/>
      <c r="G134" s="282"/>
      <c r="H134" s="282"/>
      <c r="I134" s="282"/>
      <c r="J134" s="282"/>
    </row>
    <row r="135" spans="1:10" s="268" customFormat="1" ht="18" customHeight="1" x14ac:dyDescent="0.25">
      <c r="A135" s="269" t="s">
        <v>375</v>
      </c>
      <c r="B135" s="270" t="s">
        <v>309</v>
      </c>
      <c r="C135" s="269" t="s">
        <v>310</v>
      </c>
      <c r="D135" s="269" t="s">
        <v>311</v>
      </c>
      <c r="E135" s="424" t="s">
        <v>312</v>
      </c>
      <c r="F135" s="424"/>
      <c r="G135" s="271" t="s">
        <v>313</v>
      </c>
      <c r="H135" s="270" t="s">
        <v>314</v>
      </c>
      <c r="I135" s="270" t="s">
        <v>315</v>
      </c>
      <c r="J135" s="270" t="s">
        <v>211</v>
      </c>
    </row>
    <row r="136" spans="1:10" s="268" customFormat="1" ht="26.1" customHeight="1" x14ac:dyDescent="0.25">
      <c r="A136" s="272" t="s">
        <v>316</v>
      </c>
      <c r="B136" s="273" t="s">
        <v>376</v>
      </c>
      <c r="C136" s="272" t="s">
        <v>24</v>
      </c>
      <c r="D136" s="272" t="s">
        <v>474</v>
      </c>
      <c r="E136" s="422" t="s">
        <v>467</v>
      </c>
      <c r="F136" s="422"/>
      <c r="G136" s="274" t="s">
        <v>48</v>
      </c>
      <c r="H136" s="275">
        <v>1</v>
      </c>
      <c r="I136" s="276">
        <v>32.67</v>
      </c>
      <c r="J136" s="276">
        <v>32.67</v>
      </c>
    </row>
    <row r="137" spans="1:10" s="268" customFormat="1" ht="65.099999999999994" customHeight="1" x14ac:dyDescent="0.25">
      <c r="A137" s="272" t="s">
        <v>319</v>
      </c>
      <c r="B137" s="273" t="s">
        <v>379</v>
      </c>
      <c r="C137" s="272" t="s">
        <v>24</v>
      </c>
      <c r="D137" s="272" t="s">
        <v>380</v>
      </c>
      <c r="E137" s="422" t="s">
        <v>468</v>
      </c>
      <c r="F137" s="422"/>
      <c r="G137" s="274" t="s">
        <v>182</v>
      </c>
      <c r="H137" s="275">
        <v>4.6100000000000002E-2</v>
      </c>
      <c r="I137" s="276">
        <v>73.52</v>
      </c>
      <c r="J137" s="276">
        <v>3.38</v>
      </c>
    </row>
    <row r="138" spans="1:10" s="268" customFormat="1" ht="65.099999999999994" customHeight="1" x14ac:dyDescent="0.25">
      <c r="A138" s="272" t="s">
        <v>319</v>
      </c>
      <c r="B138" s="273" t="s">
        <v>377</v>
      </c>
      <c r="C138" s="272" t="s">
        <v>24</v>
      </c>
      <c r="D138" s="272" t="s">
        <v>378</v>
      </c>
      <c r="E138" s="422" t="s">
        <v>468</v>
      </c>
      <c r="F138" s="422"/>
      <c r="G138" s="274" t="s">
        <v>180</v>
      </c>
      <c r="H138" s="275">
        <v>5.6300000000000003E-2</v>
      </c>
      <c r="I138" s="276">
        <v>307.82</v>
      </c>
      <c r="J138" s="276">
        <v>17.329999999999998</v>
      </c>
    </row>
    <row r="139" spans="1:10" s="268" customFormat="1" ht="24" customHeight="1" x14ac:dyDescent="0.25">
      <c r="A139" s="272" t="s">
        <v>319</v>
      </c>
      <c r="B139" s="273" t="s">
        <v>347</v>
      </c>
      <c r="C139" s="272" t="s">
        <v>24</v>
      </c>
      <c r="D139" s="272" t="s">
        <v>102</v>
      </c>
      <c r="E139" s="422" t="s">
        <v>463</v>
      </c>
      <c r="F139" s="422"/>
      <c r="G139" s="274" t="s">
        <v>160</v>
      </c>
      <c r="H139" s="275">
        <v>0.30180000000000001</v>
      </c>
      <c r="I139" s="276">
        <v>22.24</v>
      </c>
      <c r="J139" s="276">
        <v>6.71</v>
      </c>
    </row>
    <row r="140" spans="1:10" s="268" customFormat="1" ht="24" customHeight="1" x14ac:dyDescent="0.25">
      <c r="A140" s="272" t="s">
        <v>319</v>
      </c>
      <c r="B140" s="273" t="s">
        <v>346</v>
      </c>
      <c r="C140" s="272" t="s">
        <v>24</v>
      </c>
      <c r="D140" s="272" t="s">
        <v>100</v>
      </c>
      <c r="E140" s="422" t="s">
        <v>463</v>
      </c>
      <c r="F140" s="422"/>
      <c r="G140" s="274" t="s">
        <v>160</v>
      </c>
      <c r="H140" s="275">
        <v>0.2263</v>
      </c>
      <c r="I140" s="276">
        <v>23.22</v>
      </c>
      <c r="J140" s="276">
        <v>5.25</v>
      </c>
    </row>
    <row r="141" spans="1:10" s="268" customFormat="1" ht="15" x14ac:dyDescent="0.25">
      <c r="A141" s="277"/>
      <c r="B141" s="277"/>
      <c r="C141" s="277"/>
      <c r="D141" s="277"/>
      <c r="E141" s="277" t="s">
        <v>330</v>
      </c>
      <c r="F141" s="278">
        <v>11.51</v>
      </c>
      <c r="G141" s="277" t="s">
        <v>331</v>
      </c>
      <c r="H141" s="278">
        <v>0</v>
      </c>
      <c r="I141" s="277" t="s">
        <v>332</v>
      </c>
      <c r="J141" s="278">
        <v>11.51</v>
      </c>
    </row>
    <row r="142" spans="1:10" s="268" customFormat="1" ht="15" x14ac:dyDescent="0.25">
      <c r="A142" s="277"/>
      <c r="B142" s="277"/>
      <c r="C142" s="277"/>
      <c r="D142" s="277"/>
      <c r="E142" s="277" t="s">
        <v>333</v>
      </c>
      <c r="F142" s="278">
        <v>7.3</v>
      </c>
      <c r="G142" s="277"/>
      <c r="H142" s="423" t="s">
        <v>334</v>
      </c>
      <c r="I142" s="423"/>
      <c r="J142" s="278">
        <v>39.97</v>
      </c>
    </row>
    <row r="143" spans="1:10" s="268" customFormat="1" ht="50.1" customHeight="1" thickBot="1" x14ac:dyDescent="0.3">
      <c r="A143" s="279"/>
      <c r="B143" s="279"/>
      <c r="C143" s="279"/>
      <c r="D143" s="279"/>
      <c r="E143" s="279"/>
      <c r="F143" s="279"/>
      <c r="G143" s="279" t="s">
        <v>335</v>
      </c>
      <c r="H143" s="280" t="s">
        <v>525</v>
      </c>
      <c r="I143" s="279" t="s">
        <v>336</v>
      </c>
      <c r="J143" s="281">
        <v>15988</v>
      </c>
    </row>
    <row r="144" spans="1:10" s="268" customFormat="1" ht="0.95" customHeight="1" thickTop="1" x14ac:dyDescent="0.25">
      <c r="A144" s="282"/>
      <c r="B144" s="282"/>
      <c r="C144" s="282"/>
      <c r="D144" s="282"/>
      <c r="E144" s="282"/>
      <c r="F144" s="282"/>
      <c r="G144" s="282"/>
      <c r="H144" s="282"/>
      <c r="I144" s="282"/>
      <c r="J144" s="282"/>
    </row>
    <row r="145" spans="1:10" s="268" customFormat="1" ht="18" customHeight="1" x14ac:dyDescent="0.25">
      <c r="A145" s="269" t="s">
        <v>381</v>
      </c>
      <c r="B145" s="270" t="s">
        <v>309</v>
      </c>
      <c r="C145" s="269" t="s">
        <v>310</v>
      </c>
      <c r="D145" s="269" t="s">
        <v>311</v>
      </c>
      <c r="E145" s="424" t="s">
        <v>312</v>
      </c>
      <c r="F145" s="424"/>
      <c r="G145" s="271" t="s">
        <v>313</v>
      </c>
      <c r="H145" s="270" t="s">
        <v>314</v>
      </c>
      <c r="I145" s="270" t="s">
        <v>315</v>
      </c>
      <c r="J145" s="270" t="s">
        <v>211</v>
      </c>
    </row>
    <row r="146" spans="1:10" s="268" customFormat="1" ht="39" customHeight="1" x14ac:dyDescent="0.25">
      <c r="A146" s="272" t="s">
        <v>316</v>
      </c>
      <c r="B146" s="273" t="s">
        <v>382</v>
      </c>
      <c r="C146" s="272" t="s">
        <v>24</v>
      </c>
      <c r="D146" s="272" t="s">
        <v>475</v>
      </c>
      <c r="E146" s="422" t="s">
        <v>467</v>
      </c>
      <c r="F146" s="422"/>
      <c r="G146" s="274" t="s">
        <v>48</v>
      </c>
      <c r="H146" s="275">
        <v>1</v>
      </c>
      <c r="I146" s="276">
        <v>122.03</v>
      </c>
      <c r="J146" s="276">
        <v>122.03</v>
      </c>
    </row>
    <row r="147" spans="1:10" s="268" customFormat="1" ht="65.099999999999994" customHeight="1" x14ac:dyDescent="0.25">
      <c r="A147" s="272" t="s">
        <v>319</v>
      </c>
      <c r="B147" s="273" t="s">
        <v>379</v>
      </c>
      <c r="C147" s="272" t="s">
        <v>24</v>
      </c>
      <c r="D147" s="272" t="s">
        <v>380</v>
      </c>
      <c r="E147" s="422" t="s">
        <v>468</v>
      </c>
      <c r="F147" s="422"/>
      <c r="G147" s="274" t="s">
        <v>182</v>
      </c>
      <c r="H147" s="275">
        <v>0.14019999999999999</v>
      </c>
      <c r="I147" s="276">
        <v>73.52</v>
      </c>
      <c r="J147" s="276">
        <v>10.3</v>
      </c>
    </row>
    <row r="148" spans="1:10" s="268" customFormat="1" ht="24" customHeight="1" x14ac:dyDescent="0.25">
      <c r="A148" s="272" t="s">
        <v>319</v>
      </c>
      <c r="B148" s="273" t="s">
        <v>346</v>
      </c>
      <c r="C148" s="272" t="s">
        <v>24</v>
      </c>
      <c r="D148" s="272" t="s">
        <v>100</v>
      </c>
      <c r="E148" s="422" t="s">
        <v>463</v>
      </c>
      <c r="F148" s="422"/>
      <c r="G148" s="274" t="s">
        <v>160</v>
      </c>
      <c r="H148" s="275">
        <v>1.1173999999999999</v>
      </c>
      <c r="I148" s="276">
        <v>23.22</v>
      </c>
      <c r="J148" s="276">
        <v>25.94</v>
      </c>
    </row>
    <row r="149" spans="1:10" s="268" customFormat="1" ht="65.099999999999994" customHeight="1" x14ac:dyDescent="0.25">
      <c r="A149" s="272" t="s">
        <v>319</v>
      </c>
      <c r="B149" s="273" t="s">
        <v>377</v>
      </c>
      <c r="C149" s="272" t="s">
        <v>24</v>
      </c>
      <c r="D149" s="272" t="s">
        <v>378</v>
      </c>
      <c r="E149" s="422" t="s">
        <v>468</v>
      </c>
      <c r="F149" s="422"/>
      <c r="G149" s="274" t="s">
        <v>180</v>
      </c>
      <c r="H149" s="275">
        <v>0.1711</v>
      </c>
      <c r="I149" s="276">
        <v>307.82</v>
      </c>
      <c r="J149" s="276">
        <v>52.66</v>
      </c>
    </row>
    <row r="150" spans="1:10" s="268" customFormat="1" ht="24" customHeight="1" x14ac:dyDescent="0.25">
      <c r="A150" s="272" t="s">
        <v>319</v>
      </c>
      <c r="B150" s="273" t="s">
        <v>347</v>
      </c>
      <c r="C150" s="272" t="s">
        <v>24</v>
      </c>
      <c r="D150" s="272" t="s">
        <v>102</v>
      </c>
      <c r="E150" s="422" t="s">
        <v>463</v>
      </c>
      <c r="F150" s="422"/>
      <c r="G150" s="274" t="s">
        <v>160</v>
      </c>
      <c r="H150" s="275">
        <v>1.4898</v>
      </c>
      <c r="I150" s="276">
        <v>22.24</v>
      </c>
      <c r="J150" s="276">
        <v>33.130000000000003</v>
      </c>
    </row>
    <row r="151" spans="1:10" s="268" customFormat="1" ht="15" x14ac:dyDescent="0.25">
      <c r="A151" s="277"/>
      <c r="B151" s="277"/>
      <c r="C151" s="277"/>
      <c r="D151" s="277"/>
      <c r="E151" s="277" t="s">
        <v>330</v>
      </c>
      <c r="F151" s="278">
        <v>51.56</v>
      </c>
      <c r="G151" s="277" t="s">
        <v>331</v>
      </c>
      <c r="H151" s="278">
        <v>0</v>
      </c>
      <c r="I151" s="277" t="s">
        <v>332</v>
      </c>
      <c r="J151" s="278">
        <v>51.56</v>
      </c>
    </row>
    <row r="152" spans="1:10" s="268" customFormat="1" ht="15" x14ac:dyDescent="0.25">
      <c r="A152" s="277"/>
      <c r="B152" s="277"/>
      <c r="C152" s="277"/>
      <c r="D152" s="277"/>
      <c r="E152" s="277" t="s">
        <v>333</v>
      </c>
      <c r="F152" s="278">
        <v>27.28</v>
      </c>
      <c r="G152" s="277"/>
      <c r="H152" s="423" t="s">
        <v>334</v>
      </c>
      <c r="I152" s="423"/>
      <c r="J152" s="278">
        <v>149.31</v>
      </c>
    </row>
    <row r="153" spans="1:10" s="268" customFormat="1" ht="50.1" customHeight="1" thickBot="1" x14ac:dyDescent="0.3">
      <c r="A153" s="279"/>
      <c r="B153" s="279"/>
      <c r="C153" s="279"/>
      <c r="D153" s="279"/>
      <c r="E153" s="279"/>
      <c r="F153" s="279"/>
      <c r="G153" s="279" t="s">
        <v>335</v>
      </c>
      <c r="H153" s="280" t="s">
        <v>526</v>
      </c>
      <c r="I153" s="279" t="s">
        <v>336</v>
      </c>
      <c r="J153" s="281">
        <v>119448</v>
      </c>
    </row>
    <row r="154" spans="1:10" s="268" customFormat="1" ht="0.95" customHeight="1" thickTop="1" x14ac:dyDescent="0.25">
      <c r="A154" s="282"/>
      <c r="B154" s="282"/>
      <c r="C154" s="282"/>
      <c r="D154" s="282"/>
      <c r="E154" s="282"/>
      <c r="F154" s="282"/>
      <c r="G154" s="282"/>
      <c r="H154" s="282"/>
      <c r="I154" s="282"/>
      <c r="J154" s="282"/>
    </row>
    <row r="155" spans="1:10" s="268" customFormat="1" ht="18" customHeight="1" x14ac:dyDescent="0.25">
      <c r="A155" s="269" t="s">
        <v>383</v>
      </c>
      <c r="B155" s="270" t="s">
        <v>309</v>
      </c>
      <c r="C155" s="269" t="s">
        <v>310</v>
      </c>
      <c r="D155" s="269" t="s">
        <v>311</v>
      </c>
      <c r="E155" s="424" t="s">
        <v>312</v>
      </c>
      <c r="F155" s="424"/>
      <c r="G155" s="271" t="s">
        <v>313</v>
      </c>
      <c r="H155" s="270" t="s">
        <v>314</v>
      </c>
      <c r="I155" s="270" t="s">
        <v>315</v>
      </c>
      <c r="J155" s="270" t="s">
        <v>211</v>
      </c>
    </row>
    <row r="156" spans="1:10" s="268" customFormat="1" ht="39" customHeight="1" x14ac:dyDescent="0.25">
      <c r="A156" s="272" t="s">
        <v>316</v>
      </c>
      <c r="B156" s="273" t="s">
        <v>384</v>
      </c>
      <c r="C156" s="272" t="s">
        <v>24</v>
      </c>
      <c r="D156" s="272" t="s">
        <v>476</v>
      </c>
      <c r="E156" s="422" t="s">
        <v>467</v>
      </c>
      <c r="F156" s="422"/>
      <c r="G156" s="274" t="s">
        <v>48</v>
      </c>
      <c r="H156" s="275">
        <v>1</v>
      </c>
      <c r="I156" s="276">
        <v>337.9</v>
      </c>
      <c r="J156" s="276">
        <v>337.9</v>
      </c>
    </row>
    <row r="157" spans="1:10" s="268" customFormat="1" ht="24" customHeight="1" x14ac:dyDescent="0.25">
      <c r="A157" s="272" t="s">
        <v>319</v>
      </c>
      <c r="B157" s="273" t="s">
        <v>346</v>
      </c>
      <c r="C157" s="272" t="s">
        <v>24</v>
      </c>
      <c r="D157" s="272" t="s">
        <v>100</v>
      </c>
      <c r="E157" s="422" t="s">
        <v>463</v>
      </c>
      <c r="F157" s="422"/>
      <c r="G157" s="274" t="s">
        <v>160</v>
      </c>
      <c r="H157" s="275">
        <v>3.0209000000000001</v>
      </c>
      <c r="I157" s="276">
        <v>23.22</v>
      </c>
      <c r="J157" s="276">
        <v>70.14</v>
      </c>
    </row>
    <row r="158" spans="1:10" s="268" customFormat="1" ht="65.099999999999994" customHeight="1" x14ac:dyDescent="0.25">
      <c r="A158" s="272" t="s">
        <v>319</v>
      </c>
      <c r="B158" s="273" t="s">
        <v>379</v>
      </c>
      <c r="C158" s="272" t="s">
        <v>24</v>
      </c>
      <c r="D158" s="272" t="s">
        <v>380</v>
      </c>
      <c r="E158" s="422" t="s">
        <v>468</v>
      </c>
      <c r="F158" s="422"/>
      <c r="G158" s="274" t="s">
        <v>182</v>
      </c>
      <c r="H158" s="275">
        <v>0.39660000000000001</v>
      </c>
      <c r="I158" s="276">
        <v>73.52</v>
      </c>
      <c r="J158" s="276">
        <v>29.15</v>
      </c>
    </row>
    <row r="159" spans="1:10" s="268" customFormat="1" ht="65.099999999999994" customHeight="1" x14ac:dyDescent="0.25">
      <c r="A159" s="272" t="s">
        <v>319</v>
      </c>
      <c r="B159" s="273" t="s">
        <v>377</v>
      </c>
      <c r="C159" s="272" t="s">
        <v>24</v>
      </c>
      <c r="D159" s="272" t="s">
        <v>378</v>
      </c>
      <c r="E159" s="422" t="s">
        <v>468</v>
      </c>
      <c r="F159" s="422"/>
      <c r="G159" s="274" t="s">
        <v>180</v>
      </c>
      <c r="H159" s="275">
        <v>0.48420000000000002</v>
      </c>
      <c r="I159" s="276">
        <v>307.82</v>
      </c>
      <c r="J159" s="276">
        <v>149.04</v>
      </c>
    </row>
    <row r="160" spans="1:10" s="268" customFormat="1" ht="24" customHeight="1" x14ac:dyDescent="0.25">
      <c r="A160" s="272" t="s">
        <v>319</v>
      </c>
      <c r="B160" s="273" t="s">
        <v>347</v>
      </c>
      <c r="C160" s="272" t="s">
        <v>24</v>
      </c>
      <c r="D160" s="272" t="s">
        <v>102</v>
      </c>
      <c r="E160" s="422" t="s">
        <v>463</v>
      </c>
      <c r="F160" s="422"/>
      <c r="G160" s="274" t="s">
        <v>160</v>
      </c>
      <c r="H160" s="275">
        <v>4.0278</v>
      </c>
      <c r="I160" s="276">
        <v>22.24</v>
      </c>
      <c r="J160" s="276">
        <v>89.57</v>
      </c>
    </row>
    <row r="161" spans="1:10" s="268" customFormat="1" ht="15" x14ac:dyDescent="0.25">
      <c r="A161" s="277"/>
      <c r="B161" s="277"/>
      <c r="C161" s="277"/>
      <c r="D161" s="277"/>
      <c r="E161" s="277" t="s">
        <v>330</v>
      </c>
      <c r="F161" s="278">
        <v>140.5</v>
      </c>
      <c r="G161" s="277" t="s">
        <v>331</v>
      </c>
      <c r="H161" s="278">
        <v>0</v>
      </c>
      <c r="I161" s="277" t="s">
        <v>332</v>
      </c>
      <c r="J161" s="278">
        <v>140.5</v>
      </c>
    </row>
    <row r="162" spans="1:10" s="268" customFormat="1" ht="15" x14ac:dyDescent="0.25">
      <c r="A162" s="277"/>
      <c r="B162" s="277"/>
      <c r="C162" s="277"/>
      <c r="D162" s="277"/>
      <c r="E162" s="277" t="s">
        <v>333</v>
      </c>
      <c r="F162" s="278">
        <v>75.55</v>
      </c>
      <c r="G162" s="277"/>
      <c r="H162" s="423" t="s">
        <v>334</v>
      </c>
      <c r="I162" s="423"/>
      <c r="J162" s="278">
        <v>413.45</v>
      </c>
    </row>
    <row r="163" spans="1:10" s="268" customFormat="1" ht="50.1" customHeight="1" thickBot="1" x14ac:dyDescent="0.3">
      <c r="A163" s="279"/>
      <c r="B163" s="279"/>
      <c r="C163" s="279"/>
      <c r="D163" s="279"/>
      <c r="E163" s="279"/>
      <c r="F163" s="279"/>
      <c r="G163" s="279" t="s">
        <v>335</v>
      </c>
      <c r="H163" s="280" t="s">
        <v>527</v>
      </c>
      <c r="I163" s="279" t="s">
        <v>336</v>
      </c>
      <c r="J163" s="281">
        <v>248070</v>
      </c>
    </row>
    <row r="164" spans="1:10" s="268" customFormat="1" ht="0.95" customHeight="1" thickTop="1" x14ac:dyDescent="0.25">
      <c r="A164" s="282"/>
      <c r="B164" s="282"/>
      <c r="C164" s="282"/>
      <c r="D164" s="282"/>
      <c r="E164" s="282"/>
      <c r="F164" s="282"/>
      <c r="G164" s="282"/>
      <c r="H164" s="282"/>
      <c r="I164" s="282"/>
      <c r="J164" s="282"/>
    </row>
    <row r="165" spans="1:10" s="268" customFormat="1" ht="18" customHeight="1" x14ac:dyDescent="0.25">
      <c r="A165" s="269" t="s">
        <v>385</v>
      </c>
      <c r="B165" s="270" t="s">
        <v>309</v>
      </c>
      <c r="C165" s="269" t="s">
        <v>310</v>
      </c>
      <c r="D165" s="269" t="s">
        <v>311</v>
      </c>
      <c r="E165" s="424" t="s">
        <v>312</v>
      </c>
      <c r="F165" s="424"/>
      <c r="G165" s="271" t="s">
        <v>313</v>
      </c>
      <c r="H165" s="270" t="s">
        <v>314</v>
      </c>
      <c r="I165" s="270" t="s">
        <v>315</v>
      </c>
      <c r="J165" s="270" t="s">
        <v>211</v>
      </c>
    </row>
    <row r="166" spans="1:10" s="268" customFormat="1" ht="26.1" customHeight="1" x14ac:dyDescent="0.25">
      <c r="A166" s="272" t="s">
        <v>316</v>
      </c>
      <c r="B166" s="273" t="s">
        <v>386</v>
      </c>
      <c r="C166" s="272" t="s">
        <v>24</v>
      </c>
      <c r="D166" s="272" t="s">
        <v>477</v>
      </c>
      <c r="E166" s="422" t="s">
        <v>467</v>
      </c>
      <c r="F166" s="422"/>
      <c r="G166" s="274" t="s">
        <v>48</v>
      </c>
      <c r="H166" s="275">
        <v>1</v>
      </c>
      <c r="I166" s="276">
        <v>704.91</v>
      </c>
      <c r="J166" s="276">
        <v>704.91</v>
      </c>
    </row>
    <row r="167" spans="1:10" s="268" customFormat="1" ht="24" customHeight="1" x14ac:dyDescent="0.25">
      <c r="A167" s="272" t="s">
        <v>319</v>
      </c>
      <c r="B167" s="273" t="s">
        <v>347</v>
      </c>
      <c r="C167" s="272" t="s">
        <v>24</v>
      </c>
      <c r="D167" s="272" t="s">
        <v>102</v>
      </c>
      <c r="E167" s="422" t="s">
        <v>463</v>
      </c>
      <c r="F167" s="422"/>
      <c r="G167" s="274" t="s">
        <v>160</v>
      </c>
      <c r="H167" s="275">
        <v>9.3473000000000006</v>
      </c>
      <c r="I167" s="276">
        <v>22.24</v>
      </c>
      <c r="J167" s="276">
        <v>207.88</v>
      </c>
    </row>
    <row r="168" spans="1:10" s="268" customFormat="1" ht="65.099999999999994" customHeight="1" x14ac:dyDescent="0.25">
      <c r="A168" s="272" t="s">
        <v>319</v>
      </c>
      <c r="B168" s="273" t="s">
        <v>377</v>
      </c>
      <c r="C168" s="272" t="s">
        <v>24</v>
      </c>
      <c r="D168" s="272" t="s">
        <v>378</v>
      </c>
      <c r="E168" s="422" t="s">
        <v>468</v>
      </c>
      <c r="F168" s="422"/>
      <c r="G168" s="274" t="s">
        <v>180</v>
      </c>
      <c r="H168" s="275">
        <v>0.90820000000000001</v>
      </c>
      <c r="I168" s="276">
        <v>307.82</v>
      </c>
      <c r="J168" s="276">
        <v>279.56</v>
      </c>
    </row>
    <row r="169" spans="1:10" s="268" customFormat="1" ht="65.099999999999994" customHeight="1" x14ac:dyDescent="0.25">
      <c r="A169" s="272" t="s">
        <v>319</v>
      </c>
      <c r="B169" s="273" t="s">
        <v>379</v>
      </c>
      <c r="C169" s="272" t="s">
        <v>24</v>
      </c>
      <c r="D169" s="272" t="s">
        <v>380</v>
      </c>
      <c r="E169" s="422" t="s">
        <v>468</v>
      </c>
      <c r="F169" s="422"/>
      <c r="G169" s="274" t="s">
        <v>182</v>
      </c>
      <c r="H169" s="275">
        <v>0.74390000000000001</v>
      </c>
      <c r="I169" s="276">
        <v>73.52</v>
      </c>
      <c r="J169" s="276">
        <v>54.69</v>
      </c>
    </row>
    <row r="170" spans="1:10" s="268" customFormat="1" ht="24" customHeight="1" x14ac:dyDescent="0.25">
      <c r="A170" s="272" t="s">
        <v>319</v>
      </c>
      <c r="B170" s="273" t="s">
        <v>346</v>
      </c>
      <c r="C170" s="272" t="s">
        <v>24</v>
      </c>
      <c r="D170" s="272" t="s">
        <v>100</v>
      </c>
      <c r="E170" s="422" t="s">
        <v>463</v>
      </c>
      <c r="F170" s="422"/>
      <c r="G170" s="274" t="s">
        <v>160</v>
      </c>
      <c r="H170" s="275">
        <v>7.0105000000000004</v>
      </c>
      <c r="I170" s="276">
        <v>23.22</v>
      </c>
      <c r="J170" s="276">
        <v>162.78</v>
      </c>
    </row>
    <row r="171" spans="1:10" s="268" customFormat="1" ht="15" x14ac:dyDescent="0.25">
      <c r="A171" s="277"/>
      <c r="B171" s="277"/>
      <c r="C171" s="277"/>
      <c r="D171" s="277"/>
      <c r="E171" s="277" t="s">
        <v>330</v>
      </c>
      <c r="F171" s="278">
        <v>315.26</v>
      </c>
      <c r="G171" s="277" t="s">
        <v>331</v>
      </c>
      <c r="H171" s="278">
        <v>0</v>
      </c>
      <c r="I171" s="277" t="s">
        <v>332</v>
      </c>
      <c r="J171" s="278">
        <v>315.26</v>
      </c>
    </row>
    <row r="172" spans="1:10" s="268" customFormat="1" ht="15" x14ac:dyDescent="0.25">
      <c r="A172" s="277"/>
      <c r="B172" s="277"/>
      <c r="C172" s="277"/>
      <c r="D172" s="277"/>
      <c r="E172" s="277" t="s">
        <v>333</v>
      </c>
      <c r="F172" s="278">
        <v>157.61000000000001</v>
      </c>
      <c r="G172" s="277"/>
      <c r="H172" s="423" t="s">
        <v>334</v>
      </c>
      <c r="I172" s="423"/>
      <c r="J172" s="278">
        <v>862.52</v>
      </c>
    </row>
    <row r="173" spans="1:10" s="268" customFormat="1" ht="50.1" customHeight="1" thickBot="1" x14ac:dyDescent="0.3">
      <c r="A173" s="279"/>
      <c r="B173" s="279"/>
      <c r="C173" s="279"/>
      <c r="D173" s="279"/>
      <c r="E173" s="279"/>
      <c r="F173" s="279"/>
      <c r="G173" s="279" t="s">
        <v>335</v>
      </c>
      <c r="H173" s="280" t="s">
        <v>525</v>
      </c>
      <c r="I173" s="279" t="s">
        <v>336</v>
      </c>
      <c r="J173" s="281">
        <v>345008</v>
      </c>
    </row>
    <row r="174" spans="1:10" s="268" customFormat="1" ht="0.95" customHeight="1" thickTop="1" x14ac:dyDescent="0.25">
      <c r="A174" s="282"/>
      <c r="B174" s="282"/>
      <c r="C174" s="282"/>
      <c r="D174" s="282"/>
      <c r="E174" s="282"/>
      <c r="F174" s="282"/>
      <c r="G174" s="282"/>
      <c r="H174" s="282"/>
      <c r="I174" s="282"/>
      <c r="J174" s="282"/>
    </row>
    <row r="175" spans="1:10" s="268" customFormat="1" ht="18" customHeight="1" x14ac:dyDescent="0.25">
      <c r="A175" s="269" t="s">
        <v>387</v>
      </c>
      <c r="B175" s="270" t="s">
        <v>309</v>
      </c>
      <c r="C175" s="269" t="s">
        <v>310</v>
      </c>
      <c r="D175" s="269" t="s">
        <v>311</v>
      </c>
      <c r="E175" s="424" t="s">
        <v>312</v>
      </c>
      <c r="F175" s="424"/>
      <c r="G175" s="271" t="s">
        <v>313</v>
      </c>
      <c r="H175" s="270" t="s">
        <v>314</v>
      </c>
      <c r="I175" s="270" t="s">
        <v>315</v>
      </c>
      <c r="J175" s="270" t="s">
        <v>211</v>
      </c>
    </row>
    <row r="176" spans="1:10" s="268" customFormat="1" ht="24" customHeight="1" x14ac:dyDescent="0.25">
      <c r="A176" s="272" t="s">
        <v>316</v>
      </c>
      <c r="B176" s="273" t="s">
        <v>528</v>
      </c>
      <c r="C176" s="272" t="s">
        <v>338</v>
      </c>
      <c r="D176" s="272" t="s">
        <v>68</v>
      </c>
      <c r="E176" s="422" t="s">
        <v>318</v>
      </c>
      <c r="F176" s="422"/>
      <c r="G176" s="274" t="s">
        <v>388</v>
      </c>
      <c r="H176" s="275">
        <v>1</v>
      </c>
      <c r="I176" s="276">
        <v>367.72</v>
      </c>
      <c r="J176" s="276">
        <v>367.72</v>
      </c>
    </row>
    <row r="177" spans="1:10" s="268" customFormat="1" ht="24" customHeight="1" x14ac:dyDescent="0.25">
      <c r="A177" s="272" t="s">
        <v>319</v>
      </c>
      <c r="B177" s="273" t="s">
        <v>347</v>
      </c>
      <c r="C177" s="272" t="s">
        <v>24</v>
      </c>
      <c r="D177" s="272" t="s">
        <v>102</v>
      </c>
      <c r="E177" s="422" t="s">
        <v>463</v>
      </c>
      <c r="F177" s="422"/>
      <c r="G177" s="274" t="s">
        <v>160</v>
      </c>
      <c r="H177" s="275">
        <v>1.6</v>
      </c>
      <c r="I177" s="276">
        <v>22.24</v>
      </c>
      <c r="J177" s="276">
        <v>35.58</v>
      </c>
    </row>
    <row r="178" spans="1:10" s="268" customFormat="1" ht="24" customHeight="1" x14ac:dyDescent="0.25">
      <c r="A178" s="272" t="s">
        <v>320</v>
      </c>
      <c r="B178" s="273" t="s">
        <v>389</v>
      </c>
      <c r="C178" s="272" t="s">
        <v>24</v>
      </c>
      <c r="D178" s="272" t="s">
        <v>390</v>
      </c>
      <c r="E178" s="422" t="s">
        <v>322</v>
      </c>
      <c r="F178" s="422"/>
      <c r="G178" s="274" t="s">
        <v>388</v>
      </c>
      <c r="H178" s="275">
        <v>1</v>
      </c>
      <c r="I178" s="276">
        <v>332.14</v>
      </c>
      <c r="J178" s="276">
        <v>332.14</v>
      </c>
    </row>
    <row r="179" spans="1:10" s="268" customFormat="1" ht="15" x14ac:dyDescent="0.25">
      <c r="A179" s="277"/>
      <c r="B179" s="277"/>
      <c r="C179" s="277"/>
      <c r="D179" s="277"/>
      <c r="E179" s="277" t="s">
        <v>330</v>
      </c>
      <c r="F179" s="278">
        <v>25.76</v>
      </c>
      <c r="G179" s="277" t="s">
        <v>331</v>
      </c>
      <c r="H179" s="278">
        <v>0</v>
      </c>
      <c r="I179" s="277" t="s">
        <v>332</v>
      </c>
      <c r="J179" s="278">
        <v>25.76</v>
      </c>
    </row>
    <row r="180" spans="1:10" s="268" customFormat="1" ht="15" x14ac:dyDescent="0.25">
      <c r="A180" s="277"/>
      <c r="B180" s="277"/>
      <c r="C180" s="277"/>
      <c r="D180" s="277"/>
      <c r="E180" s="277" t="s">
        <v>333</v>
      </c>
      <c r="F180" s="278">
        <v>82.22</v>
      </c>
      <c r="G180" s="277"/>
      <c r="H180" s="423" t="s">
        <v>334</v>
      </c>
      <c r="I180" s="423"/>
      <c r="J180" s="278">
        <v>449.94</v>
      </c>
    </row>
    <row r="181" spans="1:10" s="268" customFormat="1" ht="50.1" customHeight="1" thickBot="1" x14ac:dyDescent="0.3">
      <c r="A181" s="279"/>
      <c r="B181" s="279"/>
      <c r="C181" s="279"/>
      <c r="D181" s="279"/>
      <c r="E181" s="279"/>
      <c r="F181" s="279"/>
      <c r="G181" s="279" t="s">
        <v>335</v>
      </c>
      <c r="H181" s="280" t="s">
        <v>529</v>
      </c>
      <c r="I181" s="279" t="s">
        <v>336</v>
      </c>
      <c r="J181" s="281">
        <v>345553.91999999998</v>
      </c>
    </row>
    <row r="182" spans="1:10" s="268" customFormat="1" ht="0.95" customHeight="1" thickTop="1" x14ac:dyDescent="0.25">
      <c r="A182" s="282"/>
      <c r="B182" s="282"/>
      <c r="C182" s="282"/>
      <c r="D182" s="282"/>
      <c r="E182" s="282"/>
      <c r="F182" s="282"/>
      <c r="G182" s="282"/>
      <c r="H182" s="282"/>
      <c r="I182" s="282"/>
      <c r="J182" s="282"/>
    </row>
    <row r="183" spans="1:10" s="268" customFormat="1" ht="18" customHeight="1" x14ac:dyDescent="0.25">
      <c r="A183" s="269" t="s">
        <v>391</v>
      </c>
      <c r="B183" s="270" t="s">
        <v>309</v>
      </c>
      <c r="C183" s="269" t="s">
        <v>310</v>
      </c>
      <c r="D183" s="269" t="s">
        <v>311</v>
      </c>
      <c r="E183" s="424" t="s">
        <v>312</v>
      </c>
      <c r="F183" s="424"/>
      <c r="G183" s="271" t="s">
        <v>313</v>
      </c>
      <c r="H183" s="270" t="s">
        <v>314</v>
      </c>
      <c r="I183" s="270" t="s">
        <v>315</v>
      </c>
      <c r="J183" s="270" t="s">
        <v>211</v>
      </c>
    </row>
    <row r="184" spans="1:10" s="268" customFormat="1" ht="26.1" customHeight="1" x14ac:dyDescent="0.25">
      <c r="A184" s="272" t="s">
        <v>316</v>
      </c>
      <c r="B184" s="273" t="s">
        <v>530</v>
      </c>
      <c r="C184" s="272" t="s">
        <v>338</v>
      </c>
      <c r="D184" s="272" t="s">
        <v>531</v>
      </c>
      <c r="E184" s="422" t="s">
        <v>318</v>
      </c>
      <c r="F184" s="422"/>
      <c r="G184" s="274" t="s">
        <v>345</v>
      </c>
      <c r="H184" s="275">
        <v>1</v>
      </c>
      <c r="I184" s="276">
        <v>5.31</v>
      </c>
      <c r="J184" s="276">
        <v>5.31</v>
      </c>
    </row>
    <row r="185" spans="1:10" s="268" customFormat="1" ht="24" customHeight="1" x14ac:dyDescent="0.25">
      <c r="A185" s="272" t="s">
        <v>319</v>
      </c>
      <c r="B185" s="273" t="s">
        <v>347</v>
      </c>
      <c r="C185" s="272" t="s">
        <v>24</v>
      </c>
      <c r="D185" s="272" t="s">
        <v>102</v>
      </c>
      <c r="E185" s="422" t="s">
        <v>463</v>
      </c>
      <c r="F185" s="422"/>
      <c r="G185" s="274" t="s">
        <v>160</v>
      </c>
      <c r="H185" s="275">
        <v>0.1</v>
      </c>
      <c r="I185" s="276">
        <v>22.24</v>
      </c>
      <c r="J185" s="276">
        <v>2.2200000000000002</v>
      </c>
    </row>
    <row r="186" spans="1:10" s="268" customFormat="1" ht="24" customHeight="1" x14ac:dyDescent="0.25">
      <c r="A186" s="272" t="s">
        <v>320</v>
      </c>
      <c r="B186" s="273" t="s">
        <v>392</v>
      </c>
      <c r="C186" s="272" t="s">
        <v>24</v>
      </c>
      <c r="D186" s="272" t="s">
        <v>532</v>
      </c>
      <c r="E186" s="422" t="s">
        <v>322</v>
      </c>
      <c r="F186" s="422"/>
      <c r="G186" s="274" t="s">
        <v>184</v>
      </c>
      <c r="H186" s="275">
        <v>1</v>
      </c>
      <c r="I186" s="276">
        <v>3.09</v>
      </c>
      <c r="J186" s="276">
        <v>3.09</v>
      </c>
    </row>
    <row r="187" spans="1:10" s="268" customFormat="1" ht="15" x14ac:dyDescent="0.25">
      <c r="A187" s="277"/>
      <c r="B187" s="277"/>
      <c r="C187" s="277"/>
      <c r="D187" s="277"/>
      <c r="E187" s="277" t="s">
        <v>330</v>
      </c>
      <c r="F187" s="278">
        <v>1.61</v>
      </c>
      <c r="G187" s="277" t="s">
        <v>331</v>
      </c>
      <c r="H187" s="278">
        <v>0</v>
      </c>
      <c r="I187" s="277" t="s">
        <v>332</v>
      </c>
      <c r="J187" s="278">
        <v>1.61</v>
      </c>
    </row>
    <row r="188" spans="1:10" s="268" customFormat="1" ht="15" x14ac:dyDescent="0.25">
      <c r="A188" s="277"/>
      <c r="B188" s="277"/>
      <c r="C188" s="277"/>
      <c r="D188" s="277"/>
      <c r="E188" s="277" t="s">
        <v>333</v>
      </c>
      <c r="F188" s="278">
        <v>1.18</v>
      </c>
      <c r="G188" s="277"/>
      <c r="H188" s="423" t="s">
        <v>334</v>
      </c>
      <c r="I188" s="423"/>
      <c r="J188" s="278">
        <v>6.49</v>
      </c>
    </row>
    <row r="189" spans="1:10" s="268" customFormat="1" ht="50.1" customHeight="1" thickBot="1" x14ac:dyDescent="0.3">
      <c r="A189" s="279"/>
      <c r="B189" s="279"/>
      <c r="C189" s="279"/>
      <c r="D189" s="279"/>
      <c r="E189" s="279"/>
      <c r="F189" s="279"/>
      <c r="G189" s="279" t="s">
        <v>335</v>
      </c>
      <c r="H189" s="280" t="s">
        <v>533</v>
      </c>
      <c r="I189" s="279" t="s">
        <v>336</v>
      </c>
      <c r="J189" s="281">
        <v>155760</v>
      </c>
    </row>
    <row r="190" spans="1:10" s="268" customFormat="1" ht="0.95" customHeight="1" thickTop="1" x14ac:dyDescent="0.25">
      <c r="A190" s="282"/>
      <c r="B190" s="282"/>
      <c r="C190" s="282"/>
      <c r="D190" s="282"/>
      <c r="E190" s="282"/>
      <c r="F190" s="282"/>
      <c r="G190" s="282"/>
      <c r="H190" s="282"/>
      <c r="I190" s="282"/>
      <c r="J190" s="282"/>
    </row>
    <row r="191" spans="1:10" s="268" customFormat="1" ht="18" customHeight="1" x14ac:dyDescent="0.25">
      <c r="A191" s="269" t="s">
        <v>393</v>
      </c>
      <c r="B191" s="270" t="s">
        <v>309</v>
      </c>
      <c r="C191" s="269" t="s">
        <v>310</v>
      </c>
      <c r="D191" s="269" t="s">
        <v>311</v>
      </c>
      <c r="E191" s="424" t="s">
        <v>312</v>
      </c>
      <c r="F191" s="424"/>
      <c r="G191" s="271" t="s">
        <v>313</v>
      </c>
      <c r="H191" s="270" t="s">
        <v>314</v>
      </c>
      <c r="I191" s="270" t="s">
        <v>315</v>
      </c>
      <c r="J191" s="270" t="s">
        <v>211</v>
      </c>
    </row>
    <row r="192" spans="1:10" s="268" customFormat="1" ht="24" customHeight="1" x14ac:dyDescent="0.25">
      <c r="A192" s="272" t="s">
        <v>316</v>
      </c>
      <c r="B192" s="273" t="s">
        <v>394</v>
      </c>
      <c r="C192" s="272" t="s">
        <v>24</v>
      </c>
      <c r="D192" s="272" t="s">
        <v>534</v>
      </c>
      <c r="E192" s="422" t="s">
        <v>465</v>
      </c>
      <c r="F192" s="422"/>
      <c r="G192" s="274" t="s">
        <v>48</v>
      </c>
      <c r="H192" s="275">
        <v>1</v>
      </c>
      <c r="I192" s="276">
        <v>126.16</v>
      </c>
      <c r="J192" s="276">
        <v>126.16</v>
      </c>
    </row>
    <row r="193" spans="1:10" s="268" customFormat="1" ht="24" customHeight="1" x14ac:dyDescent="0.25">
      <c r="A193" s="272" t="s">
        <v>319</v>
      </c>
      <c r="B193" s="273" t="s">
        <v>346</v>
      </c>
      <c r="C193" s="272" t="s">
        <v>24</v>
      </c>
      <c r="D193" s="272" t="s">
        <v>100</v>
      </c>
      <c r="E193" s="422" t="s">
        <v>463</v>
      </c>
      <c r="F193" s="422"/>
      <c r="G193" s="274" t="s">
        <v>160</v>
      </c>
      <c r="H193" s="275">
        <v>1.0800000000000001E-2</v>
      </c>
      <c r="I193" s="276">
        <v>23.22</v>
      </c>
      <c r="J193" s="276">
        <v>0.25</v>
      </c>
    </row>
    <row r="194" spans="1:10" s="268" customFormat="1" ht="24" customHeight="1" x14ac:dyDescent="0.25">
      <c r="A194" s="272" t="s">
        <v>319</v>
      </c>
      <c r="B194" s="273" t="s">
        <v>347</v>
      </c>
      <c r="C194" s="272" t="s">
        <v>24</v>
      </c>
      <c r="D194" s="272" t="s">
        <v>102</v>
      </c>
      <c r="E194" s="422" t="s">
        <v>463</v>
      </c>
      <c r="F194" s="422"/>
      <c r="G194" s="274" t="s">
        <v>160</v>
      </c>
      <c r="H194" s="275">
        <v>5.4199999999999998E-2</v>
      </c>
      <c r="I194" s="276">
        <v>22.24</v>
      </c>
      <c r="J194" s="276">
        <v>1.2</v>
      </c>
    </row>
    <row r="195" spans="1:10" s="268" customFormat="1" ht="26.1" customHeight="1" x14ac:dyDescent="0.25">
      <c r="A195" s="272" t="s">
        <v>320</v>
      </c>
      <c r="B195" s="273" t="s">
        <v>395</v>
      </c>
      <c r="C195" s="272" t="s">
        <v>24</v>
      </c>
      <c r="D195" s="272" t="s">
        <v>185</v>
      </c>
      <c r="E195" s="422" t="s">
        <v>322</v>
      </c>
      <c r="F195" s="422"/>
      <c r="G195" s="274" t="s">
        <v>48</v>
      </c>
      <c r="H195" s="275">
        <v>1</v>
      </c>
      <c r="I195" s="276">
        <v>124.71</v>
      </c>
      <c r="J195" s="276">
        <v>124.71</v>
      </c>
    </row>
    <row r="196" spans="1:10" s="268" customFormat="1" ht="15" x14ac:dyDescent="0.25">
      <c r="A196" s="277"/>
      <c r="B196" s="277"/>
      <c r="C196" s="277"/>
      <c r="D196" s="277"/>
      <c r="E196" s="277" t="s">
        <v>330</v>
      </c>
      <c r="F196" s="278">
        <v>1.05</v>
      </c>
      <c r="G196" s="277" t="s">
        <v>331</v>
      </c>
      <c r="H196" s="278">
        <v>0</v>
      </c>
      <c r="I196" s="277" t="s">
        <v>332</v>
      </c>
      <c r="J196" s="278">
        <v>1.05</v>
      </c>
    </row>
    <row r="197" spans="1:10" s="268" customFormat="1" ht="15" x14ac:dyDescent="0.25">
      <c r="A197" s="277"/>
      <c r="B197" s="277"/>
      <c r="C197" s="277"/>
      <c r="D197" s="277"/>
      <c r="E197" s="277" t="s">
        <v>333</v>
      </c>
      <c r="F197" s="278">
        <v>28.2</v>
      </c>
      <c r="G197" s="277"/>
      <c r="H197" s="423" t="s">
        <v>334</v>
      </c>
      <c r="I197" s="423"/>
      <c r="J197" s="278">
        <v>154.36000000000001</v>
      </c>
    </row>
    <row r="198" spans="1:10" s="268" customFormat="1" ht="50.1" customHeight="1" thickBot="1" x14ac:dyDescent="0.3">
      <c r="A198" s="279"/>
      <c r="B198" s="279"/>
      <c r="C198" s="279"/>
      <c r="D198" s="279"/>
      <c r="E198" s="279"/>
      <c r="F198" s="279"/>
      <c r="G198" s="279" t="s">
        <v>335</v>
      </c>
      <c r="H198" s="280" t="s">
        <v>521</v>
      </c>
      <c r="I198" s="279" t="s">
        <v>336</v>
      </c>
      <c r="J198" s="281">
        <v>617440</v>
      </c>
    </row>
    <row r="199" spans="1:10" s="268" customFormat="1" ht="0.95" customHeight="1" thickTop="1" x14ac:dyDescent="0.25">
      <c r="A199" s="282"/>
      <c r="B199" s="282"/>
      <c r="C199" s="282"/>
      <c r="D199" s="282"/>
      <c r="E199" s="282"/>
      <c r="F199" s="282"/>
      <c r="G199" s="282"/>
      <c r="H199" s="282"/>
      <c r="I199" s="282"/>
      <c r="J199" s="282"/>
    </row>
    <row r="200" spans="1:10" s="268" customFormat="1" ht="18" customHeight="1" x14ac:dyDescent="0.25">
      <c r="A200" s="269" t="s">
        <v>396</v>
      </c>
      <c r="B200" s="270" t="s">
        <v>309</v>
      </c>
      <c r="C200" s="269" t="s">
        <v>310</v>
      </c>
      <c r="D200" s="269" t="s">
        <v>311</v>
      </c>
      <c r="E200" s="424" t="s">
        <v>312</v>
      </c>
      <c r="F200" s="424"/>
      <c r="G200" s="271" t="s">
        <v>313</v>
      </c>
      <c r="H200" s="270" t="s">
        <v>314</v>
      </c>
      <c r="I200" s="270" t="s">
        <v>315</v>
      </c>
      <c r="J200" s="270" t="s">
        <v>211</v>
      </c>
    </row>
    <row r="201" spans="1:10" s="268" customFormat="1" ht="26.1" customHeight="1" x14ac:dyDescent="0.25">
      <c r="A201" s="272" t="s">
        <v>316</v>
      </c>
      <c r="B201" s="273" t="s">
        <v>397</v>
      </c>
      <c r="C201" s="272" t="s">
        <v>24</v>
      </c>
      <c r="D201" s="272" t="s">
        <v>478</v>
      </c>
      <c r="E201" s="422" t="s">
        <v>465</v>
      </c>
      <c r="F201" s="422"/>
      <c r="G201" s="274" t="s">
        <v>48</v>
      </c>
      <c r="H201" s="275">
        <v>1</v>
      </c>
      <c r="I201" s="276">
        <v>177.29</v>
      </c>
      <c r="J201" s="276">
        <v>177.29</v>
      </c>
    </row>
    <row r="202" spans="1:10" s="268" customFormat="1" ht="24" customHeight="1" x14ac:dyDescent="0.25">
      <c r="A202" s="272" t="s">
        <v>319</v>
      </c>
      <c r="B202" s="273" t="s">
        <v>346</v>
      </c>
      <c r="C202" s="272" t="s">
        <v>24</v>
      </c>
      <c r="D202" s="272" t="s">
        <v>100</v>
      </c>
      <c r="E202" s="422" t="s">
        <v>463</v>
      </c>
      <c r="F202" s="422"/>
      <c r="G202" s="274" t="s">
        <v>160</v>
      </c>
      <c r="H202" s="275">
        <v>0.2117</v>
      </c>
      <c r="I202" s="276">
        <v>23.22</v>
      </c>
      <c r="J202" s="276">
        <v>4.91</v>
      </c>
    </row>
    <row r="203" spans="1:10" s="268" customFormat="1" ht="24" customHeight="1" x14ac:dyDescent="0.25">
      <c r="A203" s="272" t="s">
        <v>319</v>
      </c>
      <c r="B203" s="273" t="s">
        <v>347</v>
      </c>
      <c r="C203" s="272" t="s">
        <v>24</v>
      </c>
      <c r="D203" s="272" t="s">
        <v>102</v>
      </c>
      <c r="E203" s="422" t="s">
        <v>463</v>
      </c>
      <c r="F203" s="422"/>
      <c r="G203" s="274" t="s">
        <v>160</v>
      </c>
      <c r="H203" s="275">
        <v>1.0584</v>
      </c>
      <c r="I203" s="276">
        <v>22.24</v>
      </c>
      <c r="J203" s="276">
        <v>23.53</v>
      </c>
    </row>
    <row r="204" spans="1:10" s="268" customFormat="1" ht="39" customHeight="1" x14ac:dyDescent="0.25">
      <c r="A204" s="272" t="s">
        <v>320</v>
      </c>
      <c r="B204" s="273" t="s">
        <v>398</v>
      </c>
      <c r="C204" s="272" t="s">
        <v>24</v>
      </c>
      <c r="D204" s="272" t="s">
        <v>535</v>
      </c>
      <c r="E204" s="422" t="s">
        <v>322</v>
      </c>
      <c r="F204" s="422"/>
      <c r="G204" s="274" t="s">
        <v>48</v>
      </c>
      <c r="H204" s="275">
        <v>1</v>
      </c>
      <c r="I204" s="276">
        <v>148.85</v>
      </c>
      <c r="J204" s="276">
        <v>148.85</v>
      </c>
    </row>
    <row r="205" spans="1:10" s="268" customFormat="1" ht="15" x14ac:dyDescent="0.25">
      <c r="A205" s="277"/>
      <c r="B205" s="277"/>
      <c r="C205" s="277"/>
      <c r="D205" s="277"/>
      <c r="E205" s="277" t="s">
        <v>330</v>
      </c>
      <c r="F205" s="278">
        <v>20.63</v>
      </c>
      <c r="G205" s="277" t="s">
        <v>331</v>
      </c>
      <c r="H205" s="278">
        <v>0</v>
      </c>
      <c r="I205" s="277" t="s">
        <v>332</v>
      </c>
      <c r="J205" s="278">
        <v>20.63</v>
      </c>
    </row>
    <row r="206" spans="1:10" s="268" customFormat="1" ht="15" x14ac:dyDescent="0.25">
      <c r="A206" s="277"/>
      <c r="B206" s="277"/>
      <c r="C206" s="277"/>
      <c r="D206" s="277"/>
      <c r="E206" s="277" t="s">
        <v>333</v>
      </c>
      <c r="F206" s="278">
        <v>39.64</v>
      </c>
      <c r="G206" s="277"/>
      <c r="H206" s="423" t="s">
        <v>334</v>
      </c>
      <c r="I206" s="423"/>
      <c r="J206" s="278">
        <v>216.93</v>
      </c>
    </row>
    <row r="207" spans="1:10" s="268" customFormat="1" ht="50.1" customHeight="1" thickBot="1" x14ac:dyDescent="0.3">
      <c r="A207" s="279"/>
      <c r="B207" s="279"/>
      <c r="C207" s="279"/>
      <c r="D207" s="279"/>
      <c r="E207" s="279"/>
      <c r="F207" s="279"/>
      <c r="G207" s="279" t="s">
        <v>335</v>
      </c>
      <c r="H207" s="280" t="s">
        <v>536</v>
      </c>
      <c r="I207" s="279" t="s">
        <v>336</v>
      </c>
      <c r="J207" s="281">
        <v>607404</v>
      </c>
    </row>
    <row r="208" spans="1:10" s="268" customFormat="1" ht="0.95" customHeight="1" thickTop="1" x14ac:dyDescent="0.25">
      <c r="A208" s="282"/>
      <c r="B208" s="282"/>
      <c r="C208" s="282"/>
      <c r="D208" s="282"/>
      <c r="E208" s="282"/>
      <c r="F208" s="282"/>
      <c r="G208" s="282"/>
      <c r="H208" s="282"/>
      <c r="I208" s="282"/>
      <c r="J208" s="282"/>
    </row>
    <row r="209" spans="1:10" s="268" customFormat="1" ht="18" customHeight="1" x14ac:dyDescent="0.25">
      <c r="A209" s="269" t="s">
        <v>399</v>
      </c>
      <c r="B209" s="270" t="s">
        <v>309</v>
      </c>
      <c r="C209" s="269" t="s">
        <v>310</v>
      </c>
      <c r="D209" s="269" t="s">
        <v>311</v>
      </c>
      <c r="E209" s="424" t="s">
        <v>312</v>
      </c>
      <c r="F209" s="424"/>
      <c r="G209" s="271" t="s">
        <v>313</v>
      </c>
      <c r="H209" s="270" t="s">
        <v>314</v>
      </c>
      <c r="I209" s="270" t="s">
        <v>315</v>
      </c>
      <c r="J209" s="270" t="s">
        <v>211</v>
      </c>
    </row>
    <row r="210" spans="1:10" s="268" customFormat="1" ht="39" customHeight="1" x14ac:dyDescent="0.25">
      <c r="A210" s="272" t="s">
        <v>316</v>
      </c>
      <c r="B210" s="273" t="s">
        <v>400</v>
      </c>
      <c r="C210" s="272" t="s">
        <v>24</v>
      </c>
      <c r="D210" s="272" t="s">
        <v>479</v>
      </c>
      <c r="E210" s="422" t="s">
        <v>465</v>
      </c>
      <c r="F210" s="422"/>
      <c r="G210" s="274" t="s">
        <v>48</v>
      </c>
      <c r="H210" s="275">
        <v>1</v>
      </c>
      <c r="I210" s="276">
        <v>338.27</v>
      </c>
      <c r="J210" s="276">
        <v>338.27</v>
      </c>
    </row>
    <row r="211" spans="1:10" s="268" customFormat="1" ht="24" customHeight="1" x14ac:dyDescent="0.25">
      <c r="A211" s="272" t="s">
        <v>319</v>
      </c>
      <c r="B211" s="273" t="s">
        <v>347</v>
      </c>
      <c r="C211" s="272" t="s">
        <v>24</v>
      </c>
      <c r="D211" s="272" t="s">
        <v>102</v>
      </c>
      <c r="E211" s="422" t="s">
        <v>463</v>
      </c>
      <c r="F211" s="422"/>
      <c r="G211" s="274" t="s">
        <v>160</v>
      </c>
      <c r="H211" s="275">
        <v>1.2102999999999999</v>
      </c>
      <c r="I211" s="276">
        <v>22.24</v>
      </c>
      <c r="J211" s="276">
        <v>26.91</v>
      </c>
    </row>
    <row r="212" spans="1:10" s="268" customFormat="1" ht="24" customHeight="1" x14ac:dyDescent="0.25">
      <c r="A212" s="272" t="s">
        <v>319</v>
      </c>
      <c r="B212" s="273" t="s">
        <v>346</v>
      </c>
      <c r="C212" s="272" t="s">
        <v>24</v>
      </c>
      <c r="D212" s="272" t="s">
        <v>100</v>
      </c>
      <c r="E212" s="422" t="s">
        <v>463</v>
      </c>
      <c r="F212" s="422"/>
      <c r="G212" s="274" t="s">
        <v>160</v>
      </c>
      <c r="H212" s="275">
        <v>0.24210000000000001</v>
      </c>
      <c r="I212" s="276">
        <v>23.22</v>
      </c>
      <c r="J212" s="276">
        <v>5.62</v>
      </c>
    </row>
    <row r="213" spans="1:10" s="268" customFormat="1" ht="39" customHeight="1" x14ac:dyDescent="0.25">
      <c r="A213" s="272" t="s">
        <v>320</v>
      </c>
      <c r="B213" s="273" t="s">
        <v>401</v>
      </c>
      <c r="C213" s="272" t="s">
        <v>24</v>
      </c>
      <c r="D213" s="272" t="s">
        <v>537</v>
      </c>
      <c r="E213" s="422" t="s">
        <v>322</v>
      </c>
      <c r="F213" s="422"/>
      <c r="G213" s="274" t="s">
        <v>48</v>
      </c>
      <c r="H213" s="275">
        <v>1</v>
      </c>
      <c r="I213" s="276">
        <v>305.74</v>
      </c>
      <c r="J213" s="276">
        <v>305.74</v>
      </c>
    </row>
    <row r="214" spans="1:10" s="268" customFormat="1" ht="15" x14ac:dyDescent="0.25">
      <c r="A214" s="277"/>
      <c r="B214" s="277"/>
      <c r="C214" s="277"/>
      <c r="D214" s="277"/>
      <c r="E214" s="277" t="s">
        <v>330</v>
      </c>
      <c r="F214" s="278">
        <v>23.59</v>
      </c>
      <c r="G214" s="277" t="s">
        <v>331</v>
      </c>
      <c r="H214" s="278">
        <v>0</v>
      </c>
      <c r="I214" s="277" t="s">
        <v>332</v>
      </c>
      <c r="J214" s="278">
        <v>23.59</v>
      </c>
    </row>
    <row r="215" spans="1:10" s="268" customFormat="1" ht="15" x14ac:dyDescent="0.25">
      <c r="A215" s="277"/>
      <c r="B215" s="277"/>
      <c r="C215" s="277"/>
      <c r="D215" s="277"/>
      <c r="E215" s="277" t="s">
        <v>333</v>
      </c>
      <c r="F215" s="278">
        <v>75.63</v>
      </c>
      <c r="G215" s="277"/>
      <c r="H215" s="423" t="s">
        <v>334</v>
      </c>
      <c r="I215" s="423"/>
      <c r="J215" s="278">
        <v>413.9</v>
      </c>
    </row>
    <row r="216" spans="1:10" s="268" customFormat="1" ht="50.1" customHeight="1" thickBot="1" x14ac:dyDescent="0.3">
      <c r="A216" s="279"/>
      <c r="B216" s="279"/>
      <c r="C216" s="279"/>
      <c r="D216" s="279"/>
      <c r="E216" s="279"/>
      <c r="F216" s="279"/>
      <c r="G216" s="279" t="s">
        <v>335</v>
      </c>
      <c r="H216" s="280" t="s">
        <v>538</v>
      </c>
      <c r="I216" s="279" t="s">
        <v>336</v>
      </c>
      <c r="J216" s="281">
        <v>662240</v>
      </c>
    </row>
    <row r="217" spans="1:10" s="268" customFormat="1" ht="0.95" customHeight="1" thickTop="1" x14ac:dyDescent="0.25">
      <c r="A217" s="282"/>
      <c r="B217" s="282"/>
      <c r="C217" s="282"/>
      <c r="D217" s="282"/>
      <c r="E217" s="282"/>
      <c r="F217" s="282"/>
      <c r="G217" s="282"/>
      <c r="H217" s="282"/>
      <c r="I217" s="282"/>
      <c r="J217" s="282"/>
    </row>
    <row r="218" spans="1:10" s="268" customFormat="1" ht="18" customHeight="1" x14ac:dyDescent="0.25">
      <c r="A218" s="269" t="s">
        <v>402</v>
      </c>
      <c r="B218" s="270" t="s">
        <v>309</v>
      </c>
      <c r="C218" s="269" t="s">
        <v>310</v>
      </c>
      <c r="D218" s="269" t="s">
        <v>311</v>
      </c>
      <c r="E218" s="424" t="s">
        <v>312</v>
      </c>
      <c r="F218" s="424"/>
      <c r="G218" s="271" t="s">
        <v>313</v>
      </c>
      <c r="H218" s="270" t="s">
        <v>314</v>
      </c>
      <c r="I218" s="270" t="s">
        <v>315</v>
      </c>
      <c r="J218" s="270" t="s">
        <v>211</v>
      </c>
    </row>
    <row r="219" spans="1:10" s="268" customFormat="1" ht="26.1" customHeight="1" x14ac:dyDescent="0.25">
      <c r="A219" s="272" t="s">
        <v>316</v>
      </c>
      <c r="B219" s="273" t="s">
        <v>403</v>
      </c>
      <c r="C219" s="272" t="s">
        <v>24</v>
      </c>
      <c r="D219" s="272" t="s">
        <v>480</v>
      </c>
      <c r="E219" s="422" t="s">
        <v>465</v>
      </c>
      <c r="F219" s="422"/>
      <c r="G219" s="274" t="s">
        <v>48</v>
      </c>
      <c r="H219" s="275">
        <v>1</v>
      </c>
      <c r="I219" s="276">
        <v>505.76</v>
      </c>
      <c r="J219" s="276">
        <v>505.76</v>
      </c>
    </row>
    <row r="220" spans="1:10" s="268" customFormat="1" ht="65.099999999999994" customHeight="1" x14ac:dyDescent="0.25">
      <c r="A220" s="272" t="s">
        <v>319</v>
      </c>
      <c r="B220" s="273" t="s">
        <v>405</v>
      </c>
      <c r="C220" s="272" t="s">
        <v>24</v>
      </c>
      <c r="D220" s="272" t="s">
        <v>188</v>
      </c>
      <c r="E220" s="422" t="s">
        <v>468</v>
      </c>
      <c r="F220" s="422"/>
      <c r="G220" s="274" t="s">
        <v>182</v>
      </c>
      <c r="H220" s="275">
        <v>0.87809999999999999</v>
      </c>
      <c r="I220" s="276">
        <v>65.16</v>
      </c>
      <c r="J220" s="276">
        <v>57.21</v>
      </c>
    </row>
    <row r="221" spans="1:10" s="268" customFormat="1" ht="24" customHeight="1" x14ac:dyDescent="0.25">
      <c r="A221" s="272" t="s">
        <v>319</v>
      </c>
      <c r="B221" s="273" t="s">
        <v>346</v>
      </c>
      <c r="C221" s="272" t="s">
        <v>24</v>
      </c>
      <c r="D221" s="272" t="s">
        <v>100</v>
      </c>
      <c r="E221" s="422" t="s">
        <v>463</v>
      </c>
      <c r="F221" s="422"/>
      <c r="G221" s="274" t="s">
        <v>160</v>
      </c>
      <c r="H221" s="275">
        <v>0.61129999999999995</v>
      </c>
      <c r="I221" s="276">
        <v>23.22</v>
      </c>
      <c r="J221" s="276">
        <v>14.19</v>
      </c>
    </row>
    <row r="222" spans="1:10" s="268" customFormat="1" ht="65.099999999999994" customHeight="1" x14ac:dyDescent="0.25">
      <c r="A222" s="272" t="s">
        <v>319</v>
      </c>
      <c r="B222" s="273" t="s">
        <v>404</v>
      </c>
      <c r="C222" s="272" t="s">
        <v>24</v>
      </c>
      <c r="D222" s="272" t="s">
        <v>187</v>
      </c>
      <c r="E222" s="422" t="s">
        <v>468</v>
      </c>
      <c r="F222" s="422"/>
      <c r="G222" s="274" t="s">
        <v>180</v>
      </c>
      <c r="H222" s="275">
        <v>0.24740000000000001</v>
      </c>
      <c r="I222" s="276">
        <v>261.37</v>
      </c>
      <c r="J222" s="276">
        <v>64.66</v>
      </c>
    </row>
    <row r="223" spans="1:10" s="268" customFormat="1" ht="24" customHeight="1" x14ac:dyDescent="0.25">
      <c r="A223" s="272" t="s">
        <v>319</v>
      </c>
      <c r="B223" s="273" t="s">
        <v>347</v>
      </c>
      <c r="C223" s="272" t="s">
        <v>24</v>
      </c>
      <c r="D223" s="272" t="s">
        <v>102</v>
      </c>
      <c r="E223" s="422" t="s">
        <v>463</v>
      </c>
      <c r="F223" s="422"/>
      <c r="G223" s="274" t="s">
        <v>160</v>
      </c>
      <c r="H223" s="275">
        <v>3.0567000000000002</v>
      </c>
      <c r="I223" s="276">
        <v>22.24</v>
      </c>
      <c r="J223" s="276">
        <v>67.98</v>
      </c>
    </row>
    <row r="224" spans="1:10" s="268" customFormat="1" ht="24" customHeight="1" x14ac:dyDescent="0.25">
      <c r="A224" s="272" t="s">
        <v>320</v>
      </c>
      <c r="B224" s="273" t="s">
        <v>406</v>
      </c>
      <c r="C224" s="272" t="s">
        <v>24</v>
      </c>
      <c r="D224" s="272" t="s">
        <v>407</v>
      </c>
      <c r="E224" s="422" t="s">
        <v>322</v>
      </c>
      <c r="F224" s="422"/>
      <c r="G224" s="274" t="s">
        <v>48</v>
      </c>
      <c r="H224" s="275">
        <v>1</v>
      </c>
      <c r="I224" s="276">
        <v>301.72000000000003</v>
      </c>
      <c r="J224" s="276">
        <v>301.72000000000003</v>
      </c>
    </row>
    <row r="225" spans="1:10" s="268" customFormat="1" ht="15" x14ac:dyDescent="0.25">
      <c r="A225" s="277"/>
      <c r="B225" s="277"/>
      <c r="C225" s="277"/>
      <c r="D225" s="277"/>
      <c r="E225" s="277" t="s">
        <v>330</v>
      </c>
      <c r="F225" s="278">
        <v>90.7</v>
      </c>
      <c r="G225" s="277" t="s">
        <v>331</v>
      </c>
      <c r="H225" s="278">
        <v>0</v>
      </c>
      <c r="I225" s="277" t="s">
        <v>332</v>
      </c>
      <c r="J225" s="278">
        <v>90.7</v>
      </c>
    </row>
    <row r="226" spans="1:10" s="268" customFormat="1" ht="15" x14ac:dyDescent="0.25">
      <c r="A226" s="277"/>
      <c r="B226" s="277"/>
      <c r="C226" s="277"/>
      <c r="D226" s="277"/>
      <c r="E226" s="277" t="s">
        <v>333</v>
      </c>
      <c r="F226" s="278">
        <v>113.08</v>
      </c>
      <c r="G226" s="277"/>
      <c r="H226" s="423" t="s">
        <v>334</v>
      </c>
      <c r="I226" s="423"/>
      <c r="J226" s="278">
        <v>618.84</v>
      </c>
    </row>
    <row r="227" spans="1:10" s="268" customFormat="1" ht="50.1" customHeight="1" thickBot="1" x14ac:dyDescent="0.3">
      <c r="A227" s="279"/>
      <c r="B227" s="279"/>
      <c r="C227" s="279"/>
      <c r="D227" s="279"/>
      <c r="E227" s="279"/>
      <c r="F227" s="279"/>
      <c r="G227" s="279" t="s">
        <v>335</v>
      </c>
      <c r="H227" s="280" t="s">
        <v>525</v>
      </c>
      <c r="I227" s="279" t="s">
        <v>336</v>
      </c>
      <c r="J227" s="281">
        <v>247536</v>
      </c>
    </row>
    <row r="228" spans="1:10" s="268" customFormat="1" ht="0.95" customHeight="1" thickTop="1" x14ac:dyDescent="0.25">
      <c r="A228" s="282"/>
      <c r="B228" s="282"/>
      <c r="C228" s="282"/>
      <c r="D228" s="282"/>
      <c r="E228" s="282"/>
      <c r="F228" s="282"/>
      <c r="G228" s="282"/>
      <c r="H228" s="282"/>
      <c r="I228" s="282"/>
      <c r="J228" s="282"/>
    </row>
    <row r="229" spans="1:10" s="268" customFormat="1" ht="18" customHeight="1" x14ac:dyDescent="0.25">
      <c r="A229" s="269" t="s">
        <v>408</v>
      </c>
      <c r="B229" s="270" t="s">
        <v>309</v>
      </c>
      <c r="C229" s="269" t="s">
        <v>310</v>
      </c>
      <c r="D229" s="269" t="s">
        <v>311</v>
      </c>
      <c r="E229" s="424" t="s">
        <v>312</v>
      </c>
      <c r="F229" s="424"/>
      <c r="G229" s="271" t="s">
        <v>313</v>
      </c>
      <c r="H229" s="270" t="s">
        <v>314</v>
      </c>
      <c r="I229" s="270" t="s">
        <v>315</v>
      </c>
      <c r="J229" s="270" t="s">
        <v>211</v>
      </c>
    </row>
    <row r="230" spans="1:10" s="268" customFormat="1" ht="24" customHeight="1" x14ac:dyDescent="0.25">
      <c r="A230" s="272" t="s">
        <v>316</v>
      </c>
      <c r="B230" s="273" t="s">
        <v>409</v>
      </c>
      <c r="C230" s="272" t="s">
        <v>24</v>
      </c>
      <c r="D230" s="272" t="s">
        <v>481</v>
      </c>
      <c r="E230" s="422" t="s">
        <v>465</v>
      </c>
      <c r="F230" s="422"/>
      <c r="G230" s="274" t="s">
        <v>345</v>
      </c>
      <c r="H230" s="275">
        <v>1</v>
      </c>
      <c r="I230" s="276">
        <v>8.8800000000000008</v>
      </c>
      <c r="J230" s="276">
        <v>8.8800000000000008</v>
      </c>
    </row>
    <row r="231" spans="1:10" s="268" customFormat="1" ht="24" customHeight="1" x14ac:dyDescent="0.25">
      <c r="A231" s="272" t="s">
        <v>319</v>
      </c>
      <c r="B231" s="273" t="s">
        <v>346</v>
      </c>
      <c r="C231" s="272" t="s">
        <v>24</v>
      </c>
      <c r="D231" s="272" t="s">
        <v>100</v>
      </c>
      <c r="E231" s="422" t="s">
        <v>463</v>
      </c>
      <c r="F231" s="422"/>
      <c r="G231" s="274" t="s">
        <v>160</v>
      </c>
      <c r="H231" s="275">
        <v>1.12E-2</v>
      </c>
      <c r="I231" s="276">
        <v>23.22</v>
      </c>
      <c r="J231" s="276">
        <v>0.26</v>
      </c>
    </row>
    <row r="232" spans="1:10" s="268" customFormat="1" ht="24" customHeight="1" x14ac:dyDescent="0.25">
      <c r="A232" s="272" t="s">
        <v>319</v>
      </c>
      <c r="B232" s="273" t="s">
        <v>347</v>
      </c>
      <c r="C232" s="272" t="s">
        <v>24</v>
      </c>
      <c r="D232" s="272" t="s">
        <v>102</v>
      </c>
      <c r="E232" s="422" t="s">
        <v>463</v>
      </c>
      <c r="F232" s="422"/>
      <c r="G232" s="274" t="s">
        <v>160</v>
      </c>
      <c r="H232" s="275">
        <v>5.5800000000000002E-2</v>
      </c>
      <c r="I232" s="276">
        <v>22.24</v>
      </c>
      <c r="J232" s="276">
        <v>1.24</v>
      </c>
    </row>
    <row r="233" spans="1:10" s="268" customFormat="1" ht="24" customHeight="1" x14ac:dyDescent="0.25">
      <c r="A233" s="272" t="s">
        <v>320</v>
      </c>
      <c r="B233" s="273" t="s">
        <v>411</v>
      </c>
      <c r="C233" s="272" t="s">
        <v>24</v>
      </c>
      <c r="D233" s="272" t="s">
        <v>190</v>
      </c>
      <c r="E233" s="422" t="s">
        <v>322</v>
      </c>
      <c r="F233" s="422"/>
      <c r="G233" s="274" t="s">
        <v>184</v>
      </c>
      <c r="H233" s="275">
        <v>2.6526000000000001</v>
      </c>
      <c r="I233" s="276">
        <v>2.65</v>
      </c>
      <c r="J233" s="276">
        <v>7.02</v>
      </c>
    </row>
    <row r="234" spans="1:10" s="268" customFormat="1" ht="24" customHeight="1" x14ac:dyDescent="0.25">
      <c r="A234" s="272" t="s">
        <v>320</v>
      </c>
      <c r="B234" s="273" t="s">
        <v>410</v>
      </c>
      <c r="C234" s="272" t="s">
        <v>24</v>
      </c>
      <c r="D234" s="272" t="s">
        <v>189</v>
      </c>
      <c r="E234" s="422" t="s">
        <v>322</v>
      </c>
      <c r="F234" s="422"/>
      <c r="G234" s="274" t="s">
        <v>184</v>
      </c>
      <c r="H234" s="275">
        <v>0.125</v>
      </c>
      <c r="I234" s="276">
        <v>2.88</v>
      </c>
      <c r="J234" s="276">
        <v>0.36</v>
      </c>
    </row>
    <row r="235" spans="1:10" s="268" customFormat="1" ht="15" x14ac:dyDescent="0.25">
      <c r="A235" s="277"/>
      <c r="B235" s="277"/>
      <c r="C235" s="277"/>
      <c r="D235" s="277"/>
      <c r="E235" s="277" t="s">
        <v>330</v>
      </c>
      <c r="F235" s="278">
        <v>1.08</v>
      </c>
      <c r="G235" s="277" t="s">
        <v>331</v>
      </c>
      <c r="H235" s="278">
        <v>0</v>
      </c>
      <c r="I235" s="277" t="s">
        <v>332</v>
      </c>
      <c r="J235" s="278">
        <v>1.08</v>
      </c>
    </row>
    <row r="236" spans="1:10" s="268" customFormat="1" ht="15" x14ac:dyDescent="0.25">
      <c r="A236" s="277"/>
      <c r="B236" s="277"/>
      <c r="C236" s="277"/>
      <c r="D236" s="277"/>
      <c r="E236" s="277" t="s">
        <v>333</v>
      </c>
      <c r="F236" s="278">
        <v>1.98</v>
      </c>
      <c r="G236" s="277"/>
      <c r="H236" s="423" t="s">
        <v>334</v>
      </c>
      <c r="I236" s="423"/>
      <c r="J236" s="278">
        <v>10.86</v>
      </c>
    </row>
    <row r="237" spans="1:10" s="268" customFormat="1" ht="50.1" customHeight="1" thickBot="1" x14ac:dyDescent="0.3">
      <c r="A237" s="279"/>
      <c r="B237" s="279"/>
      <c r="C237" s="279"/>
      <c r="D237" s="279"/>
      <c r="E237" s="279"/>
      <c r="F237" s="279"/>
      <c r="G237" s="279" t="s">
        <v>335</v>
      </c>
      <c r="H237" s="280" t="s">
        <v>539</v>
      </c>
      <c r="I237" s="279" t="s">
        <v>336</v>
      </c>
      <c r="J237" s="281">
        <v>347520</v>
      </c>
    </row>
    <row r="238" spans="1:10" s="268" customFormat="1" ht="0.95" customHeight="1" thickTop="1" x14ac:dyDescent="0.25">
      <c r="A238" s="282"/>
      <c r="B238" s="282"/>
      <c r="C238" s="282"/>
      <c r="D238" s="282"/>
      <c r="E238" s="282"/>
      <c r="F238" s="282"/>
      <c r="G238" s="282"/>
      <c r="H238" s="282"/>
      <c r="I238" s="282"/>
      <c r="J238" s="282"/>
    </row>
    <row r="239" spans="1:10" s="268" customFormat="1" ht="18" customHeight="1" x14ac:dyDescent="0.25">
      <c r="A239" s="269" t="s">
        <v>412</v>
      </c>
      <c r="B239" s="270" t="s">
        <v>309</v>
      </c>
      <c r="C239" s="269" t="s">
        <v>310</v>
      </c>
      <c r="D239" s="269" t="s">
        <v>311</v>
      </c>
      <c r="E239" s="424" t="s">
        <v>312</v>
      </c>
      <c r="F239" s="424"/>
      <c r="G239" s="271" t="s">
        <v>313</v>
      </c>
      <c r="H239" s="270" t="s">
        <v>314</v>
      </c>
      <c r="I239" s="270" t="s">
        <v>315</v>
      </c>
      <c r="J239" s="270" t="s">
        <v>211</v>
      </c>
    </row>
    <row r="240" spans="1:10" s="268" customFormat="1" ht="26.1" customHeight="1" x14ac:dyDescent="0.25">
      <c r="A240" s="272" t="s">
        <v>316</v>
      </c>
      <c r="B240" s="273" t="s">
        <v>413</v>
      </c>
      <c r="C240" s="272" t="s">
        <v>24</v>
      </c>
      <c r="D240" s="272" t="s">
        <v>482</v>
      </c>
      <c r="E240" s="422" t="s">
        <v>465</v>
      </c>
      <c r="F240" s="422"/>
      <c r="G240" s="274" t="s">
        <v>345</v>
      </c>
      <c r="H240" s="275">
        <v>1</v>
      </c>
      <c r="I240" s="276">
        <v>0.33</v>
      </c>
      <c r="J240" s="276">
        <v>0.33</v>
      </c>
    </row>
    <row r="241" spans="1:10" s="268" customFormat="1" ht="24" customHeight="1" x14ac:dyDescent="0.25">
      <c r="A241" s="272" t="s">
        <v>319</v>
      </c>
      <c r="B241" s="273" t="s">
        <v>346</v>
      </c>
      <c r="C241" s="272" t="s">
        <v>24</v>
      </c>
      <c r="D241" s="272" t="s">
        <v>100</v>
      </c>
      <c r="E241" s="422" t="s">
        <v>463</v>
      </c>
      <c r="F241" s="422"/>
      <c r="G241" s="274" t="s">
        <v>160</v>
      </c>
      <c r="H241" s="275">
        <v>2.3E-3</v>
      </c>
      <c r="I241" s="276">
        <v>23.22</v>
      </c>
      <c r="J241" s="276">
        <v>0.05</v>
      </c>
    </row>
    <row r="242" spans="1:10" s="268" customFormat="1" ht="24" customHeight="1" x14ac:dyDescent="0.25">
      <c r="A242" s="272" t="s">
        <v>319</v>
      </c>
      <c r="B242" s="273" t="s">
        <v>347</v>
      </c>
      <c r="C242" s="272" t="s">
        <v>24</v>
      </c>
      <c r="D242" s="272" t="s">
        <v>102</v>
      </c>
      <c r="E242" s="422" t="s">
        <v>463</v>
      </c>
      <c r="F242" s="422"/>
      <c r="G242" s="274" t="s">
        <v>160</v>
      </c>
      <c r="H242" s="275">
        <v>1.1599999999999999E-2</v>
      </c>
      <c r="I242" s="276">
        <v>22.24</v>
      </c>
      <c r="J242" s="276">
        <v>0.25</v>
      </c>
    </row>
    <row r="243" spans="1:10" s="268" customFormat="1" ht="26.1" customHeight="1" x14ac:dyDescent="0.25">
      <c r="A243" s="272" t="s">
        <v>320</v>
      </c>
      <c r="B243" s="273" t="s">
        <v>414</v>
      </c>
      <c r="C243" s="272" t="s">
        <v>24</v>
      </c>
      <c r="D243" s="272" t="s">
        <v>540</v>
      </c>
      <c r="E243" s="422" t="s">
        <v>322</v>
      </c>
      <c r="F243" s="422"/>
      <c r="G243" s="274" t="s">
        <v>184</v>
      </c>
      <c r="H243" s="275">
        <v>0.25</v>
      </c>
      <c r="I243" s="276">
        <v>0.15</v>
      </c>
      <c r="J243" s="276">
        <v>0.03</v>
      </c>
    </row>
    <row r="244" spans="1:10" s="268" customFormat="1" ht="15" x14ac:dyDescent="0.25">
      <c r="A244" s="277"/>
      <c r="B244" s="277"/>
      <c r="C244" s="277"/>
      <c r="D244" s="277"/>
      <c r="E244" s="277" t="s">
        <v>330</v>
      </c>
      <c r="F244" s="278">
        <v>0.21</v>
      </c>
      <c r="G244" s="277" t="s">
        <v>331</v>
      </c>
      <c r="H244" s="278">
        <v>0</v>
      </c>
      <c r="I244" s="277" t="s">
        <v>332</v>
      </c>
      <c r="J244" s="278">
        <v>0.21</v>
      </c>
    </row>
    <row r="245" spans="1:10" s="268" customFormat="1" ht="15" x14ac:dyDescent="0.25">
      <c r="A245" s="277"/>
      <c r="B245" s="277"/>
      <c r="C245" s="277"/>
      <c r="D245" s="277"/>
      <c r="E245" s="277" t="s">
        <v>333</v>
      </c>
      <c r="F245" s="278">
        <v>7.0000000000000007E-2</v>
      </c>
      <c r="G245" s="277"/>
      <c r="H245" s="423" t="s">
        <v>334</v>
      </c>
      <c r="I245" s="423"/>
      <c r="J245" s="278">
        <v>0.4</v>
      </c>
    </row>
    <row r="246" spans="1:10" s="268" customFormat="1" ht="50.1" customHeight="1" thickBot="1" x14ac:dyDescent="0.3">
      <c r="A246" s="279"/>
      <c r="B246" s="279"/>
      <c r="C246" s="279"/>
      <c r="D246" s="279"/>
      <c r="E246" s="279"/>
      <c r="F246" s="279"/>
      <c r="G246" s="279" t="s">
        <v>335</v>
      </c>
      <c r="H246" s="280" t="s">
        <v>541</v>
      </c>
      <c r="I246" s="279" t="s">
        <v>336</v>
      </c>
      <c r="J246" s="281">
        <v>3200</v>
      </c>
    </row>
    <row r="247" spans="1:10" s="268" customFormat="1" ht="0.95" customHeight="1" thickTop="1" x14ac:dyDescent="0.25">
      <c r="A247" s="282"/>
      <c r="B247" s="282"/>
      <c r="C247" s="282"/>
      <c r="D247" s="282"/>
      <c r="E247" s="282"/>
      <c r="F247" s="282"/>
      <c r="G247" s="282"/>
      <c r="H247" s="282"/>
      <c r="I247" s="282"/>
      <c r="J247" s="282"/>
    </row>
    <row r="248" spans="1:10" s="268" customFormat="1" ht="18" customHeight="1" x14ac:dyDescent="0.25">
      <c r="A248" s="269" t="s">
        <v>415</v>
      </c>
      <c r="B248" s="270" t="s">
        <v>309</v>
      </c>
      <c r="C248" s="269" t="s">
        <v>310</v>
      </c>
      <c r="D248" s="269" t="s">
        <v>311</v>
      </c>
      <c r="E248" s="424" t="s">
        <v>312</v>
      </c>
      <c r="F248" s="424"/>
      <c r="G248" s="271" t="s">
        <v>313</v>
      </c>
      <c r="H248" s="270" t="s">
        <v>314</v>
      </c>
      <c r="I248" s="270" t="s">
        <v>315</v>
      </c>
      <c r="J248" s="270" t="s">
        <v>211</v>
      </c>
    </row>
    <row r="249" spans="1:10" s="268" customFormat="1" ht="26.1" customHeight="1" x14ac:dyDescent="0.25">
      <c r="A249" s="272" t="s">
        <v>316</v>
      </c>
      <c r="B249" s="273" t="s">
        <v>542</v>
      </c>
      <c r="C249" s="272" t="s">
        <v>338</v>
      </c>
      <c r="D249" s="272" t="s">
        <v>644</v>
      </c>
      <c r="E249" s="422" t="s">
        <v>543</v>
      </c>
      <c r="F249" s="422"/>
      <c r="G249" s="274" t="s">
        <v>345</v>
      </c>
      <c r="H249" s="275">
        <v>1</v>
      </c>
      <c r="I249" s="276">
        <v>9.1</v>
      </c>
      <c r="J249" s="276">
        <v>9.1</v>
      </c>
    </row>
    <row r="250" spans="1:10" s="268" customFormat="1" ht="24" customHeight="1" x14ac:dyDescent="0.25">
      <c r="A250" s="272" t="s">
        <v>320</v>
      </c>
      <c r="B250" s="273" t="s">
        <v>645</v>
      </c>
      <c r="C250" s="272" t="s">
        <v>646</v>
      </c>
      <c r="D250" s="272" t="s">
        <v>647</v>
      </c>
      <c r="E250" s="422" t="s">
        <v>322</v>
      </c>
      <c r="F250" s="422"/>
      <c r="G250" s="274" t="s">
        <v>648</v>
      </c>
      <c r="H250" s="275">
        <v>0.1</v>
      </c>
      <c r="I250" s="276">
        <v>48.3</v>
      </c>
      <c r="J250" s="276">
        <v>4.83</v>
      </c>
    </row>
    <row r="251" spans="1:10" s="268" customFormat="1" ht="26.1" customHeight="1" x14ac:dyDescent="0.25">
      <c r="A251" s="272" t="s">
        <v>320</v>
      </c>
      <c r="B251" s="273" t="s">
        <v>649</v>
      </c>
      <c r="C251" s="272" t="s">
        <v>646</v>
      </c>
      <c r="D251" s="272" t="s">
        <v>650</v>
      </c>
      <c r="E251" s="422" t="s">
        <v>322</v>
      </c>
      <c r="F251" s="422"/>
      <c r="G251" s="274" t="s">
        <v>651</v>
      </c>
      <c r="H251" s="275">
        <v>0.1</v>
      </c>
      <c r="I251" s="276">
        <v>42.75</v>
      </c>
      <c r="J251" s="276">
        <v>4.2699999999999996</v>
      </c>
    </row>
    <row r="252" spans="1:10" s="268" customFormat="1" ht="15" x14ac:dyDescent="0.25">
      <c r="A252" s="277"/>
      <c r="B252" s="277"/>
      <c r="C252" s="277"/>
      <c r="D252" s="277"/>
      <c r="E252" s="277" t="s">
        <v>330</v>
      </c>
      <c r="F252" s="278">
        <v>0</v>
      </c>
      <c r="G252" s="277" t="s">
        <v>331</v>
      </c>
      <c r="H252" s="278">
        <v>0</v>
      </c>
      <c r="I252" s="277" t="s">
        <v>332</v>
      </c>
      <c r="J252" s="278">
        <v>0</v>
      </c>
    </row>
    <row r="253" spans="1:10" s="268" customFormat="1" ht="15" x14ac:dyDescent="0.25">
      <c r="A253" s="277"/>
      <c r="B253" s="277"/>
      <c r="C253" s="277"/>
      <c r="D253" s="277"/>
      <c r="E253" s="277" t="s">
        <v>333</v>
      </c>
      <c r="F253" s="278">
        <v>2.0299999999999998</v>
      </c>
      <c r="G253" s="277"/>
      <c r="H253" s="423" t="s">
        <v>334</v>
      </c>
      <c r="I253" s="423"/>
      <c r="J253" s="278">
        <v>11.13</v>
      </c>
    </row>
    <row r="254" spans="1:10" s="268" customFormat="1" ht="50.1" customHeight="1" thickBot="1" x14ac:dyDescent="0.3">
      <c r="A254" s="279"/>
      <c r="B254" s="279"/>
      <c r="C254" s="279"/>
      <c r="D254" s="279"/>
      <c r="E254" s="279"/>
      <c r="F254" s="279"/>
      <c r="G254" s="279" t="s">
        <v>335</v>
      </c>
      <c r="H254" s="280" t="s">
        <v>539</v>
      </c>
      <c r="I254" s="279" t="s">
        <v>336</v>
      </c>
      <c r="J254" s="281">
        <v>356160</v>
      </c>
    </row>
    <row r="255" spans="1:10" s="268" customFormat="1" ht="0.95" customHeight="1" thickTop="1" x14ac:dyDescent="0.25">
      <c r="A255" s="282"/>
      <c r="B255" s="282"/>
      <c r="C255" s="282"/>
      <c r="D255" s="282"/>
      <c r="E255" s="282"/>
      <c r="F255" s="282"/>
      <c r="G255" s="282"/>
      <c r="H255" s="282"/>
      <c r="I255" s="282"/>
      <c r="J255" s="282"/>
    </row>
    <row r="256" spans="1:10" s="268" customFormat="1" ht="18" customHeight="1" x14ac:dyDescent="0.25">
      <c r="A256" s="269" t="s">
        <v>416</v>
      </c>
      <c r="B256" s="270" t="s">
        <v>309</v>
      </c>
      <c r="C256" s="269" t="s">
        <v>310</v>
      </c>
      <c r="D256" s="269" t="s">
        <v>311</v>
      </c>
      <c r="E256" s="424" t="s">
        <v>312</v>
      </c>
      <c r="F256" s="424"/>
      <c r="G256" s="271" t="s">
        <v>313</v>
      </c>
      <c r="H256" s="270" t="s">
        <v>314</v>
      </c>
      <c r="I256" s="270" t="s">
        <v>315</v>
      </c>
      <c r="J256" s="270" t="s">
        <v>211</v>
      </c>
    </row>
    <row r="257" spans="1:10" s="268" customFormat="1" ht="26.1" customHeight="1" x14ac:dyDescent="0.25">
      <c r="A257" s="272" t="s">
        <v>316</v>
      </c>
      <c r="B257" s="273" t="s">
        <v>544</v>
      </c>
      <c r="C257" s="272" t="s">
        <v>338</v>
      </c>
      <c r="D257" s="272" t="s">
        <v>86</v>
      </c>
      <c r="E257" s="422" t="s">
        <v>417</v>
      </c>
      <c r="F257" s="422"/>
      <c r="G257" s="274" t="s">
        <v>388</v>
      </c>
      <c r="H257" s="275">
        <v>1</v>
      </c>
      <c r="I257" s="276">
        <v>31.58</v>
      </c>
      <c r="J257" s="276">
        <v>31.58</v>
      </c>
    </row>
    <row r="258" spans="1:10" s="268" customFormat="1" ht="24" customHeight="1" x14ac:dyDescent="0.25">
      <c r="A258" s="272" t="s">
        <v>319</v>
      </c>
      <c r="B258" s="273" t="s">
        <v>347</v>
      </c>
      <c r="C258" s="272" t="s">
        <v>24</v>
      </c>
      <c r="D258" s="272" t="s">
        <v>102</v>
      </c>
      <c r="E258" s="422" t="s">
        <v>463</v>
      </c>
      <c r="F258" s="422"/>
      <c r="G258" s="274" t="s">
        <v>160</v>
      </c>
      <c r="H258" s="275">
        <v>0.7</v>
      </c>
      <c r="I258" s="276">
        <v>22.24</v>
      </c>
      <c r="J258" s="276">
        <v>15.56</v>
      </c>
    </row>
    <row r="259" spans="1:10" s="268" customFormat="1" ht="51.95" customHeight="1" x14ac:dyDescent="0.25">
      <c r="A259" s="272" t="s">
        <v>319</v>
      </c>
      <c r="B259" s="273" t="s">
        <v>418</v>
      </c>
      <c r="C259" s="272" t="s">
        <v>24</v>
      </c>
      <c r="D259" s="272" t="s">
        <v>191</v>
      </c>
      <c r="E259" s="422" t="s">
        <v>468</v>
      </c>
      <c r="F259" s="422"/>
      <c r="G259" s="274" t="s">
        <v>182</v>
      </c>
      <c r="H259" s="275">
        <v>0.25</v>
      </c>
      <c r="I259" s="276">
        <v>64.09</v>
      </c>
      <c r="J259" s="276">
        <v>16.02</v>
      </c>
    </row>
    <row r="260" spans="1:10" s="268" customFormat="1" ht="15" x14ac:dyDescent="0.25">
      <c r="A260" s="277"/>
      <c r="B260" s="277"/>
      <c r="C260" s="277"/>
      <c r="D260" s="277"/>
      <c r="E260" s="277" t="s">
        <v>330</v>
      </c>
      <c r="F260" s="278">
        <v>17.600000000000001</v>
      </c>
      <c r="G260" s="277" t="s">
        <v>331</v>
      </c>
      <c r="H260" s="278">
        <v>0</v>
      </c>
      <c r="I260" s="277" t="s">
        <v>332</v>
      </c>
      <c r="J260" s="278">
        <v>17.600000000000001</v>
      </c>
    </row>
    <row r="261" spans="1:10" s="268" customFormat="1" ht="15" x14ac:dyDescent="0.25">
      <c r="A261" s="277"/>
      <c r="B261" s="277"/>
      <c r="C261" s="277"/>
      <c r="D261" s="277"/>
      <c r="E261" s="277" t="s">
        <v>333</v>
      </c>
      <c r="F261" s="278">
        <v>7.06</v>
      </c>
      <c r="G261" s="277"/>
      <c r="H261" s="423" t="s">
        <v>334</v>
      </c>
      <c r="I261" s="423"/>
      <c r="J261" s="278">
        <v>38.64</v>
      </c>
    </row>
    <row r="262" spans="1:10" s="268" customFormat="1" ht="50.1" customHeight="1" thickBot="1" x14ac:dyDescent="0.3">
      <c r="A262" s="279"/>
      <c r="B262" s="279"/>
      <c r="C262" s="279"/>
      <c r="D262" s="279"/>
      <c r="E262" s="279"/>
      <c r="F262" s="279"/>
      <c r="G262" s="279" t="s">
        <v>335</v>
      </c>
      <c r="H262" s="280" t="s">
        <v>545</v>
      </c>
      <c r="I262" s="279" t="s">
        <v>336</v>
      </c>
      <c r="J262" s="281">
        <v>11128.32</v>
      </c>
    </row>
    <row r="263" spans="1:10" s="268" customFormat="1" ht="0.95" customHeight="1" thickTop="1" x14ac:dyDescent="0.25">
      <c r="A263" s="282"/>
      <c r="B263" s="282"/>
      <c r="C263" s="282"/>
      <c r="D263" s="282"/>
      <c r="E263" s="282"/>
      <c r="F263" s="282"/>
      <c r="G263" s="282"/>
      <c r="H263" s="282"/>
      <c r="I263" s="282"/>
      <c r="J263" s="282"/>
    </row>
    <row r="264" spans="1:10" s="268" customFormat="1" ht="18" customHeight="1" x14ac:dyDescent="0.25">
      <c r="A264" s="269" t="s">
        <v>419</v>
      </c>
      <c r="B264" s="270" t="s">
        <v>309</v>
      </c>
      <c r="C264" s="269" t="s">
        <v>310</v>
      </c>
      <c r="D264" s="269" t="s">
        <v>311</v>
      </c>
      <c r="E264" s="424" t="s">
        <v>312</v>
      </c>
      <c r="F264" s="424"/>
      <c r="G264" s="271" t="s">
        <v>313</v>
      </c>
      <c r="H264" s="270" t="s">
        <v>314</v>
      </c>
      <c r="I264" s="270" t="s">
        <v>315</v>
      </c>
      <c r="J264" s="270" t="s">
        <v>211</v>
      </c>
    </row>
    <row r="265" spans="1:10" s="268" customFormat="1" ht="39" customHeight="1" x14ac:dyDescent="0.25">
      <c r="A265" s="272" t="s">
        <v>316</v>
      </c>
      <c r="B265" s="273" t="s">
        <v>420</v>
      </c>
      <c r="C265" s="272" t="s">
        <v>24</v>
      </c>
      <c r="D265" s="272" t="s">
        <v>546</v>
      </c>
      <c r="E265" s="422" t="s">
        <v>483</v>
      </c>
      <c r="F265" s="422"/>
      <c r="G265" s="274" t="s">
        <v>89</v>
      </c>
      <c r="H265" s="275">
        <v>1</v>
      </c>
      <c r="I265" s="276">
        <v>4.74</v>
      </c>
      <c r="J265" s="276">
        <v>4.74</v>
      </c>
    </row>
    <row r="266" spans="1:10" s="268" customFormat="1" ht="51.95" customHeight="1" x14ac:dyDescent="0.25">
      <c r="A266" s="272" t="s">
        <v>319</v>
      </c>
      <c r="B266" s="273" t="s">
        <v>421</v>
      </c>
      <c r="C266" s="272" t="s">
        <v>24</v>
      </c>
      <c r="D266" s="272" t="s">
        <v>192</v>
      </c>
      <c r="E266" s="422" t="s">
        <v>468</v>
      </c>
      <c r="F266" s="422"/>
      <c r="G266" s="274" t="s">
        <v>180</v>
      </c>
      <c r="H266" s="275">
        <v>2.0833299999999999E-2</v>
      </c>
      <c r="I266" s="276">
        <v>203.35</v>
      </c>
      <c r="J266" s="276">
        <v>4.2300000000000004</v>
      </c>
    </row>
    <row r="267" spans="1:10" s="268" customFormat="1" ht="51.95" customHeight="1" x14ac:dyDescent="0.25">
      <c r="A267" s="272" t="s">
        <v>319</v>
      </c>
      <c r="B267" s="273" t="s">
        <v>422</v>
      </c>
      <c r="C267" s="272" t="s">
        <v>24</v>
      </c>
      <c r="D267" s="272" t="s">
        <v>193</v>
      </c>
      <c r="E267" s="422" t="s">
        <v>468</v>
      </c>
      <c r="F267" s="422"/>
      <c r="G267" s="274" t="s">
        <v>182</v>
      </c>
      <c r="H267" s="275">
        <v>7.8279000000000005E-3</v>
      </c>
      <c r="I267" s="276">
        <v>65.28</v>
      </c>
      <c r="J267" s="276">
        <v>0.51</v>
      </c>
    </row>
    <row r="268" spans="1:10" s="268" customFormat="1" ht="15" x14ac:dyDescent="0.25">
      <c r="A268" s="277"/>
      <c r="B268" s="277"/>
      <c r="C268" s="277"/>
      <c r="D268" s="277"/>
      <c r="E268" s="277" t="s">
        <v>330</v>
      </c>
      <c r="F268" s="278">
        <v>0.71</v>
      </c>
      <c r="G268" s="277" t="s">
        <v>331</v>
      </c>
      <c r="H268" s="278">
        <v>0</v>
      </c>
      <c r="I268" s="277" t="s">
        <v>332</v>
      </c>
      <c r="J268" s="278">
        <v>0.71</v>
      </c>
    </row>
    <row r="269" spans="1:10" s="268" customFormat="1" ht="15" x14ac:dyDescent="0.25">
      <c r="A269" s="277"/>
      <c r="B269" s="277"/>
      <c r="C269" s="277"/>
      <c r="D269" s="277"/>
      <c r="E269" s="277" t="s">
        <v>333</v>
      </c>
      <c r="F269" s="278">
        <v>1.05</v>
      </c>
      <c r="G269" s="277"/>
      <c r="H269" s="423" t="s">
        <v>334</v>
      </c>
      <c r="I269" s="423"/>
      <c r="J269" s="278">
        <v>5.79</v>
      </c>
    </row>
    <row r="270" spans="1:10" s="268" customFormat="1" ht="50.1" customHeight="1" thickBot="1" x14ac:dyDescent="0.3">
      <c r="A270" s="279"/>
      <c r="B270" s="279"/>
      <c r="C270" s="279"/>
      <c r="D270" s="279"/>
      <c r="E270" s="279"/>
      <c r="F270" s="279"/>
      <c r="G270" s="279" t="s">
        <v>335</v>
      </c>
      <c r="H270" s="280" t="s">
        <v>547</v>
      </c>
      <c r="I270" s="279" t="s">
        <v>336</v>
      </c>
      <c r="J270" s="281">
        <v>10190.4</v>
      </c>
    </row>
    <row r="271" spans="1:10" s="268" customFormat="1" ht="0.95" customHeight="1" thickTop="1" x14ac:dyDescent="0.25">
      <c r="A271" s="282"/>
      <c r="B271" s="282"/>
      <c r="C271" s="282"/>
      <c r="D271" s="282"/>
      <c r="E271" s="282"/>
      <c r="F271" s="282"/>
      <c r="G271" s="282"/>
      <c r="H271" s="282"/>
      <c r="I271" s="282"/>
      <c r="J271" s="282"/>
    </row>
    <row r="272" spans="1:10" s="268" customFormat="1" ht="18" customHeight="1" x14ac:dyDescent="0.25">
      <c r="A272" s="269" t="s">
        <v>423</v>
      </c>
      <c r="B272" s="270" t="s">
        <v>309</v>
      </c>
      <c r="C272" s="269" t="s">
        <v>310</v>
      </c>
      <c r="D272" s="269" t="s">
        <v>311</v>
      </c>
      <c r="E272" s="424" t="s">
        <v>312</v>
      </c>
      <c r="F272" s="424"/>
      <c r="G272" s="271" t="s">
        <v>313</v>
      </c>
      <c r="H272" s="270" t="s">
        <v>314</v>
      </c>
      <c r="I272" s="270" t="s">
        <v>315</v>
      </c>
      <c r="J272" s="270" t="s">
        <v>211</v>
      </c>
    </row>
    <row r="273" spans="1:10" s="268" customFormat="1" ht="24" customHeight="1" x14ac:dyDescent="0.25">
      <c r="A273" s="272" t="s">
        <v>316</v>
      </c>
      <c r="B273" s="273" t="s">
        <v>424</v>
      </c>
      <c r="C273" s="272" t="s">
        <v>91</v>
      </c>
      <c r="D273" s="272" t="s">
        <v>425</v>
      </c>
      <c r="E273" s="422" t="s">
        <v>426</v>
      </c>
      <c r="F273" s="422"/>
      <c r="G273" s="274" t="s">
        <v>427</v>
      </c>
      <c r="H273" s="275">
        <v>1</v>
      </c>
      <c r="I273" s="276">
        <v>0.1</v>
      </c>
      <c r="J273" s="276">
        <v>0.1</v>
      </c>
    </row>
    <row r="274" spans="1:10" s="268" customFormat="1" ht="15" customHeight="1" x14ac:dyDescent="0.25">
      <c r="A274" s="269" t="s">
        <v>548</v>
      </c>
      <c r="B274" s="270" t="s">
        <v>309</v>
      </c>
      <c r="C274" s="269" t="s">
        <v>310</v>
      </c>
      <c r="D274" s="269" t="s">
        <v>311</v>
      </c>
      <c r="E274" s="424" t="s">
        <v>312</v>
      </c>
      <c r="F274" s="426"/>
      <c r="G274" s="271" t="s">
        <v>313</v>
      </c>
      <c r="H274" s="270" t="s">
        <v>314</v>
      </c>
      <c r="I274" s="270" t="s">
        <v>315</v>
      </c>
      <c r="J274" s="270" t="s">
        <v>211</v>
      </c>
    </row>
    <row r="275" spans="1:10" s="268" customFormat="1" ht="24" customHeight="1" x14ac:dyDescent="0.25">
      <c r="A275" s="272" t="s">
        <v>316</v>
      </c>
      <c r="B275" s="273" t="s">
        <v>428</v>
      </c>
      <c r="C275" s="272" t="s">
        <v>91</v>
      </c>
      <c r="D275" s="272" t="s">
        <v>429</v>
      </c>
      <c r="E275" s="422" t="s">
        <v>430</v>
      </c>
      <c r="F275" s="422"/>
      <c r="G275" s="274" t="s">
        <v>431</v>
      </c>
      <c r="H275" s="275">
        <v>3.0000000000000001E-3</v>
      </c>
      <c r="I275" s="276" t="s">
        <v>549</v>
      </c>
      <c r="J275" s="283" t="s">
        <v>550</v>
      </c>
    </row>
    <row r="276" spans="1:10" s="268" customFormat="1" ht="24" customHeight="1" x14ac:dyDescent="0.25">
      <c r="A276" s="272" t="s">
        <v>320</v>
      </c>
      <c r="B276" s="273" t="s">
        <v>433</v>
      </c>
      <c r="C276" s="272" t="s">
        <v>91</v>
      </c>
      <c r="D276" s="272" t="s">
        <v>434</v>
      </c>
      <c r="E276" s="422" t="s">
        <v>325</v>
      </c>
      <c r="F276" s="422"/>
      <c r="G276" s="274" t="s">
        <v>431</v>
      </c>
      <c r="H276" s="275">
        <v>3.0000000000000001E-3</v>
      </c>
      <c r="I276" s="276" t="s">
        <v>551</v>
      </c>
      <c r="J276" s="283" t="s">
        <v>552</v>
      </c>
    </row>
    <row r="277" spans="1:10" s="268" customFormat="1" ht="26.1" customHeight="1" x14ac:dyDescent="0.25">
      <c r="A277" s="272" t="s">
        <v>320</v>
      </c>
      <c r="B277" s="273" t="s">
        <v>432</v>
      </c>
      <c r="C277" s="272" t="s">
        <v>91</v>
      </c>
      <c r="D277" s="272" t="s">
        <v>194</v>
      </c>
      <c r="E277" s="422" t="s">
        <v>327</v>
      </c>
      <c r="F277" s="422"/>
      <c r="G277" s="274" t="s">
        <v>431</v>
      </c>
      <c r="H277" s="275">
        <v>1E-3</v>
      </c>
      <c r="I277" s="276" t="s">
        <v>553</v>
      </c>
      <c r="J277" s="283" t="s">
        <v>554</v>
      </c>
    </row>
    <row r="278" spans="1:10" s="268" customFormat="1" ht="39.950000000000003" customHeight="1" x14ac:dyDescent="0.25">
      <c r="A278" s="434" t="s">
        <v>555</v>
      </c>
      <c r="B278" s="426"/>
      <c r="C278" s="426"/>
      <c r="D278" s="426"/>
      <c r="E278" s="426"/>
      <c r="F278" s="426"/>
      <c r="G278" s="426"/>
      <c r="H278" s="426"/>
      <c r="I278" s="426"/>
      <c r="J278" s="426"/>
    </row>
    <row r="279" spans="1:10" s="268" customFormat="1" ht="15" customHeight="1" x14ac:dyDescent="0.25">
      <c r="A279" s="269" t="s">
        <v>548</v>
      </c>
      <c r="B279" s="270" t="s">
        <v>309</v>
      </c>
      <c r="C279" s="269" t="s">
        <v>310</v>
      </c>
      <c r="D279" s="269" t="s">
        <v>311</v>
      </c>
      <c r="E279" s="424" t="s">
        <v>312</v>
      </c>
      <c r="F279" s="426"/>
      <c r="G279" s="271" t="s">
        <v>313</v>
      </c>
      <c r="H279" s="270" t="s">
        <v>314</v>
      </c>
      <c r="I279" s="270" t="s">
        <v>315</v>
      </c>
      <c r="J279" s="270" t="s">
        <v>211</v>
      </c>
    </row>
    <row r="280" spans="1:10" s="268" customFormat="1" ht="26.1" customHeight="1" x14ac:dyDescent="0.25">
      <c r="A280" s="272" t="s">
        <v>320</v>
      </c>
      <c r="B280" s="273" t="s">
        <v>556</v>
      </c>
      <c r="C280" s="272" t="s">
        <v>91</v>
      </c>
      <c r="D280" s="272" t="s">
        <v>557</v>
      </c>
      <c r="E280" s="422" t="s">
        <v>322</v>
      </c>
      <c r="F280" s="422"/>
      <c r="G280" s="274" t="s">
        <v>558</v>
      </c>
      <c r="H280" s="275">
        <v>2.3999999999999999E-6</v>
      </c>
      <c r="I280" s="276" t="s">
        <v>559</v>
      </c>
      <c r="J280" s="283" t="s">
        <v>560</v>
      </c>
    </row>
    <row r="281" spans="1:10" s="268" customFormat="1" ht="24" customHeight="1" x14ac:dyDescent="0.25">
      <c r="A281" s="272" t="s">
        <v>320</v>
      </c>
      <c r="B281" s="273" t="s">
        <v>561</v>
      </c>
      <c r="C281" s="272" t="s">
        <v>91</v>
      </c>
      <c r="D281" s="272" t="s">
        <v>562</v>
      </c>
      <c r="E281" s="422" t="s">
        <v>322</v>
      </c>
      <c r="F281" s="422"/>
      <c r="G281" s="274" t="s">
        <v>558</v>
      </c>
      <c r="H281" s="275">
        <v>6.9E-6</v>
      </c>
      <c r="I281" s="276" t="s">
        <v>563</v>
      </c>
      <c r="J281" s="283" t="s">
        <v>560</v>
      </c>
    </row>
    <row r="282" spans="1:10" s="268" customFormat="1" ht="24" customHeight="1" x14ac:dyDescent="0.25">
      <c r="A282" s="272" t="s">
        <v>320</v>
      </c>
      <c r="B282" s="273" t="s">
        <v>564</v>
      </c>
      <c r="C282" s="272" t="s">
        <v>91</v>
      </c>
      <c r="D282" s="272" t="s">
        <v>565</v>
      </c>
      <c r="E282" s="422" t="s">
        <v>341</v>
      </c>
      <c r="F282" s="422"/>
      <c r="G282" s="274" t="s">
        <v>566</v>
      </c>
      <c r="H282" s="275">
        <v>1.1999999999999999E-6</v>
      </c>
      <c r="I282" s="276" t="s">
        <v>567</v>
      </c>
      <c r="J282" s="283" t="s">
        <v>560</v>
      </c>
    </row>
    <row r="283" spans="1:10" s="268" customFormat="1" ht="26.1" customHeight="1" x14ac:dyDescent="0.25">
      <c r="A283" s="272" t="s">
        <v>320</v>
      </c>
      <c r="B283" s="273" t="s">
        <v>568</v>
      </c>
      <c r="C283" s="272" t="s">
        <v>91</v>
      </c>
      <c r="D283" s="272" t="s">
        <v>569</v>
      </c>
      <c r="E283" s="422" t="s">
        <v>322</v>
      </c>
      <c r="F283" s="422"/>
      <c r="G283" s="274" t="s">
        <v>570</v>
      </c>
      <c r="H283" s="275">
        <v>5.9999999999999997E-7</v>
      </c>
      <c r="I283" s="276" t="s">
        <v>571</v>
      </c>
      <c r="J283" s="283" t="s">
        <v>560</v>
      </c>
    </row>
    <row r="284" spans="1:10" s="268" customFormat="1" ht="24" customHeight="1" x14ac:dyDescent="0.25">
      <c r="A284" s="272" t="s">
        <v>320</v>
      </c>
      <c r="B284" s="273" t="s">
        <v>572</v>
      </c>
      <c r="C284" s="272" t="s">
        <v>91</v>
      </c>
      <c r="D284" s="272" t="s">
        <v>573</v>
      </c>
      <c r="E284" s="422" t="s">
        <v>322</v>
      </c>
      <c r="F284" s="422"/>
      <c r="G284" s="274" t="s">
        <v>570</v>
      </c>
      <c r="H284" s="275">
        <v>5.9999999999999997E-7</v>
      </c>
      <c r="I284" s="276" t="s">
        <v>574</v>
      </c>
      <c r="J284" s="283" t="s">
        <v>560</v>
      </c>
    </row>
    <row r="285" spans="1:10" s="268" customFormat="1" ht="24" customHeight="1" x14ac:dyDescent="0.25">
      <c r="A285" s="272" t="s">
        <v>320</v>
      </c>
      <c r="B285" s="273" t="s">
        <v>575</v>
      </c>
      <c r="C285" s="272" t="s">
        <v>91</v>
      </c>
      <c r="D285" s="272" t="s">
        <v>576</v>
      </c>
      <c r="E285" s="422" t="s">
        <v>322</v>
      </c>
      <c r="F285" s="422"/>
      <c r="G285" s="274" t="s">
        <v>570</v>
      </c>
      <c r="H285" s="275">
        <v>1.3499999999999999E-5</v>
      </c>
      <c r="I285" s="276" t="s">
        <v>577</v>
      </c>
      <c r="J285" s="283" t="s">
        <v>560</v>
      </c>
    </row>
    <row r="286" spans="1:10" s="268" customFormat="1" ht="24" customHeight="1" x14ac:dyDescent="0.25">
      <c r="A286" s="272" t="s">
        <v>320</v>
      </c>
      <c r="B286" s="273" t="s">
        <v>578</v>
      </c>
      <c r="C286" s="272" t="s">
        <v>91</v>
      </c>
      <c r="D286" s="272" t="s">
        <v>579</v>
      </c>
      <c r="E286" s="422" t="s">
        <v>341</v>
      </c>
      <c r="F286" s="422"/>
      <c r="G286" s="274" t="s">
        <v>570</v>
      </c>
      <c r="H286" s="275">
        <v>1.3499999999999999E-5</v>
      </c>
      <c r="I286" s="276" t="s">
        <v>580</v>
      </c>
      <c r="J286" s="283" t="s">
        <v>560</v>
      </c>
    </row>
    <row r="287" spans="1:10" s="268" customFormat="1" ht="24" customHeight="1" x14ac:dyDescent="0.25">
      <c r="A287" s="272" t="s">
        <v>320</v>
      </c>
      <c r="B287" s="273" t="s">
        <v>581</v>
      </c>
      <c r="C287" s="272" t="s">
        <v>91</v>
      </c>
      <c r="D287" s="272" t="s">
        <v>582</v>
      </c>
      <c r="E287" s="422" t="s">
        <v>322</v>
      </c>
      <c r="F287" s="422"/>
      <c r="G287" s="274" t="s">
        <v>570</v>
      </c>
      <c r="H287" s="275">
        <v>5.4E-6</v>
      </c>
      <c r="I287" s="276" t="s">
        <v>583</v>
      </c>
      <c r="J287" s="283" t="s">
        <v>560</v>
      </c>
    </row>
    <row r="288" spans="1:10" s="268" customFormat="1" ht="24" customHeight="1" x14ac:dyDescent="0.25">
      <c r="A288" s="272" t="s">
        <v>320</v>
      </c>
      <c r="B288" s="273" t="s">
        <v>584</v>
      </c>
      <c r="C288" s="272" t="s">
        <v>91</v>
      </c>
      <c r="D288" s="272" t="s">
        <v>585</v>
      </c>
      <c r="E288" s="422" t="s">
        <v>322</v>
      </c>
      <c r="F288" s="422"/>
      <c r="G288" s="274" t="s">
        <v>570</v>
      </c>
      <c r="H288" s="275">
        <v>3.054E-4</v>
      </c>
      <c r="I288" s="276" t="s">
        <v>586</v>
      </c>
      <c r="J288" s="283" t="s">
        <v>560</v>
      </c>
    </row>
    <row r="289" spans="1:10" s="268" customFormat="1" ht="24" customHeight="1" x14ac:dyDescent="0.25">
      <c r="A289" s="272" t="s">
        <v>320</v>
      </c>
      <c r="B289" s="273" t="s">
        <v>587</v>
      </c>
      <c r="C289" s="272" t="s">
        <v>91</v>
      </c>
      <c r="D289" s="272" t="s">
        <v>588</v>
      </c>
      <c r="E289" s="422" t="s">
        <v>322</v>
      </c>
      <c r="F289" s="422"/>
      <c r="G289" s="274" t="s">
        <v>570</v>
      </c>
      <c r="H289" s="275">
        <v>4.5000000000000001E-6</v>
      </c>
      <c r="I289" s="276" t="s">
        <v>589</v>
      </c>
      <c r="J289" s="283" t="s">
        <v>560</v>
      </c>
    </row>
    <row r="290" spans="1:10" s="268" customFormat="1" ht="24" customHeight="1" x14ac:dyDescent="0.25">
      <c r="A290" s="272" t="s">
        <v>320</v>
      </c>
      <c r="B290" s="273" t="s">
        <v>590</v>
      </c>
      <c r="C290" s="272" t="s">
        <v>91</v>
      </c>
      <c r="D290" s="272" t="s">
        <v>591</v>
      </c>
      <c r="E290" s="422" t="s">
        <v>322</v>
      </c>
      <c r="F290" s="422"/>
      <c r="G290" s="274" t="s">
        <v>570</v>
      </c>
      <c r="H290" s="275">
        <v>1.3499999999999999E-5</v>
      </c>
      <c r="I290" s="276" t="s">
        <v>592</v>
      </c>
      <c r="J290" s="283" t="s">
        <v>560</v>
      </c>
    </row>
    <row r="291" spans="1:10" s="268" customFormat="1" ht="24" customHeight="1" x14ac:dyDescent="0.25">
      <c r="A291" s="272" t="s">
        <v>320</v>
      </c>
      <c r="B291" s="273" t="s">
        <v>593</v>
      </c>
      <c r="C291" s="272" t="s">
        <v>91</v>
      </c>
      <c r="D291" s="272" t="s">
        <v>594</v>
      </c>
      <c r="E291" s="422" t="s">
        <v>322</v>
      </c>
      <c r="F291" s="422"/>
      <c r="G291" s="274" t="s">
        <v>570</v>
      </c>
      <c r="H291" s="275">
        <v>8.9999999999999996E-7</v>
      </c>
      <c r="I291" s="276" t="s">
        <v>595</v>
      </c>
      <c r="J291" s="283" t="s">
        <v>560</v>
      </c>
    </row>
    <row r="292" spans="1:10" s="268" customFormat="1" ht="26.1" customHeight="1" x14ac:dyDescent="0.25">
      <c r="A292" s="272" t="s">
        <v>320</v>
      </c>
      <c r="B292" s="273" t="s">
        <v>596</v>
      </c>
      <c r="C292" s="272" t="s">
        <v>91</v>
      </c>
      <c r="D292" s="272" t="s">
        <v>597</v>
      </c>
      <c r="E292" s="422" t="s">
        <v>322</v>
      </c>
      <c r="F292" s="422"/>
      <c r="G292" s="274" t="s">
        <v>570</v>
      </c>
      <c r="H292" s="275">
        <v>1.7999999999999999E-6</v>
      </c>
      <c r="I292" s="276" t="s">
        <v>598</v>
      </c>
      <c r="J292" s="283" t="s">
        <v>560</v>
      </c>
    </row>
    <row r="293" spans="1:10" s="268" customFormat="1" ht="26.1" customHeight="1" x14ac:dyDescent="0.25">
      <c r="A293" s="272" t="s">
        <v>320</v>
      </c>
      <c r="B293" s="273" t="s">
        <v>599</v>
      </c>
      <c r="C293" s="272" t="s">
        <v>91</v>
      </c>
      <c r="D293" s="272" t="s">
        <v>600</v>
      </c>
      <c r="E293" s="422" t="s">
        <v>322</v>
      </c>
      <c r="F293" s="422"/>
      <c r="G293" s="274" t="s">
        <v>570</v>
      </c>
      <c r="H293" s="275">
        <v>5.9999999999999997E-7</v>
      </c>
      <c r="I293" s="276" t="s">
        <v>601</v>
      </c>
      <c r="J293" s="283" t="s">
        <v>560</v>
      </c>
    </row>
    <row r="294" spans="1:10" s="268" customFormat="1" ht="24" customHeight="1" x14ac:dyDescent="0.25">
      <c r="A294" s="272" t="s">
        <v>320</v>
      </c>
      <c r="B294" s="273" t="s">
        <v>602</v>
      </c>
      <c r="C294" s="272" t="s">
        <v>91</v>
      </c>
      <c r="D294" s="272" t="s">
        <v>603</v>
      </c>
      <c r="E294" s="422" t="s">
        <v>322</v>
      </c>
      <c r="F294" s="422"/>
      <c r="G294" s="274" t="s">
        <v>570</v>
      </c>
      <c r="H294" s="275">
        <v>2.9999999999999999E-7</v>
      </c>
      <c r="I294" s="276" t="s">
        <v>604</v>
      </c>
      <c r="J294" s="283" t="s">
        <v>560</v>
      </c>
    </row>
    <row r="295" spans="1:10" s="268" customFormat="1" ht="24" customHeight="1" x14ac:dyDescent="0.25">
      <c r="A295" s="272" t="s">
        <v>320</v>
      </c>
      <c r="B295" s="273" t="s">
        <v>605</v>
      </c>
      <c r="C295" s="272" t="s">
        <v>91</v>
      </c>
      <c r="D295" s="272" t="s">
        <v>606</v>
      </c>
      <c r="E295" s="422" t="s">
        <v>322</v>
      </c>
      <c r="F295" s="422"/>
      <c r="G295" s="274" t="s">
        <v>607</v>
      </c>
      <c r="H295" s="275">
        <v>2.3999999999999999E-6</v>
      </c>
      <c r="I295" s="276" t="s">
        <v>608</v>
      </c>
      <c r="J295" s="283" t="s">
        <v>560</v>
      </c>
    </row>
    <row r="296" spans="1:10" s="268" customFormat="1" ht="26.1" customHeight="1" x14ac:dyDescent="0.25">
      <c r="A296" s="272" t="s">
        <v>320</v>
      </c>
      <c r="B296" s="273" t="s">
        <v>609</v>
      </c>
      <c r="C296" s="272" t="s">
        <v>91</v>
      </c>
      <c r="D296" s="272" t="s">
        <v>610</v>
      </c>
      <c r="E296" s="422" t="s">
        <v>341</v>
      </c>
      <c r="F296" s="422"/>
      <c r="G296" s="274" t="s">
        <v>570</v>
      </c>
      <c r="H296" s="275">
        <v>3.054E-4</v>
      </c>
      <c r="I296" s="276" t="s">
        <v>611</v>
      </c>
      <c r="J296" s="283" t="s">
        <v>560</v>
      </c>
    </row>
    <row r="297" spans="1:10" s="268" customFormat="1" ht="24" customHeight="1" x14ac:dyDescent="0.25">
      <c r="A297" s="272" t="s">
        <v>320</v>
      </c>
      <c r="B297" s="273" t="s">
        <v>612</v>
      </c>
      <c r="C297" s="272" t="s">
        <v>91</v>
      </c>
      <c r="D297" s="272" t="s">
        <v>613</v>
      </c>
      <c r="E297" s="422" t="s">
        <v>322</v>
      </c>
      <c r="F297" s="422"/>
      <c r="G297" s="274" t="s">
        <v>570</v>
      </c>
      <c r="H297" s="275">
        <v>2.8229999999999998E-4</v>
      </c>
      <c r="I297" s="276" t="s">
        <v>614</v>
      </c>
      <c r="J297" s="283" t="s">
        <v>560</v>
      </c>
    </row>
    <row r="298" spans="1:10" s="268" customFormat="1" ht="24" customHeight="1" x14ac:dyDescent="0.25">
      <c r="A298" s="272" t="s">
        <v>320</v>
      </c>
      <c r="B298" s="273" t="s">
        <v>433</v>
      </c>
      <c r="C298" s="272" t="s">
        <v>91</v>
      </c>
      <c r="D298" s="272" t="s">
        <v>434</v>
      </c>
      <c r="E298" s="422" t="s">
        <v>325</v>
      </c>
      <c r="F298" s="422"/>
      <c r="G298" s="274" t="s">
        <v>431</v>
      </c>
      <c r="H298" s="275">
        <v>3.0000000000000001E-3</v>
      </c>
      <c r="I298" s="276" t="s">
        <v>551</v>
      </c>
      <c r="J298" s="283" t="s">
        <v>552</v>
      </c>
    </row>
    <row r="299" spans="1:10" s="268" customFormat="1" ht="26.1" customHeight="1" x14ac:dyDescent="0.25">
      <c r="A299" s="272" t="s">
        <v>320</v>
      </c>
      <c r="B299" s="273" t="s">
        <v>432</v>
      </c>
      <c r="C299" s="272" t="s">
        <v>91</v>
      </c>
      <c r="D299" s="272" t="s">
        <v>194</v>
      </c>
      <c r="E299" s="422" t="s">
        <v>327</v>
      </c>
      <c r="F299" s="422"/>
      <c r="G299" s="274" t="s">
        <v>431</v>
      </c>
      <c r="H299" s="275">
        <v>1E-3</v>
      </c>
      <c r="I299" s="276" t="s">
        <v>553</v>
      </c>
      <c r="J299" s="283" t="s">
        <v>554</v>
      </c>
    </row>
    <row r="300" spans="1:10" s="268" customFormat="1" ht="15" x14ac:dyDescent="0.25">
      <c r="A300" s="277"/>
      <c r="B300" s="277"/>
      <c r="C300" s="277"/>
      <c r="D300" s="277"/>
      <c r="E300" s="277" t="s">
        <v>330</v>
      </c>
      <c r="F300" s="278">
        <v>0.04</v>
      </c>
      <c r="G300" s="277" t="s">
        <v>331</v>
      </c>
      <c r="H300" s="278">
        <v>0</v>
      </c>
      <c r="I300" s="277" t="s">
        <v>332</v>
      </c>
      <c r="J300" s="278">
        <v>0.04</v>
      </c>
    </row>
    <row r="301" spans="1:10" s="268" customFormat="1" ht="15" x14ac:dyDescent="0.25">
      <c r="A301" s="277"/>
      <c r="B301" s="277"/>
      <c r="C301" s="277"/>
      <c r="D301" s="277"/>
      <c r="E301" s="277" t="s">
        <v>333</v>
      </c>
      <c r="F301" s="278">
        <v>0.02</v>
      </c>
      <c r="G301" s="277"/>
      <c r="H301" s="423" t="s">
        <v>334</v>
      </c>
      <c r="I301" s="423"/>
      <c r="J301" s="278">
        <v>0.12</v>
      </c>
    </row>
    <row r="302" spans="1:10" s="268" customFormat="1" ht="50.1" customHeight="1" thickBot="1" x14ac:dyDescent="0.3">
      <c r="A302" s="279"/>
      <c r="B302" s="279"/>
      <c r="C302" s="279"/>
      <c r="D302" s="279"/>
      <c r="E302" s="279"/>
      <c r="F302" s="279"/>
      <c r="G302" s="279" t="s">
        <v>335</v>
      </c>
      <c r="H302" s="280" t="s">
        <v>615</v>
      </c>
      <c r="I302" s="279" t="s">
        <v>336</v>
      </c>
      <c r="J302" s="281">
        <v>600000</v>
      </c>
    </row>
    <row r="303" spans="1:10" s="268" customFormat="1" ht="0.95" customHeight="1" thickTop="1" x14ac:dyDescent="0.25">
      <c r="A303" s="282"/>
      <c r="B303" s="282"/>
      <c r="C303" s="282"/>
      <c r="D303" s="282"/>
      <c r="E303" s="282"/>
      <c r="F303" s="282"/>
      <c r="G303" s="282"/>
      <c r="H303" s="282"/>
      <c r="I303" s="282"/>
      <c r="J303" s="282"/>
    </row>
    <row r="304" spans="1:10" s="268" customFormat="1" ht="18" customHeight="1" x14ac:dyDescent="0.25">
      <c r="A304" s="269" t="s">
        <v>435</v>
      </c>
      <c r="B304" s="270" t="s">
        <v>309</v>
      </c>
      <c r="C304" s="269" t="s">
        <v>310</v>
      </c>
      <c r="D304" s="269" t="s">
        <v>311</v>
      </c>
      <c r="E304" s="424" t="s">
        <v>312</v>
      </c>
      <c r="F304" s="424"/>
      <c r="G304" s="271" t="s">
        <v>313</v>
      </c>
      <c r="H304" s="270" t="s">
        <v>314</v>
      </c>
      <c r="I304" s="270" t="s">
        <v>315</v>
      </c>
      <c r="J304" s="270" t="s">
        <v>211</v>
      </c>
    </row>
    <row r="305" spans="1:10" s="268" customFormat="1" ht="24" customHeight="1" x14ac:dyDescent="0.25">
      <c r="A305" s="272" t="s">
        <v>316</v>
      </c>
      <c r="B305" s="273" t="s">
        <v>436</v>
      </c>
      <c r="C305" s="272" t="s">
        <v>91</v>
      </c>
      <c r="D305" s="272" t="s">
        <v>437</v>
      </c>
      <c r="E305" s="422" t="s">
        <v>438</v>
      </c>
      <c r="F305" s="422"/>
      <c r="G305" s="274" t="s">
        <v>345</v>
      </c>
      <c r="H305" s="275">
        <v>1</v>
      </c>
      <c r="I305" s="276">
        <v>0.5</v>
      </c>
      <c r="J305" s="276">
        <v>0.5</v>
      </c>
    </row>
    <row r="306" spans="1:10" s="268" customFormat="1" ht="15" customHeight="1" x14ac:dyDescent="0.25">
      <c r="A306" s="269" t="s">
        <v>548</v>
      </c>
      <c r="B306" s="270" t="s">
        <v>309</v>
      </c>
      <c r="C306" s="269" t="s">
        <v>310</v>
      </c>
      <c r="D306" s="269" t="s">
        <v>311</v>
      </c>
      <c r="E306" s="424" t="s">
        <v>312</v>
      </c>
      <c r="F306" s="426"/>
      <c r="G306" s="271" t="s">
        <v>313</v>
      </c>
      <c r="H306" s="270" t="s">
        <v>314</v>
      </c>
      <c r="I306" s="270" t="s">
        <v>315</v>
      </c>
      <c r="J306" s="270" t="s">
        <v>211</v>
      </c>
    </row>
    <row r="307" spans="1:10" s="268" customFormat="1" ht="24" customHeight="1" x14ac:dyDescent="0.25">
      <c r="A307" s="272" t="s">
        <v>320</v>
      </c>
      <c r="B307" s="273" t="s">
        <v>433</v>
      </c>
      <c r="C307" s="272" t="s">
        <v>91</v>
      </c>
      <c r="D307" s="272" t="s">
        <v>434</v>
      </c>
      <c r="E307" s="422" t="s">
        <v>325</v>
      </c>
      <c r="F307" s="422"/>
      <c r="G307" s="274" t="s">
        <v>431</v>
      </c>
      <c r="H307" s="275">
        <v>2.7799999999999998E-2</v>
      </c>
      <c r="I307" s="276" t="s">
        <v>551</v>
      </c>
      <c r="J307" s="283" t="s">
        <v>616</v>
      </c>
    </row>
    <row r="308" spans="1:10" s="268" customFormat="1" ht="24" customHeight="1" x14ac:dyDescent="0.25">
      <c r="A308" s="272" t="s">
        <v>316</v>
      </c>
      <c r="B308" s="273" t="s">
        <v>428</v>
      </c>
      <c r="C308" s="272" t="s">
        <v>91</v>
      </c>
      <c r="D308" s="272" t="s">
        <v>429</v>
      </c>
      <c r="E308" s="422" t="s">
        <v>430</v>
      </c>
      <c r="F308" s="422"/>
      <c r="G308" s="274" t="s">
        <v>431</v>
      </c>
      <c r="H308" s="275">
        <v>2.7799999999999998E-2</v>
      </c>
      <c r="I308" s="276" t="s">
        <v>549</v>
      </c>
      <c r="J308" s="283" t="s">
        <v>617</v>
      </c>
    </row>
    <row r="309" spans="1:10" s="268" customFormat="1" ht="39" customHeight="1" x14ac:dyDescent="0.25">
      <c r="A309" s="272" t="s">
        <v>316</v>
      </c>
      <c r="B309" s="273" t="s">
        <v>439</v>
      </c>
      <c r="C309" s="272" t="s">
        <v>91</v>
      </c>
      <c r="D309" s="272" t="s">
        <v>440</v>
      </c>
      <c r="E309" s="422" t="s">
        <v>441</v>
      </c>
      <c r="F309" s="422"/>
      <c r="G309" s="274" t="s">
        <v>442</v>
      </c>
      <c r="H309" s="275">
        <v>6.2600000000000003E-2</v>
      </c>
      <c r="I309" s="276" t="s">
        <v>618</v>
      </c>
      <c r="J309" s="283" t="s">
        <v>619</v>
      </c>
    </row>
    <row r="310" spans="1:10" s="268" customFormat="1" ht="39.950000000000003" customHeight="1" x14ac:dyDescent="0.25">
      <c r="A310" s="434" t="s">
        <v>555</v>
      </c>
      <c r="B310" s="426"/>
      <c r="C310" s="426"/>
      <c r="D310" s="426"/>
      <c r="E310" s="426"/>
      <c r="F310" s="426"/>
      <c r="G310" s="426"/>
      <c r="H310" s="426"/>
      <c r="I310" s="426"/>
      <c r="J310" s="426"/>
    </row>
    <row r="311" spans="1:10" s="268" customFormat="1" ht="20.100000000000001" customHeight="1" x14ac:dyDescent="0.25">
      <c r="A311" s="424" t="s">
        <v>548</v>
      </c>
      <c r="B311" s="426" t="s">
        <v>309</v>
      </c>
      <c r="C311" s="424" t="s">
        <v>310</v>
      </c>
      <c r="D311" s="424" t="s">
        <v>620</v>
      </c>
      <c r="E311" s="426" t="s">
        <v>621</v>
      </c>
      <c r="F311" s="425" t="s">
        <v>622</v>
      </c>
      <c r="G311" s="426"/>
      <c r="H311" s="425" t="s">
        <v>623</v>
      </c>
      <c r="I311" s="426"/>
      <c r="J311" s="426" t="s">
        <v>624</v>
      </c>
    </row>
    <row r="312" spans="1:10" s="268" customFormat="1" ht="20.100000000000001" customHeight="1" x14ac:dyDescent="0.25">
      <c r="A312" s="425"/>
      <c r="B312" s="425"/>
      <c r="C312" s="425"/>
      <c r="D312" s="425"/>
      <c r="E312" s="425"/>
      <c r="F312" s="271" t="s">
        <v>625</v>
      </c>
      <c r="G312" s="271" t="s">
        <v>626</v>
      </c>
      <c r="H312" s="271" t="s">
        <v>625</v>
      </c>
      <c r="I312" s="271" t="s">
        <v>626</v>
      </c>
      <c r="J312" s="425"/>
    </row>
    <row r="313" spans="1:10" s="268" customFormat="1" ht="26.1" customHeight="1" x14ac:dyDescent="0.25">
      <c r="A313" s="272" t="s">
        <v>320</v>
      </c>
      <c r="B313" s="273" t="s">
        <v>627</v>
      </c>
      <c r="C313" s="272" t="s">
        <v>91</v>
      </c>
      <c r="D313" s="272" t="s">
        <v>628</v>
      </c>
      <c r="E313" s="275">
        <v>2.4743276000000001E-4</v>
      </c>
      <c r="F313" s="273">
        <v>2.4743276000000001E-4</v>
      </c>
      <c r="G313" s="273">
        <v>0</v>
      </c>
      <c r="H313" s="276" t="s">
        <v>629</v>
      </c>
      <c r="I313" s="276" t="s">
        <v>630</v>
      </c>
      <c r="J313" s="283" t="s">
        <v>560</v>
      </c>
    </row>
    <row r="314" spans="1:10" s="268" customFormat="1" ht="15" customHeight="1" x14ac:dyDescent="0.25">
      <c r="A314" s="269" t="s">
        <v>548</v>
      </c>
      <c r="B314" s="270" t="s">
        <v>309</v>
      </c>
      <c r="C314" s="269" t="s">
        <v>310</v>
      </c>
      <c r="D314" s="269" t="s">
        <v>311</v>
      </c>
      <c r="E314" s="424" t="s">
        <v>312</v>
      </c>
      <c r="F314" s="426"/>
      <c r="G314" s="271" t="s">
        <v>313</v>
      </c>
      <c r="H314" s="270" t="s">
        <v>314</v>
      </c>
      <c r="I314" s="270" t="s">
        <v>315</v>
      </c>
      <c r="J314" s="270" t="s">
        <v>211</v>
      </c>
    </row>
    <row r="315" spans="1:10" s="268" customFormat="1" ht="24" customHeight="1" x14ac:dyDescent="0.25">
      <c r="A315" s="272" t="s">
        <v>320</v>
      </c>
      <c r="B315" s="273" t="s">
        <v>433</v>
      </c>
      <c r="C315" s="272" t="s">
        <v>91</v>
      </c>
      <c r="D315" s="272" t="s">
        <v>434</v>
      </c>
      <c r="E315" s="422" t="s">
        <v>325</v>
      </c>
      <c r="F315" s="422"/>
      <c r="G315" s="274" t="s">
        <v>431</v>
      </c>
      <c r="H315" s="275">
        <v>2.7923716380000001E-2</v>
      </c>
      <c r="I315" s="276" t="s">
        <v>551</v>
      </c>
      <c r="J315" s="283" t="s">
        <v>616</v>
      </c>
    </row>
    <row r="316" spans="1:10" s="268" customFormat="1" ht="26.1" customHeight="1" x14ac:dyDescent="0.25">
      <c r="A316" s="272" t="s">
        <v>320</v>
      </c>
      <c r="B316" s="273" t="s">
        <v>556</v>
      </c>
      <c r="C316" s="272" t="s">
        <v>91</v>
      </c>
      <c r="D316" s="272" t="s">
        <v>557</v>
      </c>
      <c r="E316" s="422" t="s">
        <v>322</v>
      </c>
      <c r="F316" s="422"/>
      <c r="G316" s="274" t="s">
        <v>558</v>
      </c>
      <c r="H316" s="275">
        <v>2.2340160000000001E-5</v>
      </c>
      <c r="I316" s="276" t="s">
        <v>559</v>
      </c>
      <c r="J316" s="283" t="s">
        <v>560</v>
      </c>
    </row>
    <row r="317" spans="1:10" s="268" customFormat="1" ht="24" customHeight="1" x14ac:dyDescent="0.25">
      <c r="A317" s="272" t="s">
        <v>320</v>
      </c>
      <c r="B317" s="273" t="s">
        <v>561</v>
      </c>
      <c r="C317" s="272" t="s">
        <v>91</v>
      </c>
      <c r="D317" s="272" t="s">
        <v>562</v>
      </c>
      <c r="E317" s="422" t="s">
        <v>322</v>
      </c>
      <c r="F317" s="422"/>
      <c r="G317" s="274" t="s">
        <v>558</v>
      </c>
      <c r="H317" s="275">
        <v>6.4227960000000006E-5</v>
      </c>
      <c r="I317" s="276" t="s">
        <v>563</v>
      </c>
      <c r="J317" s="283" t="s">
        <v>560</v>
      </c>
    </row>
    <row r="318" spans="1:10" s="268" customFormat="1" ht="24" customHeight="1" x14ac:dyDescent="0.25">
      <c r="A318" s="272" t="s">
        <v>320</v>
      </c>
      <c r="B318" s="273" t="s">
        <v>564</v>
      </c>
      <c r="C318" s="272" t="s">
        <v>91</v>
      </c>
      <c r="D318" s="272" t="s">
        <v>565</v>
      </c>
      <c r="E318" s="422" t="s">
        <v>341</v>
      </c>
      <c r="F318" s="422"/>
      <c r="G318" s="274" t="s">
        <v>566</v>
      </c>
      <c r="H318" s="275">
        <v>1.117008E-5</v>
      </c>
      <c r="I318" s="276" t="s">
        <v>567</v>
      </c>
      <c r="J318" s="283" t="s">
        <v>560</v>
      </c>
    </row>
    <row r="319" spans="1:10" s="268" customFormat="1" ht="26.1" customHeight="1" x14ac:dyDescent="0.25">
      <c r="A319" s="272" t="s">
        <v>320</v>
      </c>
      <c r="B319" s="273" t="s">
        <v>568</v>
      </c>
      <c r="C319" s="272" t="s">
        <v>91</v>
      </c>
      <c r="D319" s="272" t="s">
        <v>569</v>
      </c>
      <c r="E319" s="422" t="s">
        <v>322</v>
      </c>
      <c r="F319" s="422"/>
      <c r="G319" s="274" t="s">
        <v>570</v>
      </c>
      <c r="H319" s="275">
        <v>5.5850400000000001E-6</v>
      </c>
      <c r="I319" s="276" t="s">
        <v>571</v>
      </c>
      <c r="J319" s="283" t="s">
        <v>560</v>
      </c>
    </row>
    <row r="320" spans="1:10" s="268" customFormat="1" ht="24" customHeight="1" x14ac:dyDescent="0.25">
      <c r="A320" s="272" t="s">
        <v>320</v>
      </c>
      <c r="B320" s="273" t="s">
        <v>572</v>
      </c>
      <c r="C320" s="272" t="s">
        <v>91</v>
      </c>
      <c r="D320" s="272" t="s">
        <v>573</v>
      </c>
      <c r="E320" s="422" t="s">
        <v>322</v>
      </c>
      <c r="F320" s="422"/>
      <c r="G320" s="274" t="s">
        <v>570</v>
      </c>
      <c r="H320" s="275">
        <v>5.5850400000000001E-6</v>
      </c>
      <c r="I320" s="276" t="s">
        <v>574</v>
      </c>
      <c r="J320" s="283" t="s">
        <v>560</v>
      </c>
    </row>
    <row r="321" spans="1:10" s="268" customFormat="1" ht="24" customHeight="1" x14ac:dyDescent="0.25">
      <c r="A321" s="272" t="s">
        <v>320</v>
      </c>
      <c r="B321" s="273" t="s">
        <v>575</v>
      </c>
      <c r="C321" s="272" t="s">
        <v>91</v>
      </c>
      <c r="D321" s="272" t="s">
        <v>576</v>
      </c>
      <c r="E321" s="422" t="s">
        <v>322</v>
      </c>
      <c r="F321" s="422"/>
      <c r="G321" s="274" t="s">
        <v>570</v>
      </c>
      <c r="H321" s="275">
        <v>1.2566340000000001E-4</v>
      </c>
      <c r="I321" s="276" t="s">
        <v>577</v>
      </c>
      <c r="J321" s="283" t="s">
        <v>560</v>
      </c>
    </row>
    <row r="322" spans="1:10" s="268" customFormat="1" ht="24" customHeight="1" x14ac:dyDescent="0.25">
      <c r="A322" s="272" t="s">
        <v>320</v>
      </c>
      <c r="B322" s="273" t="s">
        <v>578</v>
      </c>
      <c r="C322" s="272" t="s">
        <v>91</v>
      </c>
      <c r="D322" s="272" t="s">
        <v>579</v>
      </c>
      <c r="E322" s="422" t="s">
        <v>341</v>
      </c>
      <c r="F322" s="422"/>
      <c r="G322" s="274" t="s">
        <v>570</v>
      </c>
      <c r="H322" s="275">
        <v>1.2566340000000001E-4</v>
      </c>
      <c r="I322" s="276" t="s">
        <v>580</v>
      </c>
      <c r="J322" s="283" t="s">
        <v>560</v>
      </c>
    </row>
    <row r="323" spans="1:10" s="268" customFormat="1" ht="24" customHeight="1" x14ac:dyDescent="0.25">
      <c r="A323" s="272" t="s">
        <v>320</v>
      </c>
      <c r="B323" s="273" t="s">
        <v>581</v>
      </c>
      <c r="C323" s="272" t="s">
        <v>91</v>
      </c>
      <c r="D323" s="272" t="s">
        <v>582</v>
      </c>
      <c r="E323" s="422" t="s">
        <v>322</v>
      </c>
      <c r="F323" s="422"/>
      <c r="G323" s="274" t="s">
        <v>570</v>
      </c>
      <c r="H323" s="275">
        <v>5.0265359999999999E-5</v>
      </c>
      <c r="I323" s="276" t="s">
        <v>583</v>
      </c>
      <c r="J323" s="283" t="s">
        <v>560</v>
      </c>
    </row>
    <row r="324" spans="1:10" s="268" customFormat="1" ht="24" customHeight="1" x14ac:dyDescent="0.25">
      <c r="A324" s="272" t="s">
        <v>320</v>
      </c>
      <c r="B324" s="273" t="s">
        <v>584</v>
      </c>
      <c r="C324" s="272" t="s">
        <v>91</v>
      </c>
      <c r="D324" s="272" t="s">
        <v>585</v>
      </c>
      <c r="E324" s="422" t="s">
        <v>322</v>
      </c>
      <c r="F324" s="422"/>
      <c r="G324" s="274" t="s">
        <v>570</v>
      </c>
      <c r="H324" s="275">
        <v>2.8427853599999999E-3</v>
      </c>
      <c r="I324" s="276" t="s">
        <v>586</v>
      </c>
      <c r="J324" s="283" t="s">
        <v>631</v>
      </c>
    </row>
    <row r="325" spans="1:10" s="268" customFormat="1" ht="24" customHeight="1" x14ac:dyDescent="0.25">
      <c r="A325" s="272" t="s">
        <v>320</v>
      </c>
      <c r="B325" s="273" t="s">
        <v>587</v>
      </c>
      <c r="C325" s="272" t="s">
        <v>91</v>
      </c>
      <c r="D325" s="272" t="s">
        <v>588</v>
      </c>
      <c r="E325" s="422" t="s">
        <v>322</v>
      </c>
      <c r="F325" s="422"/>
      <c r="G325" s="274" t="s">
        <v>570</v>
      </c>
      <c r="H325" s="275">
        <v>4.1887800000000002E-5</v>
      </c>
      <c r="I325" s="276" t="s">
        <v>589</v>
      </c>
      <c r="J325" s="283" t="s">
        <v>560</v>
      </c>
    </row>
    <row r="326" spans="1:10" s="268" customFormat="1" ht="24" customHeight="1" x14ac:dyDescent="0.25">
      <c r="A326" s="272" t="s">
        <v>320</v>
      </c>
      <c r="B326" s="273" t="s">
        <v>590</v>
      </c>
      <c r="C326" s="272" t="s">
        <v>91</v>
      </c>
      <c r="D326" s="272" t="s">
        <v>591</v>
      </c>
      <c r="E326" s="422" t="s">
        <v>322</v>
      </c>
      <c r="F326" s="422"/>
      <c r="G326" s="274" t="s">
        <v>570</v>
      </c>
      <c r="H326" s="275">
        <v>1.2566340000000001E-4</v>
      </c>
      <c r="I326" s="276" t="s">
        <v>592</v>
      </c>
      <c r="J326" s="283" t="s">
        <v>632</v>
      </c>
    </row>
    <row r="327" spans="1:10" s="268" customFormat="1" ht="24" customHeight="1" x14ac:dyDescent="0.25">
      <c r="A327" s="272" t="s">
        <v>320</v>
      </c>
      <c r="B327" s="273" t="s">
        <v>593</v>
      </c>
      <c r="C327" s="272" t="s">
        <v>91</v>
      </c>
      <c r="D327" s="272" t="s">
        <v>594</v>
      </c>
      <c r="E327" s="422" t="s">
        <v>322</v>
      </c>
      <c r="F327" s="422"/>
      <c r="G327" s="274" t="s">
        <v>570</v>
      </c>
      <c r="H327" s="275">
        <v>8.3775599999999998E-6</v>
      </c>
      <c r="I327" s="276" t="s">
        <v>595</v>
      </c>
      <c r="J327" s="283" t="s">
        <v>560</v>
      </c>
    </row>
    <row r="328" spans="1:10" s="268" customFormat="1" ht="26.1" customHeight="1" x14ac:dyDescent="0.25">
      <c r="A328" s="272" t="s">
        <v>320</v>
      </c>
      <c r="B328" s="273" t="s">
        <v>596</v>
      </c>
      <c r="C328" s="272" t="s">
        <v>91</v>
      </c>
      <c r="D328" s="272" t="s">
        <v>597</v>
      </c>
      <c r="E328" s="422" t="s">
        <v>322</v>
      </c>
      <c r="F328" s="422"/>
      <c r="G328" s="274" t="s">
        <v>570</v>
      </c>
      <c r="H328" s="275">
        <v>1.675512E-5</v>
      </c>
      <c r="I328" s="276" t="s">
        <v>598</v>
      </c>
      <c r="J328" s="283" t="s">
        <v>560</v>
      </c>
    </row>
    <row r="329" spans="1:10" s="268" customFormat="1" ht="26.1" customHeight="1" x14ac:dyDescent="0.25">
      <c r="A329" s="272" t="s">
        <v>320</v>
      </c>
      <c r="B329" s="273" t="s">
        <v>599</v>
      </c>
      <c r="C329" s="272" t="s">
        <v>91</v>
      </c>
      <c r="D329" s="272" t="s">
        <v>600</v>
      </c>
      <c r="E329" s="422" t="s">
        <v>322</v>
      </c>
      <c r="F329" s="422"/>
      <c r="G329" s="274" t="s">
        <v>570</v>
      </c>
      <c r="H329" s="275">
        <v>5.5850400000000001E-6</v>
      </c>
      <c r="I329" s="276" t="s">
        <v>601</v>
      </c>
      <c r="J329" s="283" t="s">
        <v>560</v>
      </c>
    </row>
    <row r="330" spans="1:10" s="268" customFormat="1" ht="24" customHeight="1" x14ac:dyDescent="0.25">
      <c r="A330" s="272" t="s">
        <v>320</v>
      </c>
      <c r="B330" s="273" t="s">
        <v>602</v>
      </c>
      <c r="C330" s="272" t="s">
        <v>91</v>
      </c>
      <c r="D330" s="272" t="s">
        <v>603</v>
      </c>
      <c r="E330" s="422" t="s">
        <v>322</v>
      </c>
      <c r="F330" s="422"/>
      <c r="G330" s="274" t="s">
        <v>570</v>
      </c>
      <c r="H330" s="275">
        <v>2.7925200000000001E-6</v>
      </c>
      <c r="I330" s="276" t="s">
        <v>604</v>
      </c>
      <c r="J330" s="283" t="s">
        <v>560</v>
      </c>
    </row>
    <row r="331" spans="1:10" s="268" customFormat="1" ht="24" customHeight="1" x14ac:dyDescent="0.25">
      <c r="A331" s="272" t="s">
        <v>320</v>
      </c>
      <c r="B331" s="273" t="s">
        <v>605</v>
      </c>
      <c r="C331" s="272" t="s">
        <v>91</v>
      </c>
      <c r="D331" s="272" t="s">
        <v>606</v>
      </c>
      <c r="E331" s="422" t="s">
        <v>322</v>
      </c>
      <c r="F331" s="422"/>
      <c r="G331" s="274" t="s">
        <v>607</v>
      </c>
      <c r="H331" s="275">
        <v>2.2340160000000001E-5</v>
      </c>
      <c r="I331" s="276" t="s">
        <v>608</v>
      </c>
      <c r="J331" s="283" t="s">
        <v>560</v>
      </c>
    </row>
    <row r="332" spans="1:10" s="268" customFormat="1" ht="26.1" customHeight="1" x14ac:dyDescent="0.25">
      <c r="A332" s="272" t="s">
        <v>320</v>
      </c>
      <c r="B332" s="273" t="s">
        <v>609</v>
      </c>
      <c r="C332" s="272" t="s">
        <v>91</v>
      </c>
      <c r="D332" s="272" t="s">
        <v>610</v>
      </c>
      <c r="E332" s="422" t="s">
        <v>341</v>
      </c>
      <c r="F332" s="422"/>
      <c r="G332" s="274" t="s">
        <v>570</v>
      </c>
      <c r="H332" s="275">
        <v>2.8427853599999999E-3</v>
      </c>
      <c r="I332" s="276" t="s">
        <v>611</v>
      </c>
      <c r="J332" s="283" t="s">
        <v>550</v>
      </c>
    </row>
    <row r="333" spans="1:10" s="268" customFormat="1" ht="24" customHeight="1" x14ac:dyDescent="0.25">
      <c r="A333" s="272" t="s">
        <v>320</v>
      </c>
      <c r="B333" s="273" t="s">
        <v>612</v>
      </c>
      <c r="C333" s="272" t="s">
        <v>91</v>
      </c>
      <c r="D333" s="272" t="s">
        <v>613</v>
      </c>
      <c r="E333" s="422" t="s">
        <v>322</v>
      </c>
      <c r="F333" s="422"/>
      <c r="G333" s="274" t="s">
        <v>570</v>
      </c>
      <c r="H333" s="275">
        <v>2.6277613200000002E-3</v>
      </c>
      <c r="I333" s="276" t="s">
        <v>614</v>
      </c>
      <c r="J333" s="283" t="s">
        <v>550</v>
      </c>
    </row>
    <row r="334" spans="1:10" s="268" customFormat="1" ht="15" x14ac:dyDescent="0.25">
      <c r="A334" s="277"/>
      <c r="B334" s="277"/>
      <c r="C334" s="277"/>
      <c r="D334" s="277"/>
      <c r="E334" s="277" t="s">
        <v>330</v>
      </c>
      <c r="F334" s="278">
        <v>0.43</v>
      </c>
      <c r="G334" s="277" t="s">
        <v>331</v>
      </c>
      <c r="H334" s="278">
        <v>0</v>
      </c>
      <c r="I334" s="277" t="s">
        <v>332</v>
      </c>
      <c r="J334" s="278">
        <v>0.43</v>
      </c>
    </row>
    <row r="335" spans="1:10" s="268" customFormat="1" ht="15" x14ac:dyDescent="0.25">
      <c r="A335" s="277"/>
      <c r="B335" s="277"/>
      <c r="C335" s="277"/>
      <c r="D335" s="277"/>
      <c r="E335" s="277" t="s">
        <v>333</v>
      </c>
      <c r="F335" s="278">
        <v>0.11</v>
      </c>
      <c r="G335" s="277"/>
      <c r="H335" s="423" t="s">
        <v>334</v>
      </c>
      <c r="I335" s="423"/>
      <c r="J335" s="278">
        <v>0.61</v>
      </c>
    </row>
    <row r="336" spans="1:10" s="268" customFormat="1" ht="50.1" customHeight="1" thickBot="1" x14ac:dyDescent="0.3">
      <c r="A336" s="279"/>
      <c r="B336" s="279"/>
      <c r="C336" s="279"/>
      <c r="D336" s="279"/>
      <c r="E336" s="279"/>
      <c r="F336" s="279"/>
      <c r="G336" s="279" t="s">
        <v>335</v>
      </c>
      <c r="H336" s="280" t="s">
        <v>633</v>
      </c>
      <c r="I336" s="279" t="s">
        <v>336</v>
      </c>
      <c r="J336" s="281">
        <v>146400</v>
      </c>
    </row>
    <row r="337" spans="1:10" s="268" customFormat="1" ht="0.95" customHeight="1" thickTop="1" x14ac:dyDescent="0.25">
      <c r="A337" s="282"/>
      <c r="B337" s="282"/>
      <c r="C337" s="282"/>
      <c r="D337" s="282"/>
      <c r="E337" s="282"/>
      <c r="F337" s="282"/>
      <c r="G337" s="282"/>
      <c r="H337" s="282"/>
      <c r="I337" s="282"/>
      <c r="J337" s="282"/>
    </row>
    <row r="338" spans="1:10" s="268" customFormat="1" ht="18" customHeight="1" x14ac:dyDescent="0.25">
      <c r="A338" s="269" t="s">
        <v>443</v>
      </c>
      <c r="B338" s="270" t="s">
        <v>309</v>
      </c>
      <c r="C338" s="269" t="s">
        <v>310</v>
      </c>
      <c r="D338" s="269" t="s">
        <v>311</v>
      </c>
      <c r="E338" s="424" t="s">
        <v>312</v>
      </c>
      <c r="F338" s="424"/>
      <c r="G338" s="271" t="s">
        <v>313</v>
      </c>
      <c r="H338" s="270" t="s">
        <v>314</v>
      </c>
      <c r="I338" s="270" t="s">
        <v>315</v>
      </c>
      <c r="J338" s="270" t="s">
        <v>211</v>
      </c>
    </row>
    <row r="339" spans="1:10" s="268" customFormat="1" ht="24" customHeight="1" x14ac:dyDescent="0.25">
      <c r="A339" s="272" t="s">
        <v>316</v>
      </c>
      <c r="B339" s="273" t="s">
        <v>634</v>
      </c>
      <c r="C339" s="272" t="s">
        <v>338</v>
      </c>
      <c r="D339" s="272" t="s">
        <v>97</v>
      </c>
      <c r="E339" s="422" t="s">
        <v>514</v>
      </c>
      <c r="F339" s="422"/>
      <c r="G339" s="274" t="s">
        <v>186</v>
      </c>
      <c r="H339" s="275">
        <v>1</v>
      </c>
      <c r="I339" s="276">
        <v>12.92</v>
      </c>
      <c r="J339" s="276">
        <v>12.92</v>
      </c>
    </row>
    <row r="340" spans="1:10" s="268" customFormat="1" ht="24" customHeight="1" x14ac:dyDescent="0.25">
      <c r="A340" s="272" t="s">
        <v>319</v>
      </c>
      <c r="B340" s="273" t="s">
        <v>346</v>
      </c>
      <c r="C340" s="272" t="s">
        <v>24</v>
      </c>
      <c r="D340" s="272" t="s">
        <v>100</v>
      </c>
      <c r="E340" s="422" t="s">
        <v>463</v>
      </c>
      <c r="F340" s="422"/>
      <c r="G340" s="274" t="s">
        <v>160</v>
      </c>
      <c r="H340" s="275">
        <v>5.2999999999999999E-2</v>
      </c>
      <c r="I340" s="276">
        <v>23.22</v>
      </c>
      <c r="J340" s="276">
        <v>1.23</v>
      </c>
    </row>
    <row r="341" spans="1:10" s="268" customFormat="1" ht="24" customHeight="1" x14ac:dyDescent="0.25">
      <c r="A341" s="272" t="s">
        <v>319</v>
      </c>
      <c r="B341" s="273" t="s">
        <v>347</v>
      </c>
      <c r="C341" s="272" t="s">
        <v>24</v>
      </c>
      <c r="D341" s="272" t="s">
        <v>102</v>
      </c>
      <c r="E341" s="422" t="s">
        <v>463</v>
      </c>
      <c r="F341" s="422"/>
      <c r="G341" s="274" t="s">
        <v>160</v>
      </c>
      <c r="H341" s="275">
        <v>0.21099999999999999</v>
      </c>
      <c r="I341" s="276">
        <v>22.24</v>
      </c>
      <c r="J341" s="276">
        <v>4.6900000000000004</v>
      </c>
    </row>
    <row r="342" spans="1:10" s="268" customFormat="1" ht="39" customHeight="1" x14ac:dyDescent="0.25">
      <c r="A342" s="272" t="s">
        <v>320</v>
      </c>
      <c r="B342" s="273" t="s">
        <v>652</v>
      </c>
      <c r="C342" s="272" t="s">
        <v>24</v>
      </c>
      <c r="D342" s="272" t="s">
        <v>653</v>
      </c>
      <c r="E342" s="422" t="s">
        <v>322</v>
      </c>
      <c r="F342" s="422"/>
      <c r="G342" s="274" t="s">
        <v>48</v>
      </c>
      <c r="H342" s="275">
        <v>1</v>
      </c>
      <c r="I342" s="276">
        <v>7</v>
      </c>
      <c r="J342" s="276">
        <v>7</v>
      </c>
    </row>
    <row r="343" spans="1:10" s="268" customFormat="1" ht="15" x14ac:dyDescent="0.25">
      <c r="A343" s="277"/>
      <c r="B343" s="277"/>
      <c r="C343" s="277"/>
      <c r="D343" s="277"/>
      <c r="E343" s="277" t="s">
        <v>330</v>
      </c>
      <c r="F343" s="278">
        <v>4.29</v>
      </c>
      <c r="G343" s="277" t="s">
        <v>331</v>
      </c>
      <c r="H343" s="278">
        <v>0</v>
      </c>
      <c r="I343" s="277" t="s">
        <v>332</v>
      </c>
      <c r="J343" s="278">
        <v>4.29</v>
      </c>
    </row>
    <row r="344" spans="1:10" s="268" customFormat="1" ht="15" x14ac:dyDescent="0.25">
      <c r="A344" s="277"/>
      <c r="B344" s="277"/>
      <c r="C344" s="277"/>
      <c r="D344" s="277"/>
      <c r="E344" s="277" t="s">
        <v>333</v>
      </c>
      <c r="F344" s="278">
        <v>2.88</v>
      </c>
      <c r="G344" s="277"/>
      <c r="H344" s="423" t="s">
        <v>334</v>
      </c>
      <c r="I344" s="423"/>
      <c r="J344" s="278">
        <v>15.8</v>
      </c>
    </row>
    <row r="345" spans="1:10" s="268" customFormat="1" ht="50.1" customHeight="1" thickBot="1" x14ac:dyDescent="0.3">
      <c r="A345" s="279"/>
      <c r="B345" s="279"/>
      <c r="C345" s="279"/>
      <c r="D345" s="279"/>
      <c r="E345" s="279"/>
      <c r="F345" s="279"/>
      <c r="G345" s="279" t="s">
        <v>335</v>
      </c>
      <c r="H345" s="280" t="s">
        <v>635</v>
      </c>
      <c r="I345" s="279" t="s">
        <v>336</v>
      </c>
      <c r="J345" s="281">
        <v>442400</v>
      </c>
    </row>
    <row r="346" spans="1:10" s="268" customFormat="1" ht="0.95" customHeight="1" thickTop="1" x14ac:dyDescent="0.25">
      <c r="A346" s="282"/>
      <c r="B346" s="282"/>
      <c r="C346" s="282"/>
      <c r="D346" s="282"/>
      <c r="E346" s="282"/>
      <c r="F346" s="282"/>
      <c r="G346" s="282"/>
      <c r="H346" s="282"/>
      <c r="I346" s="282"/>
      <c r="J346" s="282"/>
    </row>
    <row r="347" spans="1:10" s="268" customFormat="1" ht="24" customHeight="1" x14ac:dyDescent="0.25">
      <c r="A347" s="265" t="s">
        <v>444</v>
      </c>
      <c r="B347" s="265"/>
      <c r="C347" s="265"/>
      <c r="D347" s="265" t="s">
        <v>98</v>
      </c>
      <c r="E347" s="265"/>
      <c r="F347" s="427"/>
      <c r="G347" s="427"/>
      <c r="H347" s="266"/>
      <c r="I347" s="265"/>
      <c r="J347" s="267">
        <v>3326262.84</v>
      </c>
    </row>
    <row r="348" spans="1:10" s="268" customFormat="1" ht="18" customHeight="1" x14ac:dyDescent="0.25">
      <c r="A348" s="269" t="s">
        <v>445</v>
      </c>
      <c r="B348" s="270" t="s">
        <v>309</v>
      </c>
      <c r="C348" s="269" t="s">
        <v>310</v>
      </c>
      <c r="D348" s="269" t="s">
        <v>311</v>
      </c>
      <c r="E348" s="424" t="s">
        <v>312</v>
      </c>
      <c r="F348" s="424"/>
      <c r="G348" s="271" t="s">
        <v>313</v>
      </c>
      <c r="H348" s="270" t="s">
        <v>314</v>
      </c>
      <c r="I348" s="270" t="s">
        <v>315</v>
      </c>
      <c r="J348" s="270" t="s">
        <v>211</v>
      </c>
    </row>
    <row r="349" spans="1:10" s="268" customFormat="1" ht="24" customHeight="1" x14ac:dyDescent="0.25">
      <c r="A349" s="272" t="s">
        <v>316</v>
      </c>
      <c r="B349" s="273" t="s">
        <v>446</v>
      </c>
      <c r="C349" s="272" t="s">
        <v>24</v>
      </c>
      <c r="D349" s="272" t="s">
        <v>100</v>
      </c>
      <c r="E349" s="422" t="s">
        <v>463</v>
      </c>
      <c r="F349" s="422"/>
      <c r="G349" s="274" t="s">
        <v>105</v>
      </c>
      <c r="H349" s="275">
        <v>1</v>
      </c>
      <c r="I349" s="276">
        <v>4021.95</v>
      </c>
      <c r="J349" s="276">
        <v>4021.95</v>
      </c>
    </row>
    <row r="350" spans="1:10" s="268" customFormat="1" ht="26.1" customHeight="1" x14ac:dyDescent="0.25">
      <c r="A350" s="272" t="s">
        <v>320</v>
      </c>
      <c r="B350" s="273" t="s">
        <v>450</v>
      </c>
      <c r="C350" s="272" t="s">
        <v>24</v>
      </c>
      <c r="D350" s="272" t="s">
        <v>200</v>
      </c>
      <c r="E350" s="422" t="s">
        <v>507</v>
      </c>
      <c r="F350" s="422"/>
      <c r="G350" s="274" t="s">
        <v>105</v>
      </c>
      <c r="H350" s="275">
        <v>1</v>
      </c>
      <c r="I350" s="276">
        <v>123.31</v>
      </c>
      <c r="J350" s="276">
        <v>123.31</v>
      </c>
    </row>
    <row r="351" spans="1:10" s="268" customFormat="1" ht="26.1" customHeight="1" x14ac:dyDescent="0.25">
      <c r="A351" s="272" t="s">
        <v>320</v>
      </c>
      <c r="B351" s="273" t="s">
        <v>451</v>
      </c>
      <c r="C351" s="272" t="s">
        <v>24</v>
      </c>
      <c r="D351" s="272" t="s">
        <v>201</v>
      </c>
      <c r="E351" s="422" t="s">
        <v>507</v>
      </c>
      <c r="F351" s="422"/>
      <c r="G351" s="274" t="s">
        <v>105</v>
      </c>
      <c r="H351" s="275">
        <v>1</v>
      </c>
      <c r="I351" s="276">
        <v>221.08</v>
      </c>
      <c r="J351" s="276">
        <v>221.08</v>
      </c>
    </row>
    <row r="352" spans="1:10" s="268" customFormat="1" ht="26.1" customHeight="1" x14ac:dyDescent="0.25">
      <c r="A352" s="272" t="s">
        <v>320</v>
      </c>
      <c r="B352" s="273" t="s">
        <v>323</v>
      </c>
      <c r="C352" s="272" t="s">
        <v>24</v>
      </c>
      <c r="D352" s="272" t="s">
        <v>198</v>
      </c>
      <c r="E352" s="422" t="s">
        <v>507</v>
      </c>
      <c r="F352" s="422"/>
      <c r="G352" s="274" t="s">
        <v>105</v>
      </c>
      <c r="H352" s="275">
        <v>1</v>
      </c>
      <c r="I352" s="276">
        <v>18.28</v>
      </c>
      <c r="J352" s="276">
        <v>18.28</v>
      </c>
    </row>
    <row r="353" spans="1:10" s="268" customFormat="1" ht="26.1" customHeight="1" x14ac:dyDescent="0.25">
      <c r="A353" s="272" t="s">
        <v>320</v>
      </c>
      <c r="B353" s="273" t="s">
        <v>321</v>
      </c>
      <c r="C353" s="272" t="s">
        <v>24</v>
      </c>
      <c r="D353" s="272" t="s">
        <v>197</v>
      </c>
      <c r="E353" s="422" t="s">
        <v>507</v>
      </c>
      <c r="F353" s="422"/>
      <c r="G353" s="274" t="s">
        <v>105</v>
      </c>
      <c r="H353" s="275">
        <v>1</v>
      </c>
      <c r="I353" s="276">
        <v>227.2</v>
      </c>
      <c r="J353" s="276">
        <v>227.2</v>
      </c>
    </row>
    <row r="354" spans="1:10" s="268" customFormat="1" ht="24" customHeight="1" x14ac:dyDescent="0.25">
      <c r="A354" s="272" t="s">
        <v>320</v>
      </c>
      <c r="B354" s="273" t="s">
        <v>449</v>
      </c>
      <c r="C354" s="272" t="s">
        <v>24</v>
      </c>
      <c r="D354" s="272" t="s">
        <v>199</v>
      </c>
      <c r="E354" s="422" t="s">
        <v>325</v>
      </c>
      <c r="F354" s="422"/>
      <c r="G354" s="274" t="s">
        <v>105</v>
      </c>
      <c r="H354" s="275">
        <v>1</v>
      </c>
      <c r="I354" s="276">
        <v>2977.58</v>
      </c>
      <c r="J354" s="276">
        <v>2977.58</v>
      </c>
    </row>
    <row r="355" spans="1:10" s="268" customFormat="1" ht="26.1" customHeight="1" x14ac:dyDescent="0.25">
      <c r="A355" s="272" t="s">
        <v>320</v>
      </c>
      <c r="B355" s="273" t="s">
        <v>447</v>
      </c>
      <c r="C355" s="272" t="s">
        <v>24</v>
      </c>
      <c r="D355" s="272" t="s">
        <v>195</v>
      </c>
      <c r="E355" s="422" t="s">
        <v>507</v>
      </c>
      <c r="F355" s="422"/>
      <c r="G355" s="274" t="s">
        <v>105</v>
      </c>
      <c r="H355" s="275">
        <v>1</v>
      </c>
      <c r="I355" s="276">
        <v>86.09</v>
      </c>
      <c r="J355" s="276">
        <v>86.09</v>
      </c>
    </row>
    <row r="356" spans="1:10" s="268" customFormat="1" ht="26.1" customHeight="1" x14ac:dyDescent="0.25">
      <c r="A356" s="272" t="s">
        <v>320</v>
      </c>
      <c r="B356" s="273" t="s">
        <v>448</v>
      </c>
      <c r="C356" s="272" t="s">
        <v>24</v>
      </c>
      <c r="D356" s="272" t="s">
        <v>196</v>
      </c>
      <c r="E356" s="422" t="s">
        <v>507</v>
      </c>
      <c r="F356" s="422"/>
      <c r="G356" s="274" t="s">
        <v>105</v>
      </c>
      <c r="H356" s="275">
        <v>1</v>
      </c>
      <c r="I356" s="276">
        <v>368.41</v>
      </c>
      <c r="J356" s="276">
        <v>368.41</v>
      </c>
    </row>
    <row r="357" spans="1:10" s="268" customFormat="1" ht="15" x14ac:dyDescent="0.25">
      <c r="A357" s="277"/>
      <c r="B357" s="277"/>
      <c r="C357" s="277"/>
      <c r="D357" s="277"/>
      <c r="E357" s="277" t="s">
        <v>330</v>
      </c>
      <c r="F357" s="278">
        <v>2977.58</v>
      </c>
      <c r="G357" s="277" t="s">
        <v>331</v>
      </c>
      <c r="H357" s="278">
        <v>0</v>
      </c>
      <c r="I357" s="277" t="s">
        <v>332</v>
      </c>
      <c r="J357" s="278">
        <v>2977.58</v>
      </c>
    </row>
    <row r="358" spans="1:10" s="268" customFormat="1" ht="15" x14ac:dyDescent="0.25">
      <c r="A358" s="277"/>
      <c r="B358" s="277"/>
      <c r="C358" s="277"/>
      <c r="D358" s="277"/>
      <c r="E358" s="277" t="s">
        <v>333</v>
      </c>
      <c r="F358" s="278">
        <v>899.3</v>
      </c>
      <c r="G358" s="277"/>
      <c r="H358" s="423" t="s">
        <v>334</v>
      </c>
      <c r="I358" s="423"/>
      <c r="J358" s="278">
        <v>4921.25</v>
      </c>
    </row>
    <row r="359" spans="1:10" s="268" customFormat="1" ht="50.1" customHeight="1" thickBot="1" x14ac:dyDescent="0.3">
      <c r="A359" s="279"/>
      <c r="B359" s="279"/>
      <c r="C359" s="279"/>
      <c r="D359" s="279"/>
      <c r="E359" s="279"/>
      <c r="F359" s="279"/>
      <c r="G359" s="279" t="s">
        <v>335</v>
      </c>
      <c r="H359" s="280" t="s">
        <v>636</v>
      </c>
      <c r="I359" s="279" t="s">
        <v>336</v>
      </c>
      <c r="J359" s="281">
        <v>472440</v>
      </c>
    </row>
    <row r="360" spans="1:10" s="268" customFormat="1" ht="0.95" customHeight="1" thickTop="1" x14ac:dyDescent="0.25">
      <c r="A360" s="282"/>
      <c r="B360" s="282"/>
      <c r="C360" s="282"/>
      <c r="D360" s="282"/>
      <c r="E360" s="282"/>
      <c r="F360" s="282"/>
      <c r="G360" s="282"/>
      <c r="H360" s="282"/>
      <c r="I360" s="282"/>
      <c r="J360" s="282"/>
    </row>
    <row r="361" spans="1:10" s="268" customFormat="1" ht="18" customHeight="1" x14ac:dyDescent="0.25">
      <c r="A361" s="269" t="s">
        <v>452</v>
      </c>
      <c r="B361" s="270" t="s">
        <v>309</v>
      </c>
      <c r="C361" s="269" t="s">
        <v>310</v>
      </c>
      <c r="D361" s="269" t="s">
        <v>311</v>
      </c>
      <c r="E361" s="424" t="s">
        <v>312</v>
      </c>
      <c r="F361" s="424"/>
      <c r="G361" s="271" t="s">
        <v>313</v>
      </c>
      <c r="H361" s="270" t="s">
        <v>314</v>
      </c>
      <c r="I361" s="270" t="s">
        <v>315</v>
      </c>
      <c r="J361" s="270" t="s">
        <v>211</v>
      </c>
    </row>
    <row r="362" spans="1:10" s="268" customFormat="1" ht="24" customHeight="1" x14ac:dyDescent="0.25">
      <c r="A362" s="272" t="s">
        <v>316</v>
      </c>
      <c r="B362" s="273" t="s">
        <v>453</v>
      </c>
      <c r="C362" s="272" t="s">
        <v>24</v>
      </c>
      <c r="D362" s="272" t="s">
        <v>178</v>
      </c>
      <c r="E362" s="422" t="s">
        <v>463</v>
      </c>
      <c r="F362" s="422"/>
      <c r="G362" s="274" t="s">
        <v>105</v>
      </c>
      <c r="H362" s="275">
        <v>1</v>
      </c>
      <c r="I362" s="276">
        <v>3807.02</v>
      </c>
      <c r="J362" s="276">
        <v>3807.02</v>
      </c>
    </row>
    <row r="363" spans="1:10" s="268" customFormat="1" ht="26.1" customHeight="1" x14ac:dyDescent="0.25">
      <c r="A363" s="272" t="s">
        <v>320</v>
      </c>
      <c r="B363" s="273" t="s">
        <v>456</v>
      </c>
      <c r="C363" s="272" t="s">
        <v>24</v>
      </c>
      <c r="D363" s="272" t="s">
        <v>204</v>
      </c>
      <c r="E363" s="422" t="s">
        <v>507</v>
      </c>
      <c r="F363" s="422"/>
      <c r="G363" s="274" t="s">
        <v>105</v>
      </c>
      <c r="H363" s="275">
        <v>1</v>
      </c>
      <c r="I363" s="276">
        <v>231.48</v>
      </c>
      <c r="J363" s="276">
        <v>231.48</v>
      </c>
    </row>
    <row r="364" spans="1:10" s="268" customFormat="1" ht="26.1" customHeight="1" x14ac:dyDescent="0.25">
      <c r="A364" s="272" t="s">
        <v>320</v>
      </c>
      <c r="B364" s="273" t="s">
        <v>448</v>
      </c>
      <c r="C364" s="272" t="s">
        <v>24</v>
      </c>
      <c r="D364" s="272" t="s">
        <v>196</v>
      </c>
      <c r="E364" s="422" t="s">
        <v>507</v>
      </c>
      <c r="F364" s="422"/>
      <c r="G364" s="274" t="s">
        <v>105</v>
      </c>
      <c r="H364" s="275">
        <v>1</v>
      </c>
      <c r="I364" s="276">
        <v>368.41</v>
      </c>
      <c r="J364" s="276">
        <v>368.41</v>
      </c>
    </row>
    <row r="365" spans="1:10" s="268" customFormat="1" ht="24" customHeight="1" x14ac:dyDescent="0.25">
      <c r="A365" s="272" t="s">
        <v>320</v>
      </c>
      <c r="B365" s="273" t="s">
        <v>454</v>
      </c>
      <c r="C365" s="272" t="s">
        <v>24</v>
      </c>
      <c r="D365" s="272" t="s">
        <v>202</v>
      </c>
      <c r="E365" s="422" t="s">
        <v>325</v>
      </c>
      <c r="F365" s="422"/>
      <c r="G365" s="274" t="s">
        <v>105</v>
      </c>
      <c r="H365" s="275">
        <v>1</v>
      </c>
      <c r="I365" s="276">
        <v>2777.45</v>
      </c>
      <c r="J365" s="276">
        <v>2777.45</v>
      </c>
    </row>
    <row r="366" spans="1:10" s="268" customFormat="1" ht="26.1" customHeight="1" x14ac:dyDescent="0.25">
      <c r="A366" s="272" t="s">
        <v>320</v>
      </c>
      <c r="B366" s="273" t="s">
        <v>455</v>
      </c>
      <c r="C366" s="272" t="s">
        <v>24</v>
      </c>
      <c r="D366" s="272" t="s">
        <v>203</v>
      </c>
      <c r="E366" s="422" t="s">
        <v>507</v>
      </c>
      <c r="F366" s="422"/>
      <c r="G366" s="274" t="s">
        <v>105</v>
      </c>
      <c r="H366" s="275">
        <v>1</v>
      </c>
      <c r="I366" s="276">
        <v>98.11</v>
      </c>
      <c r="J366" s="276">
        <v>98.11</v>
      </c>
    </row>
    <row r="367" spans="1:10" s="268" customFormat="1" ht="26.1" customHeight="1" x14ac:dyDescent="0.25">
      <c r="A367" s="272" t="s">
        <v>320</v>
      </c>
      <c r="B367" s="273" t="s">
        <v>447</v>
      </c>
      <c r="C367" s="272" t="s">
        <v>24</v>
      </c>
      <c r="D367" s="272" t="s">
        <v>195</v>
      </c>
      <c r="E367" s="422" t="s">
        <v>507</v>
      </c>
      <c r="F367" s="422"/>
      <c r="G367" s="274" t="s">
        <v>105</v>
      </c>
      <c r="H367" s="275">
        <v>1</v>
      </c>
      <c r="I367" s="276">
        <v>86.09</v>
      </c>
      <c r="J367" s="276">
        <v>86.09</v>
      </c>
    </row>
    <row r="368" spans="1:10" s="268" customFormat="1" ht="26.1" customHeight="1" x14ac:dyDescent="0.25">
      <c r="A368" s="272" t="s">
        <v>320</v>
      </c>
      <c r="B368" s="273" t="s">
        <v>323</v>
      </c>
      <c r="C368" s="272" t="s">
        <v>24</v>
      </c>
      <c r="D368" s="272" t="s">
        <v>198</v>
      </c>
      <c r="E368" s="422" t="s">
        <v>507</v>
      </c>
      <c r="F368" s="422"/>
      <c r="G368" s="274" t="s">
        <v>105</v>
      </c>
      <c r="H368" s="275">
        <v>1</v>
      </c>
      <c r="I368" s="276">
        <v>18.28</v>
      </c>
      <c r="J368" s="276">
        <v>18.28</v>
      </c>
    </row>
    <row r="369" spans="1:17" s="268" customFormat="1" ht="26.1" customHeight="1" x14ac:dyDescent="0.25">
      <c r="A369" s="272" t="s">
        <v>320</v>
      </c>
      <c r="B369" s="273" t="s">
        <v>321</v>
      </c>
      <c r="C369" s="272" t="s">
        <v>24</v>
      </c>
      <c r="D369" s="272" t="s">
        <v>197</v>
      </c>
      <c r="E369" s="422" t="s">
        <v>507</v>
      </c>
      <c r="F369" s="422"/>
      <c r="G369" s="274" t="s">
        <v>105</v>
      </c>
      <c r="H369" s="275">
        <v>1</v>
      </c>
      <c r="I369" s="276">
        <v>227.2</v>
      </c>
      <c r="J369" s="276">
        <v>227.2</v>
      </c>
    </row>
    <row r="370" spans="1:17" s="268" customFormat="1" ht="15" x14ac:dyDescent="0.25">
      <c r="A370" s="277"/>
      <c r="B370" s="277"/>
      <c r="C370" s="277"/>
      <c r="D370" s="277"/>
      <c r="E370" s="277" t="s">
        <v>330</v>
      </c>
      <c r="F370" s="278">
        <v>2777.45</v>
      </c>
      <c r="G370" s="277" t="s">
        <v>331</v>
      </c>
      <c r="H370" s="278">
        <v>0</v>
      </c>
      <c r="I370" s="277" t="s">
        <v>332</v>
      </c>
      <c r="J370" s="278">
        <v>2777.45</v>
      </c>
    </row>
    <row r="371" spans="1:17" s="268" customFormat="1" ht="15" x14ac:dyDescent="0.25">
      <c r="A371" s="277"/>
      <c r="B371" s="277"/>
      <c r="C371" s="277"/>
      <c r="D371" s="277"/>
      <c r="E371" s="277" t="s">
        <v>333</v>
      </c>
      <c r="F371" s="278">
        <v>851.24</v>
      </c>
      <c r="G371" s="277"/>
      <c r="H371" s="423" t="s">
        <v>334</v>
      </c>
      <c r="I371" s="423"/>
      <c r="J371" s="278">
        <v>4658.26</v>
      </c>
    </row>
    <row r="372" spans="1:17" s="268" customFormat="1" ht="50.1" customHeight="1" thickBot="1" x14ac:dyDescent="0.3">
      <c r="A372" s="279"/>
      <c r="B372" s="279"/>
      <c r="C372" s="279"/>
      <c r="D372" s="279"/>
      <c r="E372" s="279"/>
      <c r="F372" s="279"/>
      <c r="G372" s="279" t="s">
        <v>335</v>
      </c>
      <c r="H372" s="280" t="s">
        <v>637</v>
      </c>
      <c r="I372" s="279" t="s">
        <v>336</v>
      </c>
      <c r="J372" s="281">
        <v>1117982.3999999999</v>
      </c>
    </row>
    <row r="373" spans="1:17" s="268" customFormat="1" ht="0.95" customHeight="1" thickTop="1" x14ac:dyDescent="0.25">
      <c r="A373" s="282"/>
      <c r="B373" s="282"/>
      <c r="C373" s="282"/>
      <c r="D373" s="282"/>
      <c r="E373" s="282"/>
      <c r="F373" s="282"/>
      <c r="G373" s="282"/>
      <c r="H373" s="282"/>
      <c r="I373" s="282"/>
      <c r="J373" s="282"/>
    </row>
    <row r="374" spans="1:17" s="268" customFormat="1" ht="18" customHeight="1" x14ac:dyDescent="0.25">
      <c r="A374" s="269" t="s">
        <v>457</v>
      </c>
      <c r="B374" s="270" t="s">
        <v>309</v>
      </c>
      <c r="C374" s="269" t="s">
        <v>310</v>
      </c>
      <c r="D374" s="269" t="s">
        <v>311</v>
      </c>
      <c r="E374" s="424" t="s">
        <v>312</v>
      </c>
      <c r="F374" s="424"/>
      <c r="G374" s="271" t="s">
        <v>313</v>
      </c>
      <c r="H374" s="270" t="s">
        <v>314</v>
      </c>
      <c r="I374" s="270" t="s">
        <v>315</v>
      </c>
      <c r="J374" s="270" t="s">
        <v>211</v>
      </c>
    </row>
    <row r="375" spans="1:17" s="268" customFormat="1" ht="24" customHeight="1" x14ac:dyDescent="0.25">
      <c r="A375" s="272" t="s">
        <v>316</v>
      </c>
      <c r="B375" s="273" t="s">
        <v>638</v>
      </c>
      <c r="C375" s="272" t="s">
        <v>338</v>
      </c>
      <c r="D375" s="272" t="s">
        <v>639</v>
      </c>
      <c r="E375" s="422" t="s">
        <v>514</v>
      </c>
      <c r="F375" s="422"/>
      <c r="G375" s="274" t="s">
        <v>26</v>
      </c>
      <c r="H375" s="275">
        <v>1</v>
      </c>
      <c r="I375" s="276">
        <v>31315.88</v>
      </c>
      <c r="J375" s="276">
        <v>31315.88</v>
      </c>
    </row>
    <row r="376" spans="1:17" s="268" customFormat="1" ht="24" customHeight="1" x14ac:dyDescent="0.25">
      <c r="A376" s="272" t="s">
        <v>319</v>
      </c>
      <c r="B376" s="273" t="s">
        <v>446</v>
      </c>
      <c r="C376" s="272" t="s">
        <v>24</v>
      </c>
      <c r="D376" s="272" t="s">
        <v>100</v>
      </c>
      <c r="E376" s="422" t="s">
        <v>463</v>
      </c>
      <c r="F376" s="422"/>
      <c r="G376" s="274" t="s">
        <v>105</v>
      </c>
      <c r="H376" s="275">
        <v>4</v>
      </c>
      <c r="I376" s="276">
        <v>4021.95</v>
      </c>
      <c r="J376" s="276">
        <v>16087.8</v>
      </c>
    </row>
    <row r="377" spans="1:17" s="268" customFormat="1" ht="24" customHeight="1" x14ac:dyDescent="0.25">
      <c r="A377" s="272" t="s">
        <v>319</v>
      </c>
      <c r="B377" s="273" t="s">
        <v>453</v>
      </c>
      <c r="C377" s="272" t="s">
        <v>24</v>
      </c>
      <c r="D377" s="272" t="s">
        <v>178</v>
      </c>
      <c r="E377" s="422" t="s">
        <v>463</v>
      </c>
      <c r="F377" s="422"/>
      <c r="G377" s="274" t="s">
        <v>105</v>
      </c>
      <c r="H377" s="275">
        <v>4</v>
      </c>
      <c r="I377" s="276">
        <v>3807.02</v>
      </c>
      <c r="J377" s="276">
        <v>15228.08</v>
      </c>
    </row>
    <row r="378" spans="1:17" s="268" customFormat="1" ht="15" x14ac:dyDescent="0.25">
      <c r="A378" s="277"/>
      <c r="B378" s="277"/>
      <c r="C378" s="277"/>
      <c r="D378" s="277"/>
      <c r="E378" s="277" t="s">
        <v>330</v>
      </c>
      <c r="F378" s="278">
        <v>23020.12</v>
      </c>
      <c r="G378" s="277" t="s">
        <v>331</v>
      </c>
      <c r="H378" s="278">
        <v>0</v>
      </c>
      <c r="I378" s="277" t="s">
        <v>332</v>
      </c>
      <c r="J378" s="278">
        <v>23020.12</v>
      </c>
    </row>
    <row r="379" spans="1:17" s="268" customFormat="1" ht="15" x14ac:dyDescent="0.25">
      <c r="A379" s="277"/>
      <c r="B379" s="277"/>
      <c r="C379" s="277"/>
      <c r="D379" s="277"/>
      <c r="E379" s="277" t="s">
        <v>333</v>
      </c>
      <c r="F379" s="278">
        <v>7002.23</v>
      </c>
      <c r="G379" s="277"/>
      <c r="H379" s="423" t="s">
        <v>334</v>
      </c>
      <c r="I379" s="423"/>
      <c r="J379" s="278">
        <v>38318.11</v>
      </c>
    </row>
    <row r="380" spans="1:17" s="268" customFormat="1" ht="50.1" customHeight="1" thickBot="1" x14ac:dyDescent="0.3">
      <c r="A380" s="279"/>
      <c r="B380" s="279"/>
      <c r="C380" s="279"/>
      <c r="D380" s="279"/>
      <c r="E380" s="279"/>
      <c r="F380" s="279"/>
      <c r="G380" s="279" t="s">
        <v>335</v>
      </c>
      <c r="H380" s="280" t="s">
        <v>640</v>
      </c>
      <c r="I380" s="279" t="s">
        <v>336</v>
      </c>
      <c r="J380" s="281">
        <v>919634.64</v>
      </c>
    </row>
    <row r="381" spans="1:17" s="268" customFormat="1" ht="0.95" customHeight="1" thickTop="1" x14ac:dyDescent="0.25">
      <c r="A381" s="282"/>
      <c r="B381" s="282"/>
      <c r="C381" s="282"/>
      <c r="D381" s="282"/>
      <c r="E381" s="282"/>
      <c r="F381" s="282"/>
      <c r="G381" s="282"/>
      <c r="H381" s="282"/>
      <c r="I381" s="282"/>
      <c r="J381" s="282"/>
    </row>
    <row r="382" spans="1:17" s="268" customFormat="1" ht="18" customHeight="1" x14ac:dyDescent="0.25">
      <c r="A382" s="269" t="s">
        <v>458</v>
      </c>
      <c r="B382" s="270" t="s">
        <v>309</v>
      </c>
      <c r="C382" s="269" t="s">
        <v>310</v>
      </c>
      <c r="D382" s="269" t="s">
        <v>311</v>
      </c>
      <c r="E382" s="424" t="s">
        <v>312</v>
      </c>
      <c r="F382" s="424"/>
      <c r="G382" s="271" t="s">
        <v>313</v>
      </c>
      <c r="H382" s="270" t="s">
        <v>314</v>
      </c>
      <c r="I382" s="270" t="s">
        <v>315</v>
      </c>
      <c r="J382" s="270" t="s">
        <v>211</v>
      </c>
    </row>
    <row r="383" spans="1:17" s="268" customFormat="1" ht="26.1" customHeight="1" x14ac:dyDescent="0.25">
      <c r="A383" s="272" t="s">
        <v>316</v>
      </c>
      <c r="B383" s="273" t="s">
        <v>654</v>
      </c>
      <c r="C383" s="272" t="s">
        <v>28</v>
      </c>
      <c r="D383" s="272" t="s">
        <v>655</v>
      </c>
      <c r="E383" s="422">
        <v>59</v>
      </c>
      <c r="F383" s="422"/>
      <c r="G383" s="274" t="s">
        <v>160</v>
      </c>
      <c r="H383" s="275">
        <v>1</v>
      </c>
      <c r="I383" s="276">
        <v>356.32</v>
      </c>
      <c r="J383" s="276">
        <v>356.32</v>
      </c>
      <c r="K383" s="321"/>
      <c r="L383" s="320"/>
      <c r="M383" s="319"/>
      <c r="N383" s="319"/>
      <c r="O383" s="319"/>
      <c r="P383" s="322"/>
      <c r="Q383" s="318"/>
    </row>
    <row r="384" spans="1:17" s="268" customFormat="1" ht="78" customHeight="1" x14ac:dyDescent="0.25">
      <c r="A384" s="272" t="s">
        <v>319</v>
      </c>
      <c r="B384" s="273" t="s">
        <v>656</v>
      </c>
      <c r="C384" s="272" t="s">
        <v>28</v>
      </c>
      <c r="D384" s="272" t="s">
        <v>657</v>
      </c>
      <c r="E384" s="422">
        <v>30</v>
      </c>
      <c r="F384" s="422"/>
      <c r="G384" s="274" t="s">
        <v>160</v>
      </c>
      <c r="H384" s="275">
        <v>1</v>
      </c>
      <c r="I384" s="276">
        <v>0.79</v>
      </c>
      <c r="J384" s="276">
        <v>0.79</v>
      </c>
      <c r="K384" s="321"/>
      <c r="L384" s="320"/>
      <c r="M384" s="319"/>
      <c r="N384" s="319"/>
      <c r="O384" s="319"/>
      <c r="P384" s="323"/>
    </row>
    <row r="385" spans="1:17" s="268" customFormat="1" ht="24" customHeight="1" x14ac:dyDescent="0.25">
      <c r="A385" s="272" t="s">
        <v>320</v>
      </c>
      <c r="B385" s="273" t="s">
        <v>658</v>
      </c>
      <c r="C385" s="272" t="s">
        <v>28</v>
      </c>
      <c r="D385" s="272" t="s">
        <v>659</v>
      </c>
      <c r="E385" s="422" t="s">
        <v>322</v>
      </c>
      <c r="F385" s="422"/>
      <c r="G385" s="274" t="s">
        <v>162</v>
      </c>
      <c r="H385" s="275">
        <v>8</v>
      </c>
      <c r="I385" s="276">
        <v>7.45</v>
      </c>
      <c r="J385" s="276">
        <v>59.6</v>
      </c>
      <c r="K385" s="321"/>
      <c r="L385" s="320"/>
      <c r="M385" s="319"/>
      <c r="N385" s="319"/>
      <c r="O385" s="319"/>
      <c r="P385" s="323"/>
    </row>
    <row r="386" spans="1:17" s="268" customFormat="1" ht="24" customHeight="1" x14ac:dyDescent="0.25">
      <c r="A386" s="272" t="s">
        <v>320</v>
      </c>
      <c r="B386" s="273" t="s">
        <v>660</v>
      </c>
      <c r="C386" s="272" t="s">
        <v>28</v>
      </c>
      <c r="D386" s="272" t="s">
        <v>661</v>
      </c>
      <c r="E386" s="422" t="s">
        <v>325</v>
      </c>
      <c r="F386" s="422"/>
      <c r="G386" s="274" t="s">
        <v>160</v>
      </c>
      <c r="H386" s="275">
        <v>1</v>
      </c>
      <c r="I386" s="276">
        <v>7.84</v>
      </c>
      <c r="J386" s="276">
        <v>7.84</v>
      </c>
      <c r="K386" s="321"/>
      <c r="L386" s="320"/>
      <c r="M386" s="319"/>
      <c r="N386" s="319"/>
      <c r="O386" s="320"/>
      <c r="P386" s="323"/>
    </row>
    <row r="387" spans="1:17" s="268" customFormat="1" ht="24" customHeight="1" x14ac:dyDescent="0.25">
      <c r="A387" s="272" t="s">
        <v>320</v>
      </c>
      <c r="B387" s="273" t="s">
        <v>662</v>
      </c>
      <c r="C387" s="272" t="s">
        <v>28</v>
      </c>
      <c r="D387" s="272" t="s">
        <v>663</v>
      </c>
      <c r="E387" s="422" t="s">
        <v>322</v>
      </c>
      <c r="F387" s="422"/>
      <c r="G387" s="274" t="s">
        <v>160</v>
      </c>
      <c r="H387" s="275">
        <v>1</v>
      </c>
      <c r="I387" s="276">
        <v>275</v>
      </c>
      <c r="J387" s="276">
        <v>275</v>
      </c>
      <c r="K387" s="321"/>
      <c r="L387" s="320"/>
      <c r="M387" s="319"/>
      <c r="N387" s="319"/>
      <c r="O387" s="319"/>
      <c r="P387" s="323"/>
    </row>
    <row r="388" spans="1:17" s="268" customFormat="1" ht="26.1" customHeight="1" x14ac:dyDescent="0.25">
      <c r="A388" s="272" t="s">
        <v>320</v>
      </c>
      <c r="B388" s="273" t="s">
        <v>664</v>
      </c>
      <c r="C388" s="272" t="s">
        <v>28</v>
      </c>
      <c r="D388" s="272" t="s">
        <v>665</v>
      </c>
      <c r="E388" s="422" t="s">
        <v>325</v>
      </c>
      <c r="F388" s="422"/>
      <c r="G388" s="274" t="s">
        <v>160</v>
      </c>
      <c r="H388" s="275">
        <v>1</v>
      </c>
      <c r="I388" s="276">
        <v>13.09</v>
      </c>
      <c r="J388" s="276">
        <v>13.09</v>
      </c>
      <c r="K388" s="321"/>
      <c r="L388" s="320"/>
      <c r="M388" s="319"/>
      <c r="N388" s="319"/>
      <c r="O388" s="320"/>
      <c r="P388" s="323"/>
    </row>
    <row r="389" spans="1:17" s="268" customFormat="1" ht="15" x14ac:dyDescent="0.25">
      <c r="A389" s="277"/>
      <c r="B389" s="277"/>
      <c r="C389" s="277"/>
      <c r="D389" s="277"/>
      <c r="E389" s="277" t="s">
        <v>330</v>
      </c>
      <c r="F389" s="278">
        <v>20.93</v>
      </c>
      <c r="G389" s="277" t="s">
        <v>331</v>
      </c>
      <c r="H389" s="278">
        <v>0</v>
      </c>
      <c r="I389" s="277" t="s">
        <v>332</v>
      </c>
      <c r="J389" s="278">
        <v>20.93</v>
      </c>
    </row>
    <row r="390" spans="1:17" s="268" customFormat="1" ht="15" x14ac:dyDescent="0.25">
      <c r="A390" s="277"/>
      <c r="B390" s="277"/>
      <c r="C390" s="277"/>
      <c r="D390" s="277"/>
      <c r="E390" s="277" t="s">
        <v>333</v>
      </c>
      <c r="F390" s="278">
        <v>79.670000000000016</v>
      </c>
      <c r="G390" s="277"/>
      <c r="H390" s="423" t="s">
        <v>334</v>
      </c>
      <c r="I390" s="423"/>
      <c r="J390" s="278">
        <v>435.99</v>
      </c>
    </row>
    <row r="391" spans="1:17" s="268" customFormat="1" ht="18" customHeight="1" x14ac:dyDescent="0.25">
      <c r="A391" s="279"/>
      <c r="B391" s="279"/>
      <c r="C391" s="279"/>
      <c r="D391" s="279"/>
      <c r="E391" s="279"/>
      <c r="F391" s="279"/>
      <c r="G391" s="279" t="s">
        <v>335</v>
      </c>
      <c r="H391" s="281">
        <v>2112</v>
      </c>
      <c r="I391" s="279" t="s">
        <v>336</v>
      </c>
      <c r="J391" s="281">
        <v>920810.88</v>
      </c>
    </row>
    <row r="392" spans="1:17" ht="18" customHeight="1" x14ac:dyDescent="0.2"/>
    <row r="395" spans="1:17" x14ac:dyDescent="0.2">
      <c r="G395" s="284"/>
      <c r="J395" s="284"/>
      <c r="O395" s="284"/>
      <c r="Q395" s="284"/>
    </row>
    <row r="396" spans="1:17" x14ac:dyDescent="0.2">
      <c r="J396" s="252"/>
      <c r="K396" s="285"/>
    </row>
  </sheetData>
  <mergeCells count="292">
    <mergeCell ref="H335:I335"/>
    <mergeCell ref="E338:F338"/>
    <mergeCell ref="H344:I344"/>
    <mergeCell ref="F347:G347"/>
    <mergeCell ref="E348:F348"/>
    <mergeCell ref="H358:I358"/>
    <mergeCell ref="E361:F361"/>
    <mergeCell ref="H371:I371"/>
    <mergeCell ref="E374:F374"/>
    <mergeCell ref="E354:F354"/>
    <mergeCell ref="E355:F355"/>
    <mergeCell ref="E366:F366"/>
    <mergeCell ref="E367:F367"/>
    <mergeCell ref="E364:F364"/>
    <mergeCell ref="E365:F365"/>
    <mergeCell ref="E368:F368"/>
    <mergeCell ref="E369:F369"/>
    <mergeCell ref="H261:I261"/>
    <mergeCell ref="E264:F264"/>
    <mergeCell ref="H269:I269"/>
    <mergeCell ref="E272:F272"/>
    <mergeCell ref="A278:J278"/>
    <mergeCell ref="E279:F279"/>
    <mergeCell ref="H301:I301"/>
    <mergeCell ref="E304:F304"/>
    <mergeCell ref="A310:J310"/>
    <mergeCell ref="E277:F277"/>
    <mergeCell ref="E288:F288"/>
    <mergeCell ref="E289:F289"/>
    <mergeCell ref="E290:F290"/>
    <mergeCell ref="E291:F291"/>
    <mergeCell ref="E296:F296"/>
    <mergeCell ref="E280:F280"/>
    <mergeCell ref="E281:F281"/>
    <mergeCell ref="E282:F282"/>
    <mergeCell ref="E287:F287"/>
    <mergeCell ref="E283:F283"/>
    <mergeCell ref="E284:F284"/>
    <mergeCell ref="E285:F285"/>
    <mergeCell ref="E286:F286"/>
    <mergeCell ref="E292:F292"/>
    <mergeCell ref="E258:F258"/>
    <mergeCell ref="E259:F259"/>
    <mergeCell ref="E266:F266"/>
    <mergeCell ref="E267:F267"/>
    <mergeCell ref="E274:F274"/>
    <mergeCell ref="E273:F273"/>
    <mergeCell ref="E265:F265"/>
    <mergeCell ref="E275:F275"/>
    <mergeCell ref="E276:F276"/>
    <mergeCell ref="H86:I86"/>
    <mergeCell ref="E90:F90"/>
    <mergeCell ref="E91:F91"/>
    <mergeCell ref="E92:F92"/>
    <mergeCell ref="E93:F93"/>
    <mergeCell ref="H96:I96"/>
    <mergeCell ref="E100:F100"/>
    <mergeCell ref="H236:I236"/>
    <mergeCell ref="E240:F240"/>
    <mergeCell ref="E94:F94"/>
    <mergeCell ref="H106:I106"/>
    <mergeCell ref="E110:F110"/>
    <mergeCell ref="E111:F111"/>
    <mergeCell ref="E112:F112"/>
    <mergeCell ref="H114:I114"/>
    <mergeCell ref="E130:F130"/>
    <mergeCell ref="E117:F117"/>
    <mergeCell ref="E125:F125"/>
    <mergeCell ref="E118:F118"/>
    <mergeCell ref="E119:F119"/>
    <mergeCell ref="E120:F120"/>
    <mergeCell ref="H122:I122"/>
    <mergeCell ref="E126:F126"/>
    <mergeCell ref="E127:F127"/>
    <mergeCell ref="H39:I39"/>
    <mergeCell ref="E43:F43"/>
    <mergeCell ref="E44:F44"/>
    <mergeCell ref="H46:I46"/>
    <mergeCell ref="E50:F50"/>
    <mergeCell ref="E51:F51"/>
    <mergeCell ref="H53:I53"/>
    <mergeCell ref="E57:F57"/>
    <mergeCell ref="E82:F82"/>
    <mergeCell ref="H62:I62"/>
    <mergeCell ref="E72:F72"/>
    <mergeCell ref="E79:F79"/>
    <mergeCell ref="E65:F65"/>
    <mergeCell ref="E66:F66"/>
    <mergeCell ref="E67:F67"/>
    <mergeCell ref="H69:I69"/>
    <mergeCell ref="E73:F73"/>
    <mergeCell ref="E74:F74"/>
    <mergeCell ref="H76:I76"/>
    <mergeCell ref="E80:F80"/>
    <mergeCell ref="E81:F81"/>
    <mergeCell ref="E13:F13"/>
    <mergeCell ref="H15:I15"/>
    <mergeCell ref="C1:D1"/>
    <mergeCell ref="E1:F1"/>
    <mergeCell ref="G1:H1"/>
    <mergeCell ref="I1:J1"/>
    <mergeCell ref="C2:D2"/>
    <mergeCell ref="E2:F2"/>
    <mergeCell ref="G2:H2"/>
    <mergeCell ref="I2:J2"/>
    <mergeCell ref="E9:F9"/>
    <mergeCell ref="E10:F10"/>
    <mergeCell ref="E11:F11"/>
    <mergeCell ref="E12:F12"/>
    <mergeCell ref="A3:J3"/>
    <mergeCell ref="F4:G4"/>
    <mergeCell ref="E5:F5"/>
    <mergeCell ref="E6:F6"/>
    <mergeCell ref="E7:F7"/>
    <mergeCell ref="E8:F8"/>
    <mergeCell ref="E18:F18"/>
    <mergeCell ref="E19:F19"/>
    <mergeCell ref="E25:F25"/>
    <mergeCell ref="E26:F26"/>
    <mergeCell ref="E33:F33"/>
    <mergeCell ref="E20:F20"/>
    <mergeCell ref="H22:I22"/>
    <mergeCell ref="E27:F27"/>
    <mergeCell ref="H29:I29"/>
    <mergeCell ref="F32:G32"/>
    <mergeCell ref="E34:F34"/>
    <mergeCell ref="E35:F35"/>
    <mergeCell ref="E36:F36"/>
    <mergeCell ref="E56:F56"/>
    <mergeCell ref="E42:F42"/>
    <mergeCell ref="E49:F49"/>
    <mergeCell ref="E58:F58"/>
    <mergeCell ref="E59:F59"/>
    <mergeCell ref="E60:F60"/>
    <mergeCell ref="E37:F37"/>
    <mergeCell ref="E84:F84"/>
    <mergeCell ref="E89:F89"/>
    <mergeCell ref="E109:F109"/>
    <mergeCell ref="E99:F99"/>
    <mergeCell ref="E104:F104"/>
    <mergeCell ref="E101:F101"/>
    <mergeCell ref="E102:F102"/>
    <mergeCell ref="E103:F103"/>
    <mergeCell ref="E83:F83"/>
    <mergeCell ref="E128:F128"/>
    <mergeCell ref="E129:F129"/>
    <mergeCell ref="H132:I132"/>
    <mergeCell ref="E145:F145"/>
    <mergeCell ref="E150:F150"/>
    <mergeCell ref="E135:F135"/>
    <mergeCell ref="E140:F140"/>
    <mergeCell ref="E136:F136"/>
    <mergeCell ref="E137:F137"/>
    <mergeCell ref="E138:F138"/>
    <mergeCell ref="E139:F139"/>
    <mergeCell ref="H142:I142"/>
    <mergeCell ref="E146:F146"/>
    <mergeCell ref="E147:F147"/>
    <mergeCell ref="E148:F148"/>
    <mergeCell ref="E149:F149"/>
    <mergeCell ref="H152:I152"/>
    <mergeCell ref="E165:F165"/>
    <mergeCell ref="E170:F170"/>
    <mergeCell ref="E155:F155"/>
    <mergeCell ref="E160:F160"/>
    <mergeCell ref="E156:F156"/>
    <mergeCell ref="E157:F157"/>
    <mergeCell ref="E158:F158"/>
    <mergeCell ref="E159:F159"/>
    <mergeCell ref="H162:I162"/>
    <mergeCell ref="E166:F166"/>
    <mergeCell ref="E167:F167"/>
    <mergeCell ref="E168:F168"/>
    <mergeCell ref="E169:F169"/>
    <mergeCell ref="E183:F183"/>
    <mergeCell ref="E175:F175"/>
    <mergeCell ref="H172:I172"/>
    <mergeCell ref="E176:F176"/>
    <mergeCell ref="E177:F177"/>
    <mergeCell ref="E178:F178"/>
    <mergeCell ref="H180:I180"/>
    <mergeCell ref="E184:F184"/>
    <mergeCell ref="E185:F185"/>
    <mergeCell ref="E186:F186"/>
    <mergeCell ref="H188:I188"/>
    <mergeCell ref="E200:F200"/>
    <mergeCell ref="E191:F191"/>
    <mergeCell ref="E192:F192"/>
    <mergeCell ref="E193:F193"/>
    <mergeCell ref="E194:F194"/>
    <mergeCell ref="E195:F195"/>
    <mergeCell ref="H197:I197"/>
    <mergeCell ref="E201:F201"/>
    <mergeCell ref="E202:F202"/>
    <mergeCell ref="E203:F203"/>
    <mergeCell ref="E204:F204"/>
    <mergeCell ref="H206:I206"/>
    <mergeCell ref="E218:F218"/>
    <mergeCell ref="E223:F223"/>
    <mergeCell ref="E224:F224"/>
    <mergeCell ref="E209:F209"/>
    <mergeCell ref="E210:F210"/>
    <mergeCell ref="E211:F211"/>
    <mergeCell ref="E212:F212"/>
    <mergeCell ref="E213:F213"/>
    <mergeCell ref="H215:I215"/>
    <mergeCell ref="E219:F219"/>
    <mergeCell ref="E220:F220"/>
    <mergeCell ref="E221:F221"/>
    <mergeCell ref="E222:F222"/>
    <mergeCell ref="H226:I226"/>
    <mergeCell ref="E230:F230"/>
    <mergeCell ref="E234:F234"/>
    <mergeCell ref="E239:F239"/>
    <mergeCell ref="E229:F229"/>
    <mergeCell ref="E231:F231"/>
    <mergeCell ref="E232:F232"/>
    <mergeCell ref="E233:F233"/>
    <mergeCell ref="E257:F257"/>
    <mergeCell ref="E248:F248"/>
    <mergeCell ref="E241:F241"/>
    <mergeCell ref="E242:F242"/>
    <mergeCell ref="E243:F243"/>
    <mergeCell ref="H245:I245"/>
    <mergeCell ref="E249:F249"/>
    <mergeCell ref="E250:F250"/>
    <mergeCell ref="E251:F251"/>
    <mergeCell ref="H253:I253"/>
    <mergeCell ref="E256:F256"/>
    <mergeCell ref="E293:F293"/>
    <mergeCell ref="E294:F294"/>
    <mergeCell ref="E295:F295"/>
    <mergeCell ref="E320:F320"/>
    <mergeCell ref="E306:F306"/>
    <mergeCell ref="E307:F307"/>
    <mergeCell ref="E308:F308"/>
    <mergeCell ref="E309:F309"/>
    <mergeCell ref="E297:F297"/>
    <mergeCell ref="E298:F298"/>
    <mergeCell ref="E299:F299"/>
    <mergeCell ref="E315:F315"/>
    <mergeCell ref="E316:F316"/>
    <mergeCell ref="E317:F317"/>
    <mergeCell ref="E318:F318"/>
    <mergeCell ref="E319:F319"/>
    <mergeCell ref="E311:E312"/>
    <mergeCell ref="F311:G311"/>
    <mergeCell ref="E314:F314"/>
    <mergeCell ref="E305:F305"/>
    <mergeCell ref="A311:A312"/>
    <mergeCell ref="B311:B312"/>
    <mergeCell ref="C311:C312"/>
    <mergeCell ref="D311:D312"/>
    <mergeCell ref="H311:I311"/>
    <mergeCell ref="J311:J312"/>
    <mergeCell ref="E327:F327"/>
    <mergeCell ref="E328:F328"/>
    <mergeCell ref="E329:F329"/>
    <mergeCell ref="E330:F330"/>
    <mergeCell ref="E331:F331"/>
    <mergeCell ref="E332:F332"/>
    <mergeCell ref="E333:F333"/>
    <mergeCell ref="E321:F321"/>
    <mergeCell ref="E322:F322"/>
    <mergeCell ref="E323:F323"/>
    <mergeCell ref="E324:F324"/>
    <mergeCell ref="E325:F325"/>
    <mergeCell ref="E326:F326"/>
    <mergeCell ref="E375:F375"/>
    <mergeCell ref="E339:F339"/>
    <mergeCell ref="E340:F340"/>
    <mergeCell ref="E341:F341"/>
    <mergeCell ref="E342:F342"/>
    <mergeCell ref="E349:F349"/>
    <mergeCell ref="E350:F350"/>
    <mergeCell ref="E362:F362"/>
    <mergeCell ref="E363:F363"/>
    <mergeCell ref="E351:F351"/>
    <mergeCell ref="E356:F356"/>
    <mergeCell ref="E352:F352"/>
    <mergeCell ref="E353:F353"/>
    <mergeCell ref="E388:F388"/>
    <mergeCell ref="H390:I390"/>
    <mergeCell ref="H379:I379"/>
    <mergeCell ref="E385:F385"/>
    <mergeCell ref="E377:F377"/>
    <mergeCell ref="E383:F383"/>
    <mergeCell ref="E384:F384"/>
    <mergeCell ref="E376:F376"/>
    <mergeCell ref="E382:F382"/>
    <mergeCell ref="E386:F386"/>
    <mergeCell ref="E387:F387"/>
  </mergeCells>
  <pageMargins left="0.51181102362204722" right="0.51181102362204722" top="0.98425196850393704" bottom="0.98425196850393704" header="0.51181102362204722" footer="0.51181102362204722"/>
  <pageSetup paperSize="9" scale="46"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outlinePr summaryBelow="0" summaryRight="0"/>
    <pageSetUpPr fitToPage="1"/>
  </sheetPr>
  <dimension ref="A1:L30"/>
  <sheetViews>
    <sheetView showGridLines="0" view="pageBreakPreview" zoomScale="115" zoomScaleNormal="145" zoomScaleSheetLayoutView="115" zoomScalePageLayoutView="125" workbookViewId="0">
      <selection sqref="A1:K1"/>
    </sheetView>
  </sheetViews>
  <sheetFormatPr defaultColWidth="3.42578125" defaultRowHeight="13.35" customHeight="1" x14ac:dyDescent="0.25"/>
  <cols>
    <col min="1" max="3" width="3.42578125" style="1"/>
    <col min="4" max="4" width="0.5703125" style="1" customWidth="1"/>
    <col min="5" max="5" width="5.5703125" style="2" customWidth="1"/>
    <col min="6" max="6" width="42.42578125" style="1" customWidth="1"/>
    <col min="7" max="7" width="9.42578125" style="179" customWidth="1"/>
    <col min="8" max="8" width="0.5703125" style="1" customWidth="1"/>
    <col min="9" max="10" width="3.42578125" style="1" customWidth="1"/>
    <col min="11" max="11" width="3.42578125" style="1"/>
    <col min="12" max="12" width="3.42578125" style="1" customWidth="1"/>
    <col min="13" max="15" width="3.42578125" style="1"/>
    <col min="16" max="16" width="3.5703125" style="1" customWidth="1"/>
    <col min="17" max="18" width="3.42578125" style="1"/>
    <col min="19" max="19" width="6.42578125" style="1" customWidth="1"/>
    <col min="20" max="258" width="3.42578125" style="1"/>
    <col min="259" max="260" width="0.5703125" style="1" customWidth="1"/>
    <col min="261" max="261" width="5.5703125" style="1" customWidth="1"/>
    <col min="262" max="262" width="42.42578125" style="1" customWidth="1"/>
    <col min="263" max="263" width="9.42578125" style="1" customWidth="1"/>
    <col min="264" max="264" width="0.5703125" style="1" customWidth="1"/>
    <col min="265" max="265" width="22.85546875" style="1" customWidth="1"/>
    <col min="266" max="266" width="6.140625" style="1" customWidth="1"/>
    <col min="267" max="271" width="3.42578125" style="1"/>
    <col min="272" max="272" width="3.5703125" style="1" customWidth="1"/>
    <col min="273" max="274" width="3.42578125" style="1"/>
    <col min="275" max="275" width="6.42578125" style="1" customWidth="1"/>
    <col min="276" max="514" width="3.42578125" style="1"/>
    <col min="515" max="516" width="0.5703125" style="1" customWidth="1"/>
    <col min="517" max="517" width="5.5703125" style="1" customWidth="1"/>
    <col min="518" max="518" width="42.42578125" style="1" customWidth="1"/>
    <col min="519" max="519" width="9.42578125" style="1" customWidth="1"/>
    <col min="520" max="520" width="0.5703125" style="1" customWidth="1"/>
    <col min="521" max="521" width="22.85546875" style="1" customWidth="1"/>
    <col min="522" max="522" width="6.140625" style="1" customWidth="1"/>
    <col min="523" max="527" width="3.42578125" style="1"/>
    <col min="528" max="528" width="3.5703125" style="1" customWidth="1"/>
    <col min="529" max="530" width="3.42578125" style="1"/>
    <col min="531" max="531" width="6.42578125" style="1" customWidth="1"/>
    <col min="532" max="770" width="3.42578125" style="1"/>
    <col min="771" max="772" width="0.5703125" style="1" customWidth="1"/>
    <col min="773" max="773" width="5.5703125" style="1" customWidth="1"/>
    <col min="774" max="774" width="42.42578125" style="1" customWidth="1"/>
    <col min="775" max="775" width="9.42578125" style="1" customWidth="1"/>
    <col min="776" max="776" width="0.5703125" style="1" customWidth="1"/>
    <col min="777" max="777" width="22.85546875" style="1" customWidth="1"/>
    <col min="778" max="778" width="6.140625" style="1" customWidth="1"/>
    <col min="779" max="783" width="3.42578125" style="1"/>
    <col min="784" max="784" width="3.5703125" style="1" customWidth="1"/>
    <col min="785" max="786" width="3.42578125" style="1"/>
    <col min="787" max="787" width="6.42578125" style="1" customWidth="1"/>
    <col min="788" max="1026" width="3.42578125" style="1"/>
    <col min="1027" max="1028" width="0.5703125" style="1" customWidth="1"/>
    <col min="1029" max="1029" width="5.5703125" style="1" customWidth="1"/>
    <col min="1030" max="1030" width="42.42578125" style="1" customWidth="1"/>
    <col min="1031" max="1031" width="9.42578125" style="1" customWidth="1"/>
    <col min="1032" max="1032" width="0.5703125" style="1" customWidth="1"/>
    <col min="1033" max="1033" width="22.85546875" style="1" customWidth="1"/>
    <col min="1034" max="1034" width="6.140625" style="1" customWidth="1"/>
    <col min="1035" max="1039" width="3.42578125" style="1"/>
    <col min="1040" max="1040" width="3.5703125" style="1" customWidth="1"/>
    <col min="1041" max="1042" width="3.42578125" style="1"/>
    <col min="1043" max="1043" width="6.42578125" style="1" customWidth="1"/>
    <col min="1044" max="1282" width="3.42578125" style="1"/>
    <col min="1283" max="1284" width="0.5703125" style="1" customWidth="1"/>
    <col min="1285" max="1285" width="5.5703125" style="1" customWidth="1"/>
    <col min="1286" max="1286" width="42.42578125" style="1" customWidth="1"/>
    <col min="1287" max="1287" width="9.42578125" style="1" customWidth="1"/>
    <col min="1288" max="1288" width="0.5703125" style="1" customWidth="1"/>
    <col min="1289" max="1289" width="22.85546875" style="1" customWidth="1"/>
    <col min="1290" max="1290" width="6.140625" style="1" customWidth="1"/>
    <col min="1291" max="1295" width="3.42578125" style="1"/>
    <col min="1296" max="1296" width="3.5703125" style="1" customWidth="1"/>
    <col min="1297" max="1298" width="3.42578125" style="1"/>
    <col min="1299" max="1299" width="6.42578125" style="1" customWidth="1"/>
    <col min="1300" max="1538" width="3.42578125" style="1"/>
    <col min="1539" max="1540" width="0.5703125" style="1" customWidth="1"/>
    <col min="1541" max="1541" width="5.5703125" style="1" customWidth="1"/>
    <col min="1542" max="1542" width="42.42578125" style="1" customWidth="1"/>
    <col min="1543" max="1543" width="9.42578125" style="1" customWidth="1"/>
    <col min="1544" max="1544" width="0.5703125" style="1" customWidth="1"/>
    <col min="1545" max="1545" width="22.85546875" style="1" customWidth="1"/>
    <col min="1546" max="1546" width="6.140625" style="1" customWidth="1"/>
    <col min="1547" max="1551" width="3.42578125" style="1"/>
    <col min="1552" max="1552" width="3.5703125" style="1" customWidth="1"/>
    <col min="1553" max="1554" width="3.42578125" style="1"/>
    <col min="1555" max="1555" width="6.42578125" style="1" customWidth="1"/>
    <col min="1556" max="1794" width="3.42578125" style="1"/>
    <col min="1795" max="1796" width="0.5703125" style="1" customWidth="1"/>
    <col min="1797" max="1797" width="5.5703125" style="1" customWidth="1"/>
    <col min="1798" max="1798" width="42.42578125" style="1" customWidth="1"/>
    <col min="1799" max="1799" width="9.42578125" style="1" customWidth="1"/>
    <col min="1800" max="1800" width="0.5703125" style="1" customWidth="1"/>
    <col min="1801" max="1801" width="22.85546875" style="1" customWidth="1"/>
    <col min="1802" max="1802" width="6.140625" style="1" customWidth="1"/>
    <col min="1803" max="1807" width="3.42578125" style="1"/>
    <col min="1808" max="1808" width="3.5703125" style="1" customWidth="1"/>
    <col min="1809" max="1810" width="3.42578125" style="1"/>
    <col min="1811" max="1811" width="6.42578125" style="1" customWidth="1"/>
    <col min="1812" max="2050" width="3.42578125" style="1"/>
    <col min="2051" max="2052" width="0.5703125" style="1" customWidth="1"/>
    <col min="2053" max="2053" width="5.5703125" style="1" customWidth="1"/>
    <col min="2054" max="2054" width="42.42578125" style="1" customWidth="1"/>
    <col min="2055" max="2055" width="9.42578125" style="1" customWidth="1"/>
    <col min="2056" max="2056" width="0.5703125" style="1" customWidth="1"/>
    <col min="2057" max="2057" width="22.85546875" style="1" customWidth="1"/>
    <col min="2058" max="2058" width="6.140625" style="1" customWidth="1"/>
    <col min="2059" max="2063" width="3.42578125" style="1"/>
    <col min="2064" max="2064" width="3.5703125" style="1" customWidth="1"/>
    <col min="2065" max="2066" width="3.42578125" style="1"/>
    <col min="2067" max="2067" width="6.42578125" style="1" customWidth="1"/>
    <col min="2068" max="2306" width="3.42578125" style="1"/>
    <col min="2307" max="2308" width="0.5703125" style="1" customWidth="1"/>
    <col min="2309" max="2309" width="5.5703125" style="1" customWidth="1"/>
    <col min="2310" max="2310" width="42.42578125" style="1" customWidth="1"/>
    <col min="2311" max="2311" width="9.42578125" style="1" customWidth="1"/>
    <col min="2312" max="2312" width="0.5703125" style="1" customWidth="1"/>
    <col min="2313" max="2313" width="22.85546875" style="1" customWidth="1"/>
    <col min="2314" max="2314" width="6.140625" style="1" customWidth="1"/>
    <col min="2315" max="2319" width="3.42578125" style="1"/>
    <col min="2320" max="2320" width="3.5703125" style="1" customWidth="1"/>
    <col min="2321" max="2322" width="3.42578125" style="1"/>
    <col min="2323" max="2323" width="6.42578125" style="1" customWidth="1"/>
    <col min="2324" max="2562" width="3.42578125" style="1"/>
    <col min="2563" max="2564" width="0.5703125" style="1" customWidth="1"/>
    <col min="2565" max="2565" width="5.5703125" style="1" customWidth="1"/>
    <col min="2566" max="2566" width="42.42578125" style="1" customWidth="1"/>
    <col min="2567" max="2567" width="9.42578125" style="1" customWidth="1"/>
    <col min="2568" max="2568" width="0.5703125" style="1" customWidth="1"/>
    <col min="2569" max="2569" width="22.85546875" style="1" customWidth="1"/>
    <col min="2570" max="2570" width="6.140625" style="1" customWidth="1"/>
    <col min="2571" max="2575" width="3.42578125" style="1"/>
    <col min="2576" max="2576" width="3.5703125" style="1" customWidth="1"/>
    <col min="2577" max="2578" width="3.42578125" style="1"/>
    <col min="2579" max="2579" width="6.42578125" style="1" customWidth="1"/>
    <col min="2580" max="2818" width="3.42578125" style="1"/>
    <col min="2819" max="2820" width="0.5703125" style="1" customWidth="1"/>
    <col min="2821" max="2821" width="5.5703125" style="1" customWidth="1"/>
    <col min="2822" max="2822" width="42.42578125" style="1" customWidth="1"/>
    <col min="2823" max="2823" width="9.42578125" style="1" customWidth="1"/>
    <col min="2824" max="2824" width="0.5703125" style="1" customWidth="1"/>
    <col min="2825" max="2825" width="22.85546875" style="1" customWidth="1"/>
    <col min="2826" max="2826" width="6.140625" style="1" customWidth="1"/>
    <col min="2827" max="2831" width="3.42578125" style="1"/>
    <col min="2832" max="2832" width="3.5703125" style="1" customWidth="1"/>
    <col min="2833" max="2834" width="3.42578125" style="1"/>
    <col min="2835" max="2835" width="6.42578125" style="1" customWidth="1"/>
    <col min="2836" max="3074" width="3.42578125" style="1"/>
    <col min="3075" max="3076" width="0.5703125" style="1" customWidth="1"/>
    <col min="3077" max="3077" width="5.5703125" style="1" customWidth="1"/>
    <col min="3078" max="3078" width="42.42578125" style="1" customWidth="1"/>
    <col min="3079" max="3079" width="9.42578125" style="1" customWidth="1"/>
    <col min="3080" max="3080" width="0.5703125" style="1" customWidth="1"/>
    <col min="3081" max="3081" width="22.85546875" style="1" customWidth="1"/>
    <col min="3082" max="3082" width="6.140625" style="1" customWidth="1"/>
    <col min="3083" max="3087" width="3.42578125" style="1"/>
    <col min="3088" max="3088" width="3.5703125" style="1" customWidth="1"/>
    <col min="3089" max="3090" width="3.42578125" style="1"/>
    <col min="3091" max="3091" width="6.42578125" style="1" customWidth="1"/>
    <col min="3092" max="3330" width="3.42578125" style="1"/>
    <col min="3331" max="3332" width="0.5703125" style="1" customWidth="1"/>
    <col min="3333" max="3333" width="5.5703125" style="1" customWidth="1"/>
    <col min="3334" max="3334" width="42.42578125" style="1" customWidth="1"/>
    <col min="3335" max="3335" width="9.42578125" style="1" customWidth="1"/>
    <col min="3336" max="3336" width="0.5703125" style="1" customWidth="1"/>
    <col min="3337" max="3337" width="22.85546875" style="1" customWidth="1"/>
    <col min="3338" max="3338" width="6.140625" style="1" customWidth="1"/>
    <col min="3339" max="3343" width="3.42578125" style="1"/>
    <col min="3344" max="3344" width="3.5703125" style="1" customWidth="1"/>
    <col min="3345" max="3346" width="3.42578125" style="1"/>
    <col min="3347" max="3347" width="6.42578125" style="1" customWidth="1"/>
    <col min="3348" max="3586" width="3.42578125" style="1"/>
    <col min="3587" max="3588" width="0.5703125" style="1" customWidth="1"/>
    <col min="3589" max="3589" width="5.5703125" style="1" customWidth="1"/>
    <col min="3590" max="3590" width="42.42578125" style="1" customWidth="1"/>
    <col min="3591" max="3591" width="9.42578125" style="1" customWidth="1"/>
    <col min="3592" max="3592" width="0.5703125" style="1" customWidth="1"/>
    <col min="3593" max="3593" width="22.85546875" style="1" customWidth="1"/>
    <col min="3594" max="3594" width="6.140625" style="1" customWidth="1"/>
    <col min="3595" max="3599" width="3.42578125" style="1"/>
    <col min="3600" max="3600" width="3.5703125" style="1" customWidth="1"/>
    <col min="3601" max="3602" width="3.42578125" style="1"/>
    <col min="3603" max="3603" width="6.42578125" style="1" customWidth="1"/>
    <col min="3604" max="3842" width="3.42578125" style="1"/>
    <col min="3843" max="3844" width="0.5703125" style="1" customWidth="1"/>
    <col min="3845" max="3845" width="5.5703125" style="1" customWidth="1"/>
    <col min="3846" max="3846" width="42.42578125" style="1" customWidth="1"/>
    <col min="3847" max="3847" width="9.42578125" style="1" customWidth="1"/>
    <col min="3848" max="3848" width="0.5703125" style="1" customWidth="1"/>
    <col min="3849" max="3849" width="22.85546875" style="1" customWidth="1"/>
    <col min="3850" max="3850" width="6.140625" style="1" customWidth="1"/>
    <col min="3851" max="3855" width="3.42578125" style="1"/>
    <col min="3856" max="3856" width="3.5703125" style="1" customWidth="1"/>
    <col min="3857" max="3858" width="3.42578125" style="1"/>
    <col min="3859" max="3859" width="6.42578125" style="1" customWidth="1"/>
    <col min="3860" max="4098" width="3.42578125" style="1"/>
    <col min="4099" max="4100" width="0.5703125" style="1" customWidth="1"/>
    <col min="4101" max="4101" width="5.5703125" style="1" customWidth="1"/>
    <col min="4102" max="4102" width="42.42578125" style="1" customWidth="1"/>
    <col min="4103" max="4103" width="9.42578125" style="1" customWidth="1"/>
    <col min="4104" max="4104" width="0.5703125" style="1" customWidth="1"/>
    <col min="4105" max="4105" width="22.85546875" style="1" customWidth="1"/>
    <col min="4106" max="4106" width="6.140625" style="1" customWidth="1"/>
    <col min="4107" max="4111" width="3.42578125" style="1"/>
    <col min="4112" max="4112" width="3.5703125" style="1" customWidth="1"/>
    <col min="4113" max="4114" width="3.42578125" style="1"/>
    <col min="4115" max="4115" width="6.42578125" style="1" customWidth="1"/>
    <col min="4116" max="4354" width="3.42578125" style="1"/>
    <col min="4355" max="4356" width="0.5703125" style="1" customWidth="1"/>
    <col min="4357" max="4357" width="5.5703125" style="1" customWidth="1"/>
    <col min="4358" max="4358" width="42.42578125" style="1" customWidth="1"/>
    <col min="4359" max="4359" width="9.42578125" style="1" customWidth="1"/>
    <col min="4360" max="4360" width="0.5703125" style="1" customWidth="1"/>
    <col min="4361" max="4361" width="22.85546875" style="1" customWidth="1"/>
    <col min="4362" max="4362" width="6.140625" style="1" customWidth="1"/>
    <col min="4363" max="4367" width="3.42578125" style="1"/>
    <col min="4368" max="4368" width="3.5703125" style="1" customWidth="1"/>
    <col min="4369" max="4370" width="3.42578125" style="1"/>
    <col min="4371" max="4371" width="6.42578125" style="1" customWidth="1"/>
    <col min="4372" max="4610" width="3.42578125" style="1"/>
    <col min="4611" max="4612" width="0.5703125" style="1" customWidth="1"/>
    <col min="4613" max="4613" width="5.5703125" style="1" customWidth="1"/>
    <col min="4614" max="4614" width="42.42578125" style="1" customWidth="1"/>
    <col min="4615" max="4615" width="9.42578125" style="1" customWidth="1"/>
    <col min="4616" max="4616" width="0.5703125" style="1" customWidth="1"/>
    <col min="4617" max="4617" width="22.85546875" style="1" customWidth="1"/>
    <col min="4618" max="4618" width="6.140625" style="1" customWidth="1"/>
    <col min="4619" max="4623" width="3.42578125" style="1"/>
    <col min="4624" max="4624" width="3.5703125" style="1" customWidth="1"/>
    <col min="4625" max="4626" width="3.42578125" style="1"/>
    <col min="4627" max="4627" width="6.42578125" style="1" customWidth="1"/>
    <col min="4628" max="4866" width="3.42578125" style="1"/>
    <col min="4867" max="4868" width="0.5703125" style="1" customWidth="1"/>
    <col min="4869" max="4869" width="5.5703125" style="1" customWidth="1"/>
    <col min="4870" max="4870" width="42.42578125" style="1" customWidth="1"/>
    <col min="4871" max="4871" width="9.42578125" style="1" customWidth="1"/>
    <col min="4872" max="4872" width="0.5703125" style="1" customWidth="1"/>
    <col min="4873" max="4873" width="22.85546875" style="1" customWidth="1"/>
    <col min="4874" max="4874" width="6.140625" style="1" customWidth="1"/>
    <col min="4875" max="4879" width="3.42578125" style="1"/>
    <col min="4880" max="4880" width="3.5703125" style="1" customWidth="1"/>
    <col min="4881" max="4882" width="3.42578125" style="1"/>
    <col min="4883" max="4883" width="6.42578125" style="1" customWidth="1"/>
    <col min="4884" max="5122" width="3.42578125" style="1"/>
    <col min="5123" max="5124" width="0.5703125" style="1" customWidth="1"/>
    <col min="5125" max="5125" width="5.5703125" style="1" customWidth="1"/>
    <col min="5126" max="5126" width="42.42578125" style="1" customWidth="1"/>
    <col min="5127" max="5127" width="9.42578125" style="1" customWidth="1"/>
    <col min="5128" max="5128" width="0.5703125" style="1" customWidth="1"/>
    <col min="5129" max="5129" width="22.85546875" style="1" customWidth="1"/>
    <col min="5130" max="5130" width="6.140625" style="1" customWidth="1"/>
    <col min="5131" max="5135" width="3.42578125" style="1"/>
    <col min="5136" max="5136" width="3.5703125" style="1" customWidth="1"/>
    <col min="5137" max="5138" width="3.42578125" style="1"/>
    <col min="5139" max="5139" width="6.42578125" style="1" customWidth="1"/>
    <col min="5140" max="5378" width="3.42578125" style="1"/>
    <col min="5379" max="5380" width="0.5703125" style="1" customWidth="1"/>
    <col min="5381" max="5381" width="5.5703125" style="1" customWidth="1"/>
    <col min="5382" max="5382" width="42.42578125" style="1" customWidth="1"/>
    <col min="5383" max="5383" width="9.42578125" style="1" customWidth="1"/>
    <col min="5384" max="5384" width="0.5703125" style="1" customWidth="1"/>
    <col min="5385" max="5385" width="22.85546875" style="1" customWidth="1"/>
    <col min="5386" max="5386" width="6.140625" style="1" customWidth="1"/>
    <col min="5387" max="5391" width="3.42578125" style="1"/>
    <col min="5392" max="5392" width="3.5703125" style="1" customWidth="1"/>
    <col min="5393" max="5394" width="3.42578125" style="1"/>
    <col min="5395" max="5395" width="6.42578125" style="1" customWidth="1"/>
    <col min="5396" max="5634" width="3.42578125" style="1"/>
    <col min="5635" max="5636" width="0.5703125" style="1" customWidth="1"/>
    <col min="5637" max="5637" width="5.5703125" style="1" customWidth="1"/>
    <col min="5638" max="5638" width="42.42578125" style="1" customWidth="1"/>
    <col min="5639" max="5639" width="9.42578125" style="1" customWidth="1"/>
    <col min="5640" max="5640" width="0.5703125" style="1" customWidth="1"/>
    <col min="5641" max="5641" width="22.85546875" style="1" customWidth="1"/>
    <col min="5642" max="5642" width="6.140625" style="1" customWidth="1"/>
    <col min="5643" max="5647" width="3.42578125" style="1"/>
    <col min="5648" max="5648" width="3.5703125" style="1" customWidth="1"/>
    <col min="5649" max="5650" width="3.42578125" style="1"/>
    <col min="5651" max="5651" width="6.42578125" style="1" customWidth="1"/>
    <col min="5652" max="5890" width="3.42578125" style="1"/>
    <col min="5891" max="5892" width="0.5703125" style="1" customWidth="1"/>
    <col min="5893" max="5893" width="5.5703125" style="1" customWidth="1"/>
    <col min="5894" max="5894" width="42.42578125" style="1" customWidth="1"/>
    <col min="5895" max="5895" width="9.42578125" style="1" customWidth="1"/>
    <col min="5896" max="5896" width="0.5703125" style="1" customWidth="1"/>
    <col min="5897" max="5897" width="22.85546875" style="1" customWidth="1"/>
    <col min="5898" max="5898" width="6.140625" style="1" customWidth="1"/>
    <col min="5899" max="5903" width="3.42578125" style="1"/>
    <col min="5904" max="5904" width="3.5703125" style="1" customWidth="1"/>
    <col min="5905" max="5906" width="3.42578125" style="1"/>
    <col min="5907" max="5907" width="6.42578125" style="1" customWidth="1"/>
    <col min="5908" max="6146" width="3.42578125" style="1"/>
    <col min="6147" max="6148" width="0.5703125" style="1" customWidth="1"/>
    <col min="6149" max="6149" width="5.5703125" style="1" customWidth="1"/>
    <col min="6150" max="6150" width="42.42578125" style="1" customWidth="1"/>
    <col min="6151" max="6151" width="9.42578125" style="1" customWidth="1"/>
    <col min="6152" max="6152" width="0.5703125" style="1" customWidth="1"/>
    <col min="6153" max="6153" width="22.85546875" style="1" customWidth="1"/>
    <col min="6154" max="6154" width="6.140625" style="1" customWidth="1"/>
    <col min="6155" max="6159" width="3.42578125" style="1"/>
    <col min="6160" max="6160" width="3.5703125" style="1" customWidth="1"/>
    <col min="6161" max="6162" width="3.42578125" style="1"/>
    <col min="6163" max="6163" width="6.42578125" style="1" customWidth="1"/>
    <col min="6164" max="6402" width="3.42578125" style="1"/>
    <col min="6403" max="6404" width="0.5703125" style="1" customWidth="1"/>
    <col min="6405" max="6405" width="5.5703125" style="1" customWidth="1"/>
    <col min="6406" max="6406" width="42.42578125" style="1" customWidth="1"/>
    <col min="6407" max="6407" width="9.42578125" style="1" customWidth="1"/>
    <col min="6408" max="6408" width="0.5703125" style="1" customWidth="1"/>
    <col min="6409" max="6409" width="22.85546875" style="1" customWidth="1"/>
    <col min="6410" max="6410" width="6.140625" style="1" customWidth="1"/>
    <col min="6411" max="6415" width="3.42578125" style="1"/>
    <col min="6416" max="6416" width="3.5703125" style="1" customWidth="1"/>
    <col min="6417" max="6418" width="3.42578125" style="1"/>
    <col min="6419" max="6419" width="6.42578125" style="1" customWidth="1"/>
    <col min="6420" max="6658" width="3.42578125" style="1"/>
    <col min="6659" max="6660" width="0.5703125" style="1" customWidth="1"/>
    <col min="6661" max="6661" width="5.5703125" style="1" customWidth="1"/>
    <col min="6662" max="6662" width="42.42578125" style="1" customWidth="1"/>
    <col min="6663" max="6663" width="9.42578125" style="1" customWidth="1"/>
    <col min="6664" max="6664" width="0.5703125" style="1" customWidth="1"/>
    <col min="6665" max="6665" width="22.85546875" style="1" customWidth="1"/>
    <col min="6666" max="6666" width="6.140625" style="1" customWidth="1"/>
    <col min="6667" max="6671" width="3.42578125" style="1"/>
    <col min="6672" max="6672" width="3.5703125" style="1" customWidth="1"/>
    <col min="6673" max="6674" width="3.42578125" style="1"/>
    <col min="6675" max="6675" width="6.42578125" style="1" customWidth="1"/>
    <col min="6676" max="6914" width="3.42578125" style="1"/>
    <col min="6915" max="6916" width="0.5703125" style="1" customWidth="1"/>
    <col min="6917" max="6917" width="5.5703125" style="1" customWidth="1"/>
    <col min="6918" max="6918" width="42.42578125" style="1" customWidth="1"/>
    <col min="6919" max="6919" width="9.42578125" style="1" customWidth="1"/>
    <col min="6920" max="6920" width="0.5703125" style="1" customWidth="1"/>
    <col min="6921" max="6921" width="22.85546875" style="1" customWidth="1"/>
    <col min="6922" max="6922" width="6.140625" style="1" customWidth="1"/>
    <col min="6923" max="6927" width="3.42578125" style="1"/>
    <col min="6928" max="6928" width="3.5703125" style="1" customWidth="1"/>
    <col min="6929" max="6930" width="3.42578125" style="1"/>
    <col min="6931" max="6931" width="6.42578125" style="1" customWidth="1"/>
    <col min="6932" max="7170" width="3.42578125" style="1"/>
    <col min="7171" max="7172" width="0.5703125" style="1" customWidth="1"/>
    <col min="7173" max="7173" width="5.5703125" style="1" customWidth="1"/>
    <col min="7174" max="7174" width="42.42578125" style="1" customWidth="1"/>
    <col min="7175" max="7175" width="9.42578125" style="1" customWidth="1"/>
    <col min="7176" max="7176" width="0.5703125" style="1" customWidth="1"/>
    <col min="7177" max="7177" width="22.85546875" style="1" customWidth="1"/>
    <col min="7178" max="7178" width="6.140625" style="1" customWidth="1"/>
    <col min="7179" max="7183" width="3.42578125" style="1"/>
    <col min="7184" max="7184" width="3.5703125" style="1" customWidth="1"/>
    <col min="7185" max="7186" width="3.42578125" style="1"/>
    <col min="7187" max="7187" width="6.42578125" style="1" customWidth="1"/>
    <col min="7188" max="7426" width="3.42578125" style="1"/>
    <col min="7427" max="7428" width="0.5703125" style="1" customWidth="1"/>
    <col min="7429" max="7429" width="5.5703125" style="1" customWidth="1"/>
    <col min="7430" max="7430" width="42.42578125" style="1" customWidth="1"/>
    <col min="7431" max="7431" width="9.42578125" style="1" customWidth="1"/>
    <col min="7432" max="7432" width="0.5703125" style="1" customWidth="1"/>
    <col min="7433" max="7433" width="22.85546875" style="1" customWidth="1"/>
    <col min="7434" max="7434" width="6.140625" style="1" customWidth="1"/>
    <col min="7435" max="7439" width="3.42578125" style="1"/>
    <col min="7440" max="7440" width="3.5703125" style="1" customWidth="1"/>
    <col min="7441" max="7442" width="3.42578125" style="1"/>
    <col min="7443" max="7443" width="6.42578125" style="1" customWidth="1"/>
    <col min="7444" max="7682" width="3.42578125" style="1"/>
    <col min="7683" max="7684" width="0.5703125" style="1" customWidth="1"/>
    <col min="7685" max="7685" width="5.5703125" style="1" customWidth="1"/>
    <col min="7686" max="7686" width="42.42578125" style="1" customWidth="1"/>
    <col min="7687" max="7687" width="9.42578125" style="1" customWidth="1"/>
    <col min="7688" max="7688" width="0.5703125" style="1" customWidth="1"/>
    <col min="7689" max="7689" width="22.85546875" style="1" customWidth="1"/>
    <col min="7690" max="7690" width="6.140625" style="1" customWidth="1"/>
    <col min="7691" max="7695" width="3.42578125" style="1"/>
    <col min="7696" max="7696" width="3.5703125" style="1" customWidth="1"/>
    <col min="7697" max="7698" width="3.42578125" style="1"/>
    <col min="7699" max="7699" width="6.42578125" style="1" customWidth="1"/>
    <col min="7700" max="7938" width="3.42578125" style="1"/>
    <col min="7939" max="7940" width="0.5703125" style="1" customWidth="1"/>
    <col min="7941" max="7941" width="5.5703125" style="1" customWidth="1"/>
    <col min="7942" max="7942" width="42.42578125" style="1" customWidth="1"/>
    <col min="7943" max="7943" width="9.42578125" style="1" customWidth="1"/>
    <col min="7944" max="7944" width="0.5703125" style="1" customWidth="1"/>
    <col min="7945" max="7945" width="22.85546875" style="1" customWidth="1"/>
    <col min="7946" max="7946" width="6.140625" style="1" customWidth="1"/>
    <col min="7947" max="7951" width="3.42578125" style="1"/>
    <col min="7952" max="7952" width="3.5703125" style="1" customWidth="1"/>
    <col min="7953" max="7954" width="3.42578125" style="1"/>
    <col min="7955" max="7955" width="6.42578125" style="1" customWidth="1"/>
    <col min="7956" max="8194" width="3.42578125" style="1"/>
    <col min="8195" max="8196" width="0.5703125" style="1" customWidth="1"/>
    <col min="8197" max="8197" width="5.5703125" style="1" customWidth="1"/>
    <col min="8198" max="8198" width="42.42578125" style="1" customWidth="1"/>
    <col min="8199" max="8199" width="9.42578125" style="1" customWidth="1"/>
    <col min="8200" max="8200" width="0.5703125" style="1" customWidth="1"/>
    <col min="8201" max="8201" width="22.85546875" style="1" customWidth="1"/>
    <col min="8202" max="8202" width="6.140625" style="1" customWidth="1"/>
    <col min="8203" max="8207" width="3.42578125" style="1"/>
    <col min="8208" max="8208" width="3.5703125" style="1" customWidth="1"/>
    <col min="8209" max="8210" width="3.42578125" style="1"/>
    <col min="8211" max="8211" width="6.42578125" style="1" customWidth="1"/>
    <col min="8212" max="8450" width="3.42578125" style="1"/>
    <col min="8451" max="8452" width="0.5703125" style="1" customWidth="1"/>
    <col min="8453" max="8453" width="5.5703125" style="1" customWidth="1"/>
    <col min="8454" max="8454" width="42.42578125" style="1" customWidth="1"/>
    <col min="8455" max="8455" width="9.42578125" style="1" customWidth="1"/>
    <col min="8456" max="8456" width="0.5703125" style="1" customWidth="1"/>
    <col min="8457" max="8457" width="22.85546875" style="1" customWidth="1"/>
    <col min="8458" max="8458" width="6.140625" style="1" customWidth="1"/>
    <col min="8459" max="8463" width="3.42578125" style="1"/>
    <col min="8464" max="8464" width="3.5703125" style="1" customWidth="1"/>
    <col min="8465" max="8466" width="3.42578125" style="1"/>
    <col min="8467" max="8467" width="6.42578125" style="1" customWidth="1"/>
    <col min="8468" max="8706" width="3.42578125" style="1"/>
    <col min="8707" max="8708" width="0.5703125" style="1" customWidth="1"/>
    <col min="8709" max="8709" width="5.5703125" style="1" customWidth="1"/>
    <col min="8710" max="8710" width="42.42578125" style="1" customWidth="1"/>
    <col min="8711" max="8711" width="9.42578125" style="1" customWidth="1"/>
    <col min="8712" max="8712" width="0.5703125" style="1" customWidth="1"/>
    <col min="8713" max="8713" width="22.85546875" style="1" customWidth="1"/>
    <col min="8714" max="8714" width="6.140625" style="1" customWidth="1"/>
    <col min="8715" max="8719" width="3.42578125" style="1"/>
    <col min="8720" max="8720" width="3.5703125" style="1" customWidth="1"/>
    <col min="8721" max="8722" width="3.42578125" style="1"/>
    <col min="8723" max="8723" width="6.42578125" style="1" customWidth="1"/>
    <col min="8724" max="8962" width="3.42578125" style="1"/>
    <col min="8963" max="8964" width="0.5703125" style="1" customWidth="1"/>
    <col min="8965" max="8965" width="5.5703125" style="1" customWidth="1"/>
    <col min="8966" max="8966" width="42.42578125" style="1" customWidth="1"/>
    <col min="8967" max="8967" width="9.42578125" style="1" customWidth="1"/>
    <col min="8968" max="8968" width="0.5703125" style="1" customWidth="1"/>
    <col min="8969" max="8969" width="22.85546875" style="1" customWidth="1"/>
    <col min="8970" max="8970" width="6.140625" style="1" customWidth="1"/>
    <col min="8971" max="8975" width="3.42578125" style="1"/>
    <col min="8976" max="8976" width="3.5703125" style="1" customWidth="1"/>
    <col min="8977" max="8978" width="3.42578125" style="1"/>
    <col min="8979" max="8979" width="6.42578125" style="1" customWidth="1"/>
    <col min="8980" max="9218" width="3.42578125" style="1"/>
    <col min="9219" max="9220" width="0.5703125" style="1" customWidth="1"/>
    <col min="9221" max="9221" width="5.5703125" style="1" customWidth="1"/>
    <col min="9222" max="9222" width="42.42578125" style="1" customWidth="1"/>
    <col min="9223" max="9223" width="9.42578125" style="1" customWidth="1"/>
    <col min="9224" max="9224" width="0.5703125" style="1" customWidth="1"/>
    <col min="9225" max="9225" width="22.85546875" style="1" customWidth="1"/>
    <col min="9226" max="9226" width="6.140625" style="1" customWidth="1"/>
    <col min="9227" max="9231" width="3.42578125" style="1"/>
    <col min="9232" max="9232" width="3.5703125" style="1" customWidth="1"/>
    <col min="9233" max="9234" width="3.42578125" style="1"/>
    <col min="9235" max="9235" width="6.42578125" style="1" customWidth="1"/>
    <col min="9236" max="9474" width="3.42578125" style="1"/>
    <col min="9475" max="9476" width="0.5703125" style="1" customWidth="1"/>
    <col min="9477" max="9477" width="5.5703125" style="1" customWidth="1"/>
    <col min="9478" max="9478" width="42.42578125" style="1" customWidth="1"/>
    <col min="9479" max="9479" width="9.42578125" style="1" customWidth="1"/>
    <col min="9480" max="9480" width="0.5703125" style="1" customWidth="1"/>
    <col min="9481" max="9481" width="22.85546875" style="1" customWidth="1"/>
    <col min="9482" max="9482" width="6.140625" style="1" customWidth="1"/>
    <col min="9483" max="9487" width="3.42578125" style="1"/>
    <col min="9488" max="9488" width="3.5703125" style="1" customWidth="1"/>
    <col min="9489" max="9490" width="3.42578125" style="1"/>
    <col min="9491" max="9491" width="6.42578125" style="1" customWidth="1"/>
    <col min="9492" max="9730" width="3.42578125" style="1"/>
    <col min="9731" max="9732" width="0.5703125" style="1" customWidth="1"/>
    <col min="9733" max="9733" width="5.5703125" style="1" customWidth="1"/>
    <col min="9734" max="9734" width="42.42578125" style="1" customWidth="1"/>
    <col min="9735" max="9735" width="9.42578125" style="1" customWidth="1"/>
    <col min="9736" max="9736" width="0.5703125" style="1" customWidth="1"/>
    <col min="9737" max="9737" width="22.85546875" style="1" customWidth="1"/>
    <col min="9738" max="9738" width="6.140625" style="1" customWidth="1"/>
    <col min="9739" max="9743" width="3.42578125" style="1"/>
    <col min="9744" max="9744" width="3.5703125" style="1" customWidth="1"/>
    <col min="9745" max="9746" width="3.42578125" style="1"/>
    <col min="9747" max="9747" width="6.42578125" style="1" customWidth="1"/>
    <col min="9748" max="9986" width="3.42578125" style="1"/>
    <col min="9987" max="9988" width="0.5703125" style="1" customWidth="1"/>
    <col min="9989" max="9989" width="5.5703125" style="1" customWidth="1"/>
    <col min="9990" max="9990" width="42.42578125" style="1" customWidth="1"/>
    <col min="9991" max="9991" width="9.42578125" style="1" customWidth="1"/>
    <col min="9992" max="9992" width="0.5703125" style="1" customWidth="1"/>
    <col min="9993" max="9993" width="22.85546875" style="1" customWidth="1"/>
    <col min="9994" max="9994" width="6.140625" style="1" customWidth="1"/>
    <col min="9995" max="9999" width="3.42578125" style="1"/>
    <col min="10000" max="10000" width="3.5703125" style="1" customWidth="1"/>
    <col min="10001" max="10002" width="3.42578125" style="1"/>
    <col min="10003" max="10003" width="6.42578125" style="1" customWidth="1"/>
    <col min="10004" max="10242" width="3.42578125" style="1"/>
    <col min="10243" max="10244" width="0.5703125" style="1" customWidth="1"/>
    <col min="10245" max="10245" width="5.5703125" style="1" customWidth="1"/>
    <col min="10246" max="10246" width="42.42578125" style="1" customWidth="1"/>
    <col min="10247" max="10247" width="9.42578125" style="1" customWidth="1"/>
    <col min="10248" max="10248" width="0.5703125" style="1" customWidth="1"/>
    <col min="10249" max="10249" width="22.85546875" style="1" customWidth="1"/>
    <col min="10250" max="10250" width="6.140625" style="1" customWidth="1"/>
    <col min="10251" max="10255" width="3.42578125" style="1"/>
    <col min="10256" max="10256" width="3.5703125" style="1" customWidth="1"/>
    <col min="10257" max="10258" width="3.42578125" style="1"/>
    <col min="10259" max="10259" width="6.42578125" style="1" customWidth="1"/>
    <col min="10260" max="10498" width="3.42578125" style="1"/>
    <col min="10499" max="10500" width="0.5703125" style="1" customWidth="1"/>
    <col min="10501" max="10501" width="5.5703125" style="1" customWidth="1"/>
    <col min="10502" max="10502" width="42.42578125" style="1" customWidth="1"/>
    <col min="10503" max="10503" width="9.42578125" style="1" customWidth="1"/>
    <col min="10504" max="10504" width="0.5703125" style="1" customWidth="1"/>
    <col min="10505" max="10505" width="22.85546875" style="1" customWidth="1"/>
    <col min="10506" max="10506" width="6.140625" style="1" customWidth="1"/>
    <col min="10507" max="10511" width="3.42578125" style="1"/>
    <col min="10512" max="10512" width="3.5703125" style="1" customWidth="1"/>
    <col min="10513" max="10514" width="3.42578125" style="1"/>
    <col min="10515" max="10515" width="6.42578125" style="1" customWidth="1"/>
    <col min="10516" max="10754" width="3.42578125" style="1"/>
    <col min="10755" max="10756" width="0.5703125" style="1" customWidth="1"/>
    <col min="10757" max="10757" width="5.5703125" style="1" customWidth="1"/>
    <col min="10758" max="10758" width="42.42578125" style="1" customWidth="1"/>
    <col min="10759" max="10759" width="9.42578125" style="1" customWidth="1"/>
    <col min="10760" max="10760" width="0.5703125" style="1" customWidth="1"/>
    <col min="10761" max="10761" width="22.85546875" style="1" customWidth="1"/>
    <col min="10762" max="10762" width="6.140625" style="1" customWidth="1"/>
    <col min="10763" max="10767" width="3.42578125" style="1"/>
    <col min="10768" max="10768" width="3.5703125" style="1" customWidth="1"/>
    <col min="10769" max="10770" width="3.42578125" style="1"/>
    <col min="10771" max="10771" width="6.42578125" style="1" customWidth="1"/>
    <col min="10772" max="11010" width="3.42578125" style="1"/>
    <col min="11011" max="11012" width="0.5703125" style="1" customWidth="1"/>
    <col min="11013" max="11013" width="5.5703125" style="1" customWidth="1"/>
    <col min="11014" max="11014" width="42.42578125" style="1" customWidth="1"/>
    <col min="11015" max="11015" width="9.42578125" style="1" customWidth="1"/>
    <col min="11016" max="11016" width="0.5703125" style="1" customWidth="1"/>
    <col min="11017" max="11017" width="22.85546875" style="1" customWidth="1"/>
    <col min="11018" max="11018" width="6.140625" style="1" customWidth="1"/>
    <col min="11019" max="11023" width="3.42578125" style="1"/>
    <col min="11024" max="11024" width="3.5703125" style="1" customWidth="1"/>
    <col min="11025" max="11026" width="3.42578125" style="1"/>
    <col min="11027" max="11027" width="6.42578125" style="1" customWidth="1"/>
    <col min="11028" max="11266" width="3.42578125" style="1"/>
    <col min="11267" max="11268" width="0.5703125" style="1" customWidth="1"/>
    <col min="11269" max="11269" width="5.5703125" style="1" customWidth="1"/>
    <col min="11270" max="11270" width="42.42578125" style="1" customWidth="1"/>
    <col min="11271" max="11271" width="9.42578125" style="1" customWidth="1"/>
    <col min="11272" max="11272" width="0.5703125" style="1" customWidth="1"/>
    <col min="11273" max="11273" width="22.85546875" style="1" customWidth="1"/>
    <col min="11274" max="11274" width="6.140625" style="1" customWidth="1"/>
    <col min="11275" max="11279" width="3.42578125" style="1"/>
    <col min="11280" max="11280" width="3.5703125" style="1" customWidth="1"/>
    <col min="11281" max="11282" width="3.42578125" style="1"/>
    <col min="11283" max="11283" width="6.42578125" style="1" customWidth="1"/>
    <col min="11284" max="11522" width="3.42578125" style="1"/>
    <col min="11523" max="11524" width="0.5703125" style="1" customWidth="1"/>
    <col min="11525" max="11525" width="5.5703125" style="1" customWidth="1"/>
    <col min="11526" max="11526" width="42.42578125" style="1" customWidth="1"/>
    <col min="11527" max="11527" width="9.42578125" style="1" customWidth="1"/>
    <col min="11528" max="11528" width="0.5703125" style="1" customWidth="1"/>
    <col min="11529" max="11529" width="22.85546875" style="1" customWidth="1"/>
    <col min="11530" max="11530" width="6.140625" style="1" customWidth="1"/>
    <col min="11531" max="11535" width="3.42578125" style="1"/>
    <col min="11536" max="11536" width="3.5703125" style="1" customWidth="1"/>
    <col min="11537" max="11538" width="3.42578125" style="1"/>
    <col min="11539" max="11539" width="6.42578125" style="1" customWidth="1"/>
    <col min="11540" max="11778" width="3.42578125" style="1"/>
    <col min="11779" max="11780" width="0.5703125" style="1" customWidth="1"/>
    <col min="11781" max="11781" width="5.5703125" style="1" customWidth="1"/>
    <col min="11782" max="11782" width="42.42578125" style="1" customWidth="1"/>
    <col min="11783" max="11783" width="9.42578125" style="1" customWidth="1"/>
    <col min="11784" max="11784" width="0.5703125" style="1" customWidth="1"/>
    <col min="11785" max="11785" width="22.85546875" style="1" customWidth="1"/>
    <col min="11786" max="11786" width="6.140625" style="1" customWidth="1"/>
    <col min="11787" max="11791" width="3.42578125" style="1"/>
    <col min="11792" max="11792" width="3.5703125" style="1" customWidth="1"/>
    <col min="11793" max="11794" width="3.42578125" style="1"/>
    <col min="11795" max="11795" width="6.42578125" style="1" customWidth="1"/>
    <col min="11796" max="12034" width="3.42578125" style="1"/>
    <col min="12035" max="12036" width="0.5703125" style="1" customWidth="1"/>
    <col min="12037" max="12037" width="5.5703125" style="1" customWidth="1"/>
    <col min="12038" max="12038" width="42.42578125" style="1" customWidth="1"/>
    <col min="12039" max="12039" width="9.42578125" style="1" customWidth="1"/>
    <col min="12040" max="12040" width="0.5703125" style="1" customWidth="1"/>
    <col min="12041" max="12041" width="22.85546875" style="1" customWidth="1"/>
    <col min="12042" max="12042" width="6.140625" style="1" customWidth="1"/>
    <col min="12043" max="12047" width="3.42578125" style="1"/>
    <col min="12048" max="12048" width="3.5703125" style="1" customWidth="1"/>
    <col min="12049" max="12050" width="3.42578125" style="1"/>
    <col min="12051" max="12051" width="6.42578125" style="1" customWidth="1"/>
    <col min="12052" max="12290" width="3.42578125" style="1"/>
    <col min="12291" max="12292" width="0.5703125" style="1" customWidth="1"/>
    <col min="12293" max="12293" width="5.5703125" style="1" customWidth="1"/>
    <col min="12294" max="12294" width="42.42578125" style="1" customWidth="1"/>
    <col min="12295" max="12295" width="9.42578125" style="1" customWidth="1"/>
    <col min="12296" max="12296" width="0.5703125" style="1" customWidth="1"/>
    <col min="12297" max="12297" width="22.85546875" style="1" customWidth="1"/>
    <col min="12298" max="12298" width="6.140625" style="1" customWidth="1"/>
    <col min="12299" max="12303" width="3.42578125" style="1"/>
    <col min="12304" max="12304" width="3.5703125" style="1" customWidth="1"/>
    <col min="12305" max="12306" width="3.42578125" style="1"/>
    <col min="12307" max="12307" width="6.42578125" style="1" customWidth="1"/>
    <col min="12308" max="12546" width="3.42578125" style="1"/>
    <col min="12547" max="12548" width="0.5703125" style="1" customWidth="1"/>
    <col min="12549" max="12549" width="5.5703125" style="1" customWidth="1"/>
    <col min="12550" max="12550" width="42.42578125" style="1" customWidth="1"/>
    <col min="12551" max="12551" width="9.42578125" style="1" customWidth="1"/>
    <col min="12552" max="12552" width="0.5703125" style="1" customWidth="1"/>
    <col min="12553" max="12553" width="22.85546875" style="1" customWidth="1"/>
    <col min="12554" max="12554" width="6.140625" style="1" customWidth="1"/>
    <col min="12555" max="12559" width="3.42578125" style="1"/>
    <col min="12560" max="12560" width="3.5703125" style="1" customWidth="1"/>
    <col min="12561" max="12562" width="3.42578125" style="1"/>
    <col min="12563" max="12563" width="6.42578125" style="1" customWidth="1"/>
    <col min="12564" max="12802" width="3.42578125" style="1"/>
    <col min="12803" max="12804" width="0.5703125" style="1" customWidth="1"/>
    <col min="12805" max="12805" width="5.5703125" style="1" customWidth="1"/>
    <col min="12806" max="12806" width="42.42578125" style="1" customWidth="1"/>
    <col min="12807" max="12807" width="9.42578125" style="1" customWidth="1"/>
    <col min="12808" max="12808" width="0.5703125" style="1" customWidth="1"/>
    <col min="12809" max="12809" width="22.85546875" style="1" customWidth="1"/>
    <col min="12810" max="12810" width="6.140625" style="1" customWidth="1"/>
    <col min="12811" max="12815" width="3.42578125" style="1"/>
    <col min="12816" max="12816" width="3.5703125" style="1" customWidth="1"/>
    <col min="12817" max="12818" width="3.42578125" style="1"/>
    <col min="12819" max="12819" width="6.42578125" style="1" customWidth="1"/>
    <col min="12820" max="13058" width="3.42578125" style="1"/>
    <col min="13059" max="13060" width="0.5703125" style="1" customWidth="1"/>
    <col min="13061" max="13061" width="5.5703125" style="1" customWidth="1"/>
    <col min="13062" max="13062" width="42.42578125" style="1" customWidth="1"/>
    <col min="13063" max="13063" width="9.42578125" style="1" customWidth="1"/>
    <col min="13064" max="13064" width="0.5703125" style="1" customWidth="1"/>
    <col min="13065" max="13065" width="22.85546875" style="1" customWidth="1"/>
    <col min="13066" max="13066" width="6.140625" style="1" customWidth="1"/>
    <col min="13067" max="13071" width="3.42578125" style="1"/>
    <col min="13072" max="13072" width="3.5703125" style="1" customWidth="1"/>
    <col min="13073" max="13074" width="3.42578125" style="1"/>
    <col min="13075" max="13075" width="6.42578125" style="1" customWidth="1"/>
    <col min="13076" max="13314" width="3.42578125" style="1"/>
    <col min="13315" max="13316" width="0.5703125" style="1" customWidth="1"/>
    <col min="13317" max="13317" width="5.5703125" style="1" customWidth="1"/>
    <col min="13318" max="13318" width="42.42578125" style="1" customWidth="1"/>
    <col min="13319" max="13319" width="9.42578125" style="1" customWidth="1"/>
    <col min="13320" max="13320" width="0.5703125" style="1" customWidth="1"/>
    <col min="13321" max="13321" width="22.85546875" style="1" customWidth="1"/>
    <col min="13322" max="13322" width="6.140625" style="1" customWidth="1"/>
    <col min="13323" max="13327" width="3.42578125" style="1"/>
    <col min="13328" max="13328" width="3.5703125" style="1" customWidth="1"/>
    <col min="13329" max="13330" width="3.42578125" style="1"/>
    <col min="13331" max="13331" width="6.42578125" style="1" customWidth="1"/>
    <col min="13332" max="13570" width="3.42578125" style="1"/>
    <col min="13571" max="13572" width="0.5703125" style="1" customWidth="1"/>
    <col min="13573" max="13573" width="5.5703125" style="1" customWidth="1"/>
    <col min="13574" max="13574" width="42.42578125" style="1" customWidth="1"/>
    <col min="13575" max="13575" width="9.42578125" style="1" customWidth="1"/>
    <col min="13576" max="13576" width="0.5703125" style="1" customWidth="1"/>
    <col min="13577" max="13577" width="22.85546875" style="1" customWidth="1"/>
    <col min="13578" max="13578" width="6.140625" style="1" customWidth="1"/>
    <col min="13579" max="13583" width="3.42578125" style="1"/>
    <col min="13584" max="13584" width="3.5703125" style="1" customWidth="1"/>
    <col min="13585" max="13586" width="3.42578125" style="1"/>
    <col min="13587" max="13587" width="6.42578125" style="1" customWidth="1"/>
    <col min="13588" max="13826" width="3.42578125" style="1"/>
    <col min="13827" max="13828" width="0.5703125" style="1" customWidth="1"/>
    <col min="13829" max="13829" width="5.5703125" style="1" customWidth="1"/>
    <col min="13830" max="13830" width="42.42578125" style="1" customWidth="1"/>
    <col min="13831" max="13831" width="9.42578125" style="1" customWidth="1"/>
    <col min="13832" max="13832" width="0.5703125" style="1" customWidth="1"/>
    <col min="13833" max="13833" width="22.85546875" style="1" customWidth="1"/>
    <col min="13834" max="13834" width="6.140625" style="1" customWidth="1"/>
    <col min="13835" max="13839" width="3.42578125" style="1"/>
    <col min="13840" max="13840" width="3.5703125" style="1" customWidth="1"/>
    <col min="13841" max="13842" width="3.42578125" style="1"/>
    <col min="13843" max="13843" width="6.42578125" style="1" customWidth="1"/>
    <col min="13844" max="14082" width="3.42578125" style="1"/>
    <col min="14083" max="14084" width="0.5703125" style="1" customWidth="1"/>
    <col min="14085" max="14085" width="5.5703125" style="1" customWidth="1"/>
    <col min="14086" max="14086" width="42.42578125" style="1" customWidth="1"/>
    <col min="14087" max="14087" width="9.42578125" style="1" customWidth="1"/>
    <col min="14088" max="14088" width="0.5703125" style="1" customWidth="1"/>
    <col min="14089" max="14089" width="22.85546875" style="1" customWidth="1"/>
    <col min="14090" max="14090" width="6.140625" style="1" customWidth="1"/>
    <col min="14091" max="14095" width="3.42578125" style="1"/>
    <col min="14096" max="14096" width="3.5703125" style="1" customWidth="1"/>
    <col min="14097" max="14098" width="3.42578125" style="1"/>
    <col min="14099" max="14099" width="6.42578125" style="1" customWidth="1"/>
    <col min="14100" max="14338" width="3.42578125" style="1"/>
    <col min="14339" max="14340" width="0.5703125" style="1" customWidth="1"/>
    <col min="14341" max="14341" width="5.5703125" style="1" customWidth="1"/>
    <col min="14342" max="14342" width="42.42578125" style="1" customWidth="1"/>
    <col min="14343" max="14343" width="9.42578125" style="1" customWidth="1"/>
    <col min="14344" max="14344" width="0.5703125" style="1" customWidth="1"/>
    <col min="14345" max="14345" width="22.85546875" style="1" customWidth="1"/>
    <col min="14346" max="14346" width="6.140625" style="1" customWidth="1"/>
    <col min="14347" max="14351" width="3.42578125" style="1"/>
    <col min="14352" max="14352" width="3.5703125" style="1" customWidth="1"/>
    <col min="14353" max="14354" width="3.42578125" style="1"/>
    <col min="14355" max="14355" width="6.42578125" style="1" customWidth="1"/>
    <col min="14356" max="14594" width="3.42578125" style="1"/>
    <col min="14595" max="14596" width="0.5703125" style="1" customWidth="1"/>
    <col min="14597" max="14597" width="5.5703125" style="1" customWidth="1"/>
    <col min="14598" max="14598" width="42.42578125" style="1" customWidth="1"/>
    <col min="14599" max="14599" width="9.42578125" style="1" customWidth="1"/>
    <col min="14600" max="14600" width="0.5703125" style="1" customWidth="1"/>
    <col min="14601" max="14601" width="22.85546875" style="1" customWidth="1"/>
    <col min="14602" max="14602" width="6.140625" style="1" customWidth="1"/>
    <col min="14603" max="14607" width="3.42578125" style="1"/>
    <col min="14608" max="14608" width="3.5703125" style="1" customWidth="1"/>
    <col min="14609" max="14610" width="3.42578125" style="1"/>
    <col min="14611" max="14611" width="6.42578125" style="1" customWidth="1"/>
    <col min="14612" max="14850" width="3.42578125" style="1"/>
    <col min="14851" max="14852" width="0.5703125" style="1" customWidth="1"/>
    <col min="14853" max="14853" width="5.5703125" style="1" customWidth="1"/>
    <col min="14854" max="14854" width="42.42578125" style="1" customWidth="1"/>
    <col min="14855" max="14855" width="9.42578125" style="1" customWidth="1"/>
    <col min="14856" max="14856" width="0.5703125" style="1" customWidth="1"/>
    <col min="14857" max="14857" width="22.85546875" style="1" customWidth="1"/>
    <col min="14858" max="14858" width="6.140625" style="1" customWidth="1"/>
    <col min="14859" max="14863" width="3.42578125" style="1"/>
    <col min="14864" max="14864" width="3.5703125" style="1" customWidth="1"/>
    <col min="14865" max="14866" width="3.42578125" style="1"/>
    <col min="14867" max="14867" width="6.42578125" style="1" customWidth="1"/>
    <col min="14868" max="15106" width="3.42578125" style="1"/>
    <col min="15107" max="15108" width="0.5703125" style="1" customWidth="1"/>
    <col min="15109" max="15109" width="5.5703125" style="1" customWidth="1"/>
    <col min="15110" max="15110" width="42.42578125" style="1" customWidth="1"/>
    <col min="15111" max="15111" width="9.42578125" style="1" customWidth="1"/>
    <col min="15112" max="15112" width="0.5703125" style="1" customWidth="1"/>
    <col min="15113" max="15113" width="22.85546875" style="1" customWidth="1"/>
    <col min="15114" max="15114" width="6.140625" style="1" customWidth="1"/>
    <col min="15115" max="15119" width="3.42578125" style="1"/>
    <col min="15120" max="15120" width="3.5703125" style="1" customWidth="1"/>
    <col min="15121" max="15122" width="3.42578125" style="1"/>
    <col min="15123" max="15123" width="6.42578125" style="1" customWidth="1"/>
    <col min="15124" max="15362" width="3.42578125" style="1"/>
    <col min="15363" max="15364" width="0.5703125" style="1" customWidth="1"/>
    <col min="15365" max="15365" width="5.5703125" style="1" customWidth="1"/>
    <col min="15366" max="15366" width="42.42578125" style="1" customWidth="1"/>
    <col min="15367" max="15367" width="9.42578125" style="1" customWidth="1"/>
    <col min="15368" max="15368" width="0.5703125" style="1" customWidth="1"/>
    <col min="15369" max="15369" width="22.85546875" style="1" customWidth="1"/>
    <col min="15370" max="15370" width="6.140625" style="1" customWidth="1"/>
    <col min="15371" max="15375" width="3.42578125" style="1"/>
    <col min="15376" max="15376" width="3.5703125" style="1" customWidth="1"/>
    <col min="15377" max="15378" width="3.42578125" style="1"/>
    <col min="15379" max="15379" width="6.42578125" style="1" customWidth="1"/>
    <col min="15380" max="15618" width="3.42578125" style="1"/>
    <col min="15619" max="15620" width="0.5703125" style="1" customWidth="1"/>
    <col min="15621" max="15621" width="5.5703125" style="1" customWidth="1"/>
    <col min="15622" max="15622" width="42.42578125" style="1" customWidth="1"/>
    <col min="15623" max="15623" width="9.42578125" style="1" customWidth="1"/>
    <col min="15624" max="15624" width="0.5703125" style="1" customWidth="1"/>
    <col min="15625" max="15625" width="22.85546875" style="1" customWidth="1"/>
    <col min="15626" max="15626" width="6.140625" style="1" customWidth="1"/>
    <col min="15627" max="15631" width="3.42578125" style="1"/>
    <col min="15632" max="15632" width="3.5703125" style="1" customWidth="1"/>
    <col min="15633" max="15634" width="3.42578125" style="1"/>
    <col min="15635" max="15635" width="6.42578125" style="1" customWidth="1"/>
    <col min="15636" max="15874" width="3.42578125" style="1"/>
    <col min="15875" max="15876" width="0.5703125" style="1" customWidth="1"/>
    <col min="15877" max="15877" width="5.5703125" style="1" customWidth="1"/>
    <col min="15878" max="15878" width="42.42578125" style="1" customWidth="1"/>
    <col min="15879" max="15879" width="9.42578125" style="1" customWidth="1"/>
    <col min="15880" max="15880" width="0.5703125" style="1" customWidth="1"/>
    <col min="15881" max="15881" width="22.85546875" style="1" customWidth="1"/>
    <col min="15882" max="15882" width="6.140625" style="1" customWidth="1"/>
    <col min="15883" max="15887" width="3.42578125" style="1"/>
    <col min="15888" max="15888" width="3.5703125" style="1" customWidth="1"/>
    <col min="15889" max="15890" width="3.42578125" style="1"/>
    <col min="15891" max="15891" width="6.42578125" style="1" customWidth="1"/>
    <col min="15892" max="16130" width="3.42578125" style="1"/>
    <col min="16131" max="16132" width="0.5703125" style="1" customWidth="1"/>
    <col min="16133" max="16133" width="5.5703125" style="1" customWidth="1"/>
    <col min="16134" max="16134" width="42.42578125" style="1" customWidth="1"/>
    <col min="16135" max="16135" width="9.42578125" style="1" customWidth="1"/>
    <col min="16136" max="16136" width="0.5703125" style="1" customWidth="1"/>
    <col min="16137" max="16137" width="22.85546875" style="1" customWidth="1"/>
    <col min="16138" max="16138" width="6.140625" style="1" customWidth="1"/>
    <col min="16139" max="16143" width="3.42578125" style="1"/>
    <col min="16144" max="16144" width="3.5703125" style="1" customWidth="1"/>
    <col min="16145" max="16146" width="3.42578125" style="1"/>
    <col min="16147" max="16147" width="6.42578125" style="1" customWidth="1"/>
    <col min="16148" max="16384" width="3.42578125" style="1"/>
  </cols>
  <sheetData>
    <row r="1" spans="1:12" s="67" customFormat="1" ht="30" customHeight="1" x14ac:dyDescent="0.2">
      <c r="A1" s="451" t="s">
        <v>139</v>
      </c>
      <c r="B1" s="452"/>
      <c r="C1" s="452"/>
      <c r="D1" s="452"/>
      <c r="E1" s="452"/>
      <c r="F1" s="452"/>
      <c r="G1" s="452"/>
      <c r="H1" s="452"/>
      <c r="I1" s="452"/>
      <c r="J1" s="452"/>
      <c r="K1" s="453"/>
      <c r="L1" s="145"/>
    </row>
    <row r="2" spans="1:12" s="67" customFormat="1" ht="30" customHeight="1" thickBot="1" x14ac:dyDescent="0.25">
      <c r="A2" s="454" t="s">
        <v>0</v>
      </c>
      <c r="B2" s="455"/>
      <c r="C2" s="455"/>
      <c r="D2" s="455"/>
      <c r="E2" s="455"/>
      <c r="F2" s="455"/>
      <c r="G2" s="455"/>
      <c r="H2" s="455"/>
      <c r="I2" s="455"/>
      <c r="J2" s="455"/>
      <c r="K2" s="456"/>
      <c r="L2" s="146"/>
    </row>
    <row r="3" spans="1:12" s="67" customFormat="1" ht="61.5" customHeight="1" x14ac:dyDescent="0.2">
      <c r="A3" s="457" t="s">
        <v>1</v>
      </c>
      <c r="B3" s="458"/>
      <c r="C3" s="458"/>
      <c r="D3" s="458"/>
      <c r="E3" s="458"/>
      <c r="F3" s="459" t="s">
        <v>2</v>
      </c>
      <c r="G3" s="459"/>
      <c r="H3" s="459"/>
      <c r="I3" s="459"/>
      <c r="J3" s="459"/>
      <c r="K3" s="460"/>
      <c r="L3" s="147"/>
    </row>
    <row r="4" spans="1:12" s="67" customFormat="1" ht="21.6" customHeight="1" x14ac:dyDescent="0.2">
      <c r="A4" s="461" t="s">
        <v>140</v>
      </c>
      <c r="B4" s="462"/>
      <c r="C4" s="462"/>
      <c r="D4" s="462"/>
      <c r="E4" s="462"/>
      <c r="F4" s="463" t="s">
        <v>678</v>
      </c>
      <c r="G4" s="464"/>
      <c r="H4" s="464"/>
      <c r="I4" s="464"/>
      <c r="J4" s="464"/>
      <c r="K4" s="465"/>
      <c r="L4" s="147"/>
    </row>
    <row r="5" spans="1:12" s="67" customFormat="1" ht="21.6" customHeight="1" thickBot="1" x14ac:dyDescent="0.25">
      <c r="A5" s="435" t="s">
        <v>6</v>
      </c>
      <c r="B5" s="436"/>
      <c r="C5" s="436"/>
      <c r="D5" s="436"/>
      <c r="E5" s="436"/>
      <c r="F5" s="437" t="s">
        <v>462</v>
      </c>
      <c r="G5" s="438"/>
      <c r="H5" s="438"/>
      <c r="I5" s="438"/>
      <c r="J5" s="438"/>
      <c r="K5" s="439"/>
      <c r="L5" s="147"/>
    </row>
    <row r="6" spans="1:12" s="67" customFormat="1" ht="16.350000000000001" customHeight="1" thickBot="1" x14ac:dyDescent="0.25">
      <c r="A6" s="148"/>
      <c r="D6" s="147"/>
      <c r="E6" s="147"/>
      <c r="F6" s="147"/>
      <c r="G6" s="147"/>
      <c r="H6" s="147"/>
      <c r="I6" s="147"/>
      <c r="J6" s="147"/>
      <c r="K6" s="149"/>
      <c r="L6" s="147"/>
    </row>
    <row r="7" spans="1:12" ht="3.75" customHeight="1" thickBot="1" x14ac:dyDescent="0.3">
      <c r="A7" s="13"/>
      <c r="D7" s="150"/>
      <c r="E7" s="151"/>
      <c r="F7" s="152"/>
      <c r="G7" s="153"/>
      <c r="H7" s="154"/>
      <c r="K7" s="14"/>
    </row>
    <row r="8" spans="1:12" ht="3" customHeight="1" x14ac:dyDescent="0.25">
      <c r="A8" s="13"/>
      <c r="D8" s="155"/>
      <c r="E8" s="440" t="s">
        <v>461</v>
      </c>
      <c r="F8" s="441"/>
      <c r="G8" s="442"/>
      <c r="H8" s="156"/>
      <c r="K8" s="14"/>
    </row>
    <row r="9" spans="1:12" ht="15.75" customHeight="1" x14ac:dyDescent="0.25">
      <c r="A9" s="13"/>
      <c r="D9" s="155"/>
      <c r="E9" s="443"/>
      <c r="F9" s="444"/>
      <c r="G9" s="445"/>
      <c r="H9" s="156"/>
      <c r="K9" s="14"/>
    </row>
    <row r="10" spans="1:12" ht="3" customHeight="1" thickBot="1" x14ac:dyDescent="0.3">
      <c r="A10" s="13"/>
      <c r="D10" s="155"/>
      <c r="E10" s="446"/>
      <c r="F10" s="447"/>
      <c r="G10" s="448"/>
      <c r="H10" s="156"/>
      <c r="K10" s="14"/>
    </row>
    <row r="11" spans="1:12" ht="3" customHeight="1" x14ac:dyDescent="0.25">
      <c r="A11" s="13"/>
      <c r="D11" s="155"/>
      <c r="E11" s="157"/>
      <c r="F11" s="158"/>
      <c r="G11" s="159"/>
      <c r="H11" s="156"/>
      <c r="K11" s="14"/>
    </row>
    <row r="12" spans="1:12" s="17" customFormat="1" ht="17.25" customHeight="1" thickBot="1" x14ac:dyDescent="0.3">
      <c r="A12" s="15"/>
      <c r="D12" s="160"/>
      <c r="E12" s="161" t="s">
        <v>10</v>
      </c>
      <c r="F12" s="161" t="s">
        <v>14</v>
      </c>
      <c r="G12" s="161" t="s">
        <v>141</v>
      </c>
      <c r="H12" s="162"/>
      <c r="K12" s="16"/>
    </row>
    <row r="13" spans="1:12" ht="18" customHeight="1" thickBot="1" x14ac:dyDescent="0.3">
      <c r="A13" s="13"/>
      <c r="D13" s="155"/>
      <c r="E13" s="163">
        <v>1</v>
      </c>
      <c r="F13" s="164" t="s">
        <v>142</v>
      </c>
      <c r="G13" s="165">
        <v>0.03</v>
      </c>
      <c r="H13" s="156"/>
      <c r="K13" s="14"/>
    </row>
    <row r="14" spans="1:12" ht="18" customHeight="1" thickBot="1" x14ac:dyDescent="0.3">
      <c r="A14" s="13"/>
      <c r="D14" s="155"/>
      <c r="E14" s="163">
        <v>2</v>
      </c>
      <c r="F14" s="164" t="s">
        <v>143</v>
      </c>
      <c r="G14" s="165">
        <v>6.1999999999999998E-3</v>
      </c>
      <c r="H14" s="156"/>
      <c r="K14" s="14"/>
    </row>
    <row r="15" spans="1:12" ht="18" customHeight="1" x14ac:dyDescent="0.25">
      <c r="A15" s="13"/>
      <c r="D15" s="155"/>
      <c r="E15" s="163">
        <v>3</v>
      </c>
      <c r="F15" s="164" t="s">
        <v>144</v>
      </c>
      <c r="G15" s="165">
        <f>SUM(G16:G17)</f>
        <v>1.8000000000000002E-2</v>
      </c>
      <c r="H15" s="156"/>
      <c r="K15" s="14"/>
    </row>
    <row r="16" spans="1:12" ht="18" customHeight="1" x14ac:dyDescent="0.25">
      <c r="A16" s="13"/>
      <c r="D16" s="155"/>
      <c r="E16" s="166" t="s">
        <v>99</v>
      </c>
      <c r="F16" s="167" t="s">
        <v>145</v>
      </c>
      <c r="G16" s="168">
        <v>0.01</v>
      </c>
      <c r="H16" s="156"/>
      <c r="K16" s="14"/>
    </row>
    <row r="17" spans="1:11" ht="18" customHeight="1" thickBot="1" x14ac:dyDescent="0.3">
      <c r="A17" s="13"/>
      <c r="D17" s="155"/>
      <c r="E17" s="169" t="s">
        <v>101</v>
      </c>
      <c r="F17" s="167" t="s">
        <v>146</v>
      </c>
      <c r="G17" s="168">
        <v>8.0000000000000002E-3</v>
      </c>
      <c r="H17" s="156"/>
      <c r="K17" s="14"/>
    </row>
    <row r="18" spans="1:11" ht="18" customHeight="1" thickBot="1" x14ac:dyDescent="0.3">
      <c r="A18" s="13"/>
      <c r="D18" s="155"/>
      <c r="E18" s="163">
        <v>4</v>
      </c>
      <c r="F18" s="164" t="s">
        <v>147</v>
      </c>
      <c r="G18" s="165">
        <v>0.06</v>
      </c>
      <c r="H18" s="156"/>
      <c r="K18" s="14"/>
    </row>
    <row r="19" spans="1:11" ht="18" customHeight="1" x14ac:dyDescent="0.25">
      <c r="A19" s="13"/>
      <c r="D19" s="155"/>
      <c r="E19" s="163">
        <v>5</v>
      </c>
      <c r="F19" s="164" t="s">
        <v>148</v>
      </c>
      <c r="G19" s="165">
        <f>SUM(G20:G23)</f>
        <v>8.6499999999999994E-2</v>
      </c>
      <c r="H19" s="156"/>
      <c r="K19" s="14"/>
    </row>
    <row r="20" spans="1:11" ht="18" customHeight="1" x14ac:dyDescent="0.25">
      <c r="A20" s="13"/>
      <c r="D20" s="155"/>
      <c r="E20" s="166" t="s">
        <v>149</v>
      </c>
      <c r="F20" s="167" t="s">
        <v>150</v>
      </c>
      <c r="G20" s="170">
        <v>0.05</v>
      </c>
      <c r="H20" s="156"/>
      <c r="K20" s="14"/>
    </row>
    <row r="21" spans="1:11" ht="18" customHeight="1" x14ac:dyDescent="0.25">
      <c r="A21" s="13"/>
      <c r="D21" s="155"/>
      <c r="E21" s="166" t="s">
        <v>151</v>
      </c>
      <c r="F21" s="167" t="s">
        <v>152</v>
      </c>
      <c r="G21" s="168">
        <v>6.4999999999999997E-3</v>
      </c>
      <c r="H21" s="156"/>
      <c r="K21" s="14"/>
    </row>
    <row r="22" spans="1:11" ht="18" customHeight="1" x14ac:dyDescent="0.25">
      <c r="A22" s="13"/>
      <c r="D22" s="155"/>
      <c r="E22" s="166" t="s">
        <v>153</v>
      </c>
      <c r="F22" s="167" t="s">
        <v>154</v>
      </c>
      <c r="G22" s="168">
        <v>0.03</v>
      </c>
      <c r="H22" s="156"/>
      <c r="K22" s="14"/>
    </row>
    <row r="23" spans="1:11" ht="18" customHeight="1" x14ac:dyDescent="0.25">
      <c r="A23" s="13"/>
      <c r="D23" s="155"/>
      <c r="E23" s="166" t="s">
        <v>155</v>
      </c>
      <c r="F23" s="167" t="s">
        <v>156</v>
      </c>
      <c r="G23" s="168"/>
      <c r="H23" s="156"/>
      <c r="K23" s="14"/>
    </row>
    <row r="24" spans="1:11" ht="3.75" customHeight="1" thickBot="1" x14ac:dyDescent="0.3">
      <c r="A24" s="13"/>
      <c r="D24" s="155"/>
      <c r="G24" s="171"/>
      <c r="H24" s="156"/>
      <c r="K24" s="14"/>
    </row>
    <row r="25" spans="1:11" ht="15.75" customHeight="1" x14ac:dyDescent="0.25">
      <c r="A25" s="13"/>
      <c r="D25" s="155"/>
      <c r="E25" s="449" t="s">
        <v>6</v>
      </c>
      <c r="F25" s="450"/>
      <c r="G25" s="172">
        <f>TRUNC(((1+(G13+G15))*(1+G14)*(1+G18)/(1-G19))-1,4)</f>
        <v>0.22359999999999999</v>
      </c>
      <c r="H25" s="156"/>
      <c r="K25" s="14"/>
    </row>
    <row r="26" spans="1:11" ht="3.75" customHeight="1" thickBot="1" x14ac:dyDescent="0.3">
      <c r="A26" s="13"/>
      <c r="D26" s="173"/>
      <c r="E26" s="174"/>
      <c r="F26" s="175"/>
      <c r="G26" s="176"/>
      <c r="H26" s="177"/>
      <c r="K26" s="14"/>
    </row>
    <row r="27" spans="1:11" ht="16.350000000000001" customHeight="1" x14ac:dyDescent="0.25">
      <c r="A27" s="13"/>
      <c r="F27" s="178"/>
      <c r="K27" s="14"/>
    </row>
    <row r="28" spans="1:11" ht="13.35" customHeight="1" x14ac:dyDescent="0.25">
      <c r="A28" s="13"/>
      <c r="K28" s="14"/>
    </row>
    <row r="29" spans="1:11" ht="13.35" customHeight="1" x14ac:dyDescent="0.25">
      <c r="A29" s="13"/>
      <c r="K29" s="14"/>
    </row>
    <row r="30" spans="1:11" ht="13.35" customHeight="1" thickBot="1" x14ac:dyDescent="0.3">
      <c r="A30" s="21"/>
      <c r="B30" s="23"/>
      <c r="C30" s="23"/>
      <c r="D30" s="23"/>
      <c r="E30" s="22"/>
      <c r="F30" s="23"/>
      <c r="G30" s="180"/>
      <c r="H30" s="23"/>
      <c r="I30" s="23"/>
      <c r="J30" s="23"/>
      <c r="K30" s="27"/>
    </row>
  </sheetData>
  <mergeCells count="10">
    <mergeCell ref="A5:E5"/>
    <mergeCell ref="F5:K5"/>
    <mergeCell ref="E8:G10"/>
    <mergeCell ref="E25:F25"/>
    <mergeCell ref="A1:K1"/>
    <mergeCell ref="A2:K2"/>
    <mergeCell ref="A3:E3"/>
    <mergeCell ref="F3:K3"/>
    <mergeCell ref="A4:E4"/>
    <mergeCell ref="F4:K4"/>
  </mergeCells>
  <printOptions horizontalCentered="1"/>
  <pageMargins left="0.51181102362204722" right="0.51181102362204722" top="1.2204724409448819" bottom="0.98425196850393704" header="0.31496062992125984" footer="0.31496062992125984"/>
  <pageSetup paperSize="9" fitToHeight="0" orientation="portrait" r:id="rId1"/>
  <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N43"/>
  <sheetViews>
    <sheetView showGridLines="0" showOutlineSymbols="0" showWhiteSpace="0" zoomScale="115" zoomScaleNormal="115" zoomScaleSheetLayoutView="115" zoomScalePageLayoutView="112" workbookViewId="0">
      <selection sqref="A1:I1"/>
    </sheetView>
  </sheetViews>
  <sheetFormatPr defaultColWidth="9.140625" defaultRowHeight="14.25" x14ac:dyDescent="0.2"/>
  <cols>
    <col min="1" max="1" width="11.42578125" style="30" bestFit="1" customWidth="1"/>
    <col min="2" max="2" width="62.5703125" style="30" customWidth="1"/>
    <col min="3" max="3" width="9.42578125" style="31" customWidth="1"/>
    <col min="4" max="4" width="12.140625" style="35" bestFit="1" customWidth="1"/>
    <col min="5" max="5" width="14.85546875" style="32" customWidth="1"/>
    <col min="6" max="6" width="16.85546875" style="32" bestFit="1" customWidth="1"/>
    <col min="7" max="7" width="7" style="32" bestFit="1" customWidth="1"/>
    <col min="8" max="8" width="12.42578125" style="30" bestFit="1" customWidth="1"/>
    <col min="9" max="9" width="17.28515625" style="30" customWidth="1"/>
    <col min="10" max="10" width="10.140625" style="30" customWidth="1"/>
    <col min="11" max="14" width="10.140625" style="30" hidden="1" customWidth="1"/>
    <col min="15" max="15" width="10.140625" style="30" customWidth="1"/>
    <col min="16" max="16384" width="9.140625" style="30"/>
  </cols>
  <sheetData>
    <row r="1" spans="1:14" ht="30" customHeight="1" x14ac:dyDescent="0.2">
      <c r="A1" s="332" t="s">
        <v>139</v>
      </c>
      <c r="B1" s="333"/>
      <c r="C1" s="333"/>
      <c r="D1" s="333"/>
      <c r="E1" s="333"/>
      <c r="F1" s="333"/>
      <c r="G1" s="333"/>
      <c r="H1" s="333"/>
      <c r="I1" s="334"/>
    </row>
    <row r="2" spans="1:14" ht="30" customHeight="1" thickBot="1" x14ac:dyDescent="0.25">
      <c r="A2" s="466" t="s">
        <v>0</v>
      </c>
      <c r="B2" s="467"/>
      <c r="C2" s="467"/>
      <c r="D2" s="467"/>
      <c r="E2" s="467"/>
      <c r="F2" s="467"/>
      <c r="G2" s="467"/>
      <c r="H2" s="467"/>
      <c r="I2" s="468"/>
    </row>
    <row r="3" spans="1:14" ht="16.5" thickBot="1" x14ac:dyDescent="0.35">
      <c r="A3" s="371" t="s">
        <v>205</v>
      </c>
      <c r="B3" s="372"/>
      <c r="C3" s="372"/>
      <c r="D3" s="372"/>
      <c r="E3" s="372"/>
      <c r="F3" s="372"/>
      <c r="G3" s="372"/>
      <c r="H3" s="372"/>
      <c r="I3" s="373"/>
    </row>
    <row r="4" spans="1:14" ht="45" customHeight="1" thickBot="1" x14ac:dyDescent="0.25">
      <c r="A4" s="216" t="s">
        <v>10</v>
      </c>
      <c r="B4" s="217" t="s">
        <v>14</v>
      </c>
      <c r="C4" s="217" t="s">
        <v>15</v>
      </c>
      <c r="D4" s="218" t="s">
        <v>16</v>
      </c>
      <c r="E4" s="219" t="s">
        <v>206</v>
      </c>
      <c r="F4" s="219" t="s">
        <v>19</v>
      </c>
      <c r="G4" s="219" t="s">
        <v>20</v>
      </c>
      <c r="H4" s="219" t="s">
        <v>207</v>
      </c>
      <c r="I4" s="220" t="s">
        <v>208</v>
      </c>
    </row>
    <row r="5" spans="1:14" x14ac:dyDescent="0.2">
      <c r="A5" s="254" t="s">
        <v>101</v>
      </c>
      <c r="B5" s="255" t="str">
        <f>VLOOKUP(A5,ORÇ!$A$11:$I$49,5,FALSE)</f>
        <v>SERVENTE COM ENCARGOS COMPLEMENTARES</v>
      </c>
      <c r="C5" s="256" t="str">
        <f>VLOOKUP(A5,ORÇ!$A$11:$I$49,6,FALSE)</f>
        <v>MÊS</v>
      </c>
      <c r="D5" s="257">
        <f>VLOOKUP(A5,ORÇ!$A$11:$I$49,7,FALSE)</f>
        <v>240</v>
      </c>
      <c r="E5" s="258">
        <f>VLOOKUP(A5,ORÇ!$A$11:$I$49,9,FALSE)</f>
        <v>4658.26</v>
      </c>
      <c r="F5" s="259">
        <f t="shared" ref="F5:F41" si="0">TRUNC(D5*E5,2)</f>
        <v>1117982.3999999999</v>
      </c>
      <c r="G5" s="260">
        <f t="shared" ref="G5:G41" si="1">F5/$F$42</f>
        <v>0.10530402415358937</v>
      </c>
      <c r="H5" s="260">
        <f>G5</f>
        <v>0.10530402415358937</v>
      </c>
      <c r="I5" s="472" t="str">
        <f t="shared" ref="I5:I18" si="2">IF(H5&lt;50%,"A",IF(AND(H5&gt;50%,H5&lt;80%),"B","C"))</f>
        <v>A</v>
      </c>
    </row>
    <row r="6" spans="1:14" ht="24" x14ac:dyDescent="0.2">
      <c r="A6" s="254" t="s">
        <v>104</v>
      </c>
      <c r="B6" s="255" t="str">
        <f>VLOOKUP(A6,ORÇ!$A$11:$I$49,5,FALSE)</f>
        <v>LOCAÇÃO DE CAMINHÃO MUNCK DE 18 T, INCLUSIVE COMBUSTIVEL, MANUTENÇÃO, OPERADOR E SMARTPHONE</v>
      </c>
      <c r="C6" s="256" t="str">
        <f>VLOOKUP(A6,ORÇ!$A$11:$I$49,6,FALSE)</f>
        <v>H</v>
      </c>
      <c r="D6" s="257">
        <f>VLOOKUP(A6,ORÇ!$A$11:$I$49,7,FALSE)</f>
        <v>2112</v>
      </c>
      <c r="E6" s="258">
        <f>VLOOKUP(A6,ORÇ!$A$11:$I$49,9,FALSE)</f>
        <v>435.99</v>
      </c>
      <c r="F6" s="259">
        <f t="shared" si="0"/>
        <v>920810.88</v>
      </c>
      <c r="G6" s="260">
        <f t="shared" si="1"/>
        <v>8.673221613185314E-2</v>
      </c>
      <c r="H6" s="260">
        <f>G6+H5</f>
        <v>0.19203624028544253</v>
      </c>
      <c r="I6" s="470"/>
    </row>
    <row r="7" spans="1:14" ht="14.25" customHeight="1" x14ac:dyDescent="0.2">
      <c r="A7" s="261" t="s">
        <v>103</v>
      </c>
      <c r="B7" s="255" t="str">
        <f>VLOOKUP(A7,ORÇ!$A$11:$I$49,5,FALSE)</f>
        <v>EQUIPE ORNAMENTAÇÃO  (1/MÊS)</v>
      </c>
      <c r="C7" s="256" t="str">
        <f>VLOOKUP(A7,ORÇ!$A$11:$I$49,6,FALSE)</f>
        <v>MÊS</v>
      </c>
      <c r="D7" s="257">
        <f>VLOOKUP(A7,ORÇ!$A$11:$I$49,7,FALSE)</f>
        <v>24</v>
      </c>
      <c r="E7" s="258">
        <f>VLOOKUP(A7,ORÇ!$A$11:$I$49,9,FALSE)</f>
        <v>38318.11</v>
      </c>
      <c r="F7" s="259">
        <f t="shared" si="0"/>
        <v>919634.64</v>
      </c>
      <c r="G7" s="260">
        <f t="shared" si="1"/>
        <v>8.6621424758598589E-2</v>
      </c>
      <c r="H7" s="260">
        <f>G7+H6</f>
        <v>0.2786576650440411</v>
      </c>
      <c r="I7" s="470"/>
    </row>
    <row r="8" spans="1:14" ht="24" customHeight="1" x14ac:dyDescent="0.2">
      <c r="A8" s="254" t="s">
        <v>84</v>
      </c>
      <c r="B8" s="255" t="str">
        <f>VLOOKUP(A8,ORÇ!$A$11:$I$49,5,FALSE)</f>
        <v>TRATAMENTO FITOSSANITÁRIO COM UTILIZAÇÃO DE PRODUTOS QUÍMICOS - INSETICIDAS E FUNGICIDAS</v>
      </c>
      <c r="C8" s="256" t="str">
        <f>VLOOKUP(A8,ORÇ!$A$11:$I$49,6,FALSE)</f>
        <v>M2</v>
      </c>
      <c r="D8" s="257">
        <f>VLOOKUP(A8,ORÇ!$A$11:$I$49,7,FALSE)</f>
        <v>60000</v>
      </c>
      <c r="E8" s="258">
        <f>VLOOKUP(A8,ORÇ!$A$11:$I$49,9,FALSE)</f>
        <v>11.13</v>
      </c>
      <c r="F8" s="259">
        <f t="shared" si="0"/>
        <v>667800</v>
      </c>
      <c r="G8" s="260">
        <f t="shared" si="1"/>
        <v>6.2900835764290203E-2</v>
      </c>
      <c r="H8" s="260">
        <f t="shared" ref="H8:H41" si="3">H7+G8</f>
        <v>0.34155850080833128</v>
      </c>
      <c r="I8" s="470"/>
      <c r="K8" s="288" t="s">
        <v>209</v>
      </c>
      <c r="L8" s="288">
        <f>COUNTA(G4:G8)</f>
        <v>5</v>
      </c>
      <c r="M8" s="289" t="e">
        <f>L8/$L$11</f>
        <v>#DIV/0!</v>
      </c>
      <c r="N8" s="290" t="e">
        <f>SUM(M8:M8)</f>
        <v>#DIV/0!</v>
      </c>
    </row>
    <row r="9" spans="1:14" ht="24" customHeight="1" x14ac:dyDescent="0.2">
      <c r="A9" s="254" t="s">
        <v>76</v>
      </c>
      <c r="B9" s="255" t="str">
        <f>VLOOKUP(A9,ORÇ!$A$11:$I$49,5,FALSE)</f>
        <v>PLANTIO DE ÁRVORE ORNAMENTAL COM ALTURA DE MUDA MAIOR QUE 2,00 M E MENOR OU IGUAL A 4,00 M.</v>
      </c>
      <c r="C9" s="256" t="str">
        <f>VLOOKUP(A9,ORÇ!$A$11:$I$49,6,FALSE)</f>
        <v>UN</v>
      </c>
      <c r="D9" s="257">
        <f>VLOOKUP(A9,ORÇ!$A$11:$I$49,7,FALSE)</f>
        <v>1600</v>
      </c>
      <c r="E9" s="258">
        <f>VLOOKUP(A9,ORÇ!$A$11:$I$49,9,FALSE)</f>
        <v>413.9</v>
      </c>
      <c r="F9" s="259">
        <f t="shared" si="0"/>
        <v>662240</v>
      </c>
      <c r="G9" s="260">
        <f t="shared" si="1"/>
        <v>6.2377133088564747E-2</v>
      </c>
      <c r="H9" s="260">
        <f t="shared" si="3"/>
        <v>0.40393563389689602</v>
      </c>
      <c r="I9" s="470"/>
      <c r="K9" s="291"/>
      <c r="L9" s="291"/>
      <c r="M9" s="291"/>
      <c r="N9" s="291"/>
    </row>
    <row r="10" spans="1:14" ht="14.25" customHeight="1" x14ac:dyDescent="0.2">
      <c r="A10" s="254" t="s">
        <v>72</v>
      </c>
      <c r="B10" s="255" t="str">
        <f>VLOOKUP(A10,ORÇ!$A$11:$I$49,5,FALSE)</f>
        <v>PLANTIO DE ARBUSTO OU CERCA VIVA.</v>
      </c>
      <c r="C10" s="256" t="str">
        <f>VLOOKUP(A10,ORÇ!$A$11:$I$49,6,FALSE)</f>
        <v>UN</v>
      </c>
      <c r="D10" s="257">
        <f>VLOOKUP(A10,ORÇ!$A$11:$I$49,7,FALSE)</f>
        <v>4000</v>
      </c>
      <c r="E10" s="258">
        <f>VLOOKUP(A10,ORÇ!$A$11:$I$49,9,FALSE)</f>
        <v>154.36000000000001</v>
      </c>
      <c r="F10" s="259">
        <f t="shared" si="0"/>
        <v>617440</v>
      </c>
      <c r="G10" s="260">
        <f t="shared" si="1"/>
        <v>5.8157370521568344E-2</v>
      </c>
      <c r="H10" s="260">
        <f t="shared" si="3"/>
        <v>0.46209300441846435</v>
      </c>
      <c r="I10" s="471"/>
      <c r="K10" s="292"/>
      <c r="L10" s="292"/>
      <c r="M10" s="293"/>
      <c r="N10" s="294"/>
    </row>
    <row r="11" spans="1:14" ht="24" customHeight="1" x14ac:dyDescent="0.2">
      <c r="A11" s="254" t="s">
        <v>74</v>
      </c>
      <c r="B11" s="255" t="str">
        <f>VLOOKUP(A11,ORÇ!$A$11:$I$49,5,FALSE)</f>
        <v xml:space="preserve">PLANTIO DE ÁRVORE ORNAMENTAL COM ALTURA DE MUDA MENOR OU IGUAL A 2,00 M. </v>
      </c>
      <c r="C11" s="256" t="str">
        <f>VLOOKUP(A11,ORÇ!$A$11:$I$49,6,FALSE)</f>
        <v>UN</v>
      </c>
      <c r="D11" s="257">
        <f>VLOOKUP(A11,ORÇ!$A$11:$I$49,7,FALSE)</f>
        <v>2800</v>
      </c>
      <c r="E11" s="258">
        <f>VLOOKUP(A11,ORÇ!$A$11:$I$49,9,FALSE)</f>
        <v>216.93</v>
      </c>
      <c r="F11" s="259">
        <f t="shared" si="0"/>
        <v>607404</v>
      </c>
      <c r="G11" s="260">
        <f t="shared" si="1"/>
        <v>5.7212068353658163E-2</v>
      </c>
      <c r="H11" s="260">
        <f t="shared" si="3"/>
        <v>0.51930507277212246</v>
      </c>
      <c r="I11" s="469" t="str">
        <f t="shared" si="2"/>
        <v>B</v>
      </c>
      <c r="K11" s="292"/>
      <c r="L11" s="292"/>
      <c r="M11" s="294"/>
      <c r="N11" s="294"/>
    </row>
    <row r="12" spans="1:14" ht="14.25" customHeight="1" x14ac:dyDescent="0.2">
      <c r="A12" s="254" t="s">
        <v>90</v>
      </c>
      <c r="B12" s="255" t="str">
        <f>VLOOKUP(A12,ORÇ!$A$11:$I$49,5,FALSE)</f>
        <v xml:space="preserve">IRRIGAÇÃO DIÁRIA </v>
      </c>
      <c r="C12" s="256" t="str">
        <f>VLOOKUP(A12,ORÇ!$A$11:$I$49,6,FALSE)</f>
        <v>M2xD</v>
      </c>
      <c r="D12" s="257">
        <f>VLOOKUP(A12,ORÇ!$A$11:$I$49,7,FALSE)</f>
        <v>5000000</v>
      </c>
      <c r="E12" s="258">
        <f>VLOOKUP(A12,ORÇ!$A$11:$I$49,9,FALSE)</f>
        <v>0.12</v>
      </c>
      <c r="F12" s="259">
        <f t="shared" si="0"/>
        <v>600000</v>
      </c>
      <c r="G12" s="260">
        <f t="shared" si="1"/>
        <v>5.6514677236559029E-2</v>
      </c>
      <c r="H12" s="260">
        <f t="shared" si="3"/>
        <v>0.57581975000868146</v>
      </c>
      <c r="I12" s="470"/>
    </row>
    <row r="13" spans="1:14" ht="14.25" customHeight="1" x14ac:dyDescent="0.2">
      <c r="A13" s="254" t="s">
        <v>33</v>
      </c>
      <c r="B13" s="255" t="str">
        <f>VLOOKUP(A13,ORÇ!$A$11:$I$49,5,FALSE)</f>
        <v>CAPINA MECANIZADA</v>
      </c>
      <c r="C13" s="256" t="str">
        <f>VLOOKUP(A13,ORÇ!$A$11:$I$49,6,FALSE)</f>
        <v>M2</v>
      </c>
      <c r="D13" s="257">
        <f>VLOOKUP(A13,ORÇ!$A$11:$I$49,7,FALSE)</f>
        <v>450000</v>
      </c>
      <c r="E13" s="258">
        <f>VLOOKUP(A13,ORÇ!$A$11:$I$49,9,FALSE)</f>
        <v>1.26</v>
      </c>
      <c r="F13" s="259">
        <f t="shared" si="0"/>
        <v>567000</v>
      </c>
      <c r="G13" s="260">
        <f t="shared" si="1"/>
        <v>5.340636998854828E-2</v>
      </c>
      <c r="H13" s="260">
        <f t="shared" si="3"/>
        <v>0.62922611999722977</v>
      </c>
      <c r="I13" s="470"/>
    </row>
    <row r="14" spans="1:14" ht="14.25" customHeight="1" x14ac:dyDescent="0.2">
      <c r="A14" s="254" t="s">
        <v>99</v>
      </c>
      <c r="B14" s="255" t="str">
        <f>VLOOKUP(A14,ORÇ!$A$11:$I$49,5,FALSE)</f>
        <v xml:space="preserve">JARDINEIRO COM ENCARGOS COMPLEMENTARES </v>
      </c>
      <c r="C14" s="256" t="str">
        <f>VLOOKUP(A14,ORÇ!$A$11:$I$49,6,FALSE)</f>
        <v>MÊS</v>
      </c>
      <c r="D14" s="257">
        <f>VLOOKUP(A14,ORÇ!$A$11:$I$49,7,FALSE)</f>
        <v>96</v>
      </c>
      <c r="E14" s="258">
        <f>VLOOKUP(A14,ORÇ!$A$11:$I$49,9,FALSE)</f>
        <v>4921.25</v>
      </c>
      <c r="F14" s="259">
        <f t="shared" si="0"/>
        <v>472440</v>
      </c>
      <c r="G14" s="260">
        <f t="shared" si="1"/>
        <v>4.4499656856066577E-2</v>
      </c>
      <c r="H14" s="260">
        <f t="shared" si="3"/>
        <v>0.67372577685329638</v>
      </c>
      <c r="I14" s="470"/>
    </row>
    <row r="15" spans="1:14" ht="14.25" customHeight="1" x14ac:dyDescent="0.2">
      <c r="A15" s="254" t="s">
        <v>96</v>
      </c>
      <c r="B15" s="255" t="str">
        <f>VLOOKUP(A15,ORÇ!$A$11:$I$49,5,FALSE)</f>
        <v>FORNECIMENTO E PLANTIO DE FORRAÇÃO/RASTEIRA</v>
      </c>
      <c r="C15" s="256" t="str">
        <f>VLOOKUP(A15,ORÇ!$A$11:$I$49,6,FALSE)</f>
        <v>UND</v>
      </c>
      <c r="D15" s="257">
        <f>VLOOKUP(A15,ORÇ!$A$11:$I$49,7,FALSE)</f>
        <v>28000</v>
      </c>
      <c r="E15" s="258">
        <f>VLOOKUP(A15,ORÇ!$A$11:$I$49,9,FALSE)</f>
        <v>15.8</v>
      </c>
      <c r="F15" s="259">
        <f t="shared" si="0"/>
        <v>442400</v>
      </c>
      <c r="G15" s="260">
        <f t="shared" si="1"/>
        <v>4.1670155349089522E-2</v>
      </c>
      <c r="H15" s="260">
        <f t="shared" si="3"/>
        <v>0.71539593220238595</v>
      </c>
      <c r="I15" s="470"/>
    </row>
    <row r="16" spans="1:14" ht="14.25" customHeight="1" x14ac:dyDescent="0.2">
      <c r="A16" s="254" t="s">
        <v>36</v>
      </c>
      <c r="B16" s="255" t="str">
        <f>VLOOKUP(A16,ORÇ!$A$11:$I$49,5,FALSE)</f>
        <v>CAPINA MANUAL</v>
      </c>
      <c r="C16" s="256" t="str">
        <f>VLOOKUP(A16,ORÇ!$A$11:$I$49,6,FALSE)</f>
        <v>M2</v>
      </c>
      <c r="D16" s="257">
        <f>VLOOKUP(A16,ORÇ!$A$11:$I$49,7,FALSE)</f>
        <v>180000</v>
      </c>
      <c r="E16" s="258">
        <f>VLOOKUP(A16,ORÇ!$A$11:$I$49,9,FALSE)</f>
        <v>2.16</v>
      </c>
      <c r="F16" s="259">
        <f t="shared" si="0"/>
        <v>388800</v>
      </c>
      <c r="G16" s="260">
        <f t="shared" si="1"/>
        <v>3.6621510849290252E-2</v>
      </c>
      <c r="H16" s="260">
        <f t="shared" si="3"/>
        <v>0.75201744305167617</v>
      </c>
      <c r="I16" s="470"/>
    </row>
    <row r="17" spans="1:14" ht="14.25" customHeight="1" x14ac:dyDescent="0.2">
      <c r="A17" s="254" t="s">
        <v>80</v>
      </c>
      <c r="B17" s="255" t="str">
        <f>VLOOKUP(A17,ORÇ!$A$11:$I$49,5,FALSE)</f>
        <v>APLICAÇÃO DE ADUBO EM SOLO.</v>
      </c>
      <c r="C17" s="256" t="str">
        <f>VLOOKUP(A17,ORÇ!$A$11:$I$49,6,FALSE)</f>
        <v>M2</v>
      </c>
      <c r="D17" s="257">
        <f>VLOOKUP(A17,ORÇ!$A$11:$I$49,7,FALSE)</f>
        <v>32000</v>
      </c>
      <c r="E17" s="258">
        <f>VLOOKUP(A17,ORÇ!$A$11:$I$49,9,FALSE)</f>
        <v>10.86</v>
      </c>
      <c r="F17" s="259">
        <f t="shared" si="0"/>
        <v>347520</v>
      </c>
      <c r="G17" s="260">
        <f t="shared" si="1"/>
        <v>3.2733301055414991E-2</v>
      </c>
      <c r="H17" s="260">
        <f t="shared" si="3"/>
        <v>0.78475074410709111</v>
      </c>
      <c r="I17" s="471"/>
    </row>
    <row r="18" spans="1:14" ht="14.25" customHeight="1" x14ac:dyDescent="0.2">
      <c r="A18" s="254" t="s">
        <v>67</v>
      </c>
      <c r="B18" s="255" t="str">
        <f>VLOOKUP(A18,ORÇ!$A$11:$I$49,5,FALSE)</f>
        <v>FORNECIMENTO E ESPALHAMENTO DE TERRA PRETA</v>
      </c>
      <c r="C18" s="256" t="str">
        <f>VLOOKUP(A18,ORÇ!$A$11:$I$49,6,FALSE)</f>
        <v>M3</v>
      </c>
      <c r="D18" s="257">
        <f>VLOOKUP(A18,ORÇ!$A$11:$I$49,7,FALSE)</f>
        <v>768</v>
      </c>
      <c r="E18" s="258">
        <f>VLOOKUP(A18,ORÇ!$A$11:$I$49,9,FALSE)</f>
        <v>449.94</v>
      </c>
      <c r="F18" s="259">
        <f t="shared" si="0"/>
        <v>345553.91999999998</v>
      </c>
      <c r="G18" s="260">
        <f t="shared" si="1"/>
        <v>3.254811376104623E-2</v>
      </c>
      <c r="H18" s="260">
        <f t="shared" si="3"/>
        <v>0.81729885786813739</v>
      </c>
      <c r="I18" s="469" t="str">
        <f t="shared" si="2"/>
        <v>C</v>
      </c>
      <c r="K18" s="288" t="s">
        <v>210</v>
      </c>
      <c r="L18" s="288">
        <f>COUNTA(G27:G48)</f>
        <v>15</v>
      </c>
      <c r="M18" s="289" t="e">
        <f>L18/$L$11</f>
        <v>#DIV/0!</v>
      </c>
      <c r="N18" s="290" t="e">
        <f>M18</f>
        <v>#DIV/0!</v>
      </c>
    </row>
    <row r="19" spans="1:14" ht="24" customHeight="1" x14ac:dyDescent="0.2">
      <c r="A19" s="254" t="s">
        <v>65</v>
      </c>
      <c r="B19" s="255" t="str">
        <f>VLOOKUP(A19,ORÇ!$A$11:$I$49,5,FALSE)</f>
        <v>PODA DAS ÁRVORES, PALMEIRAS E DEMAIS ESPÉCIES ARBÓREAS (DIÂMETRO ACIMA DE 60CM)</v>
      </c>
      <c r="C19" s="256" t="str">
        <f>VLOOKUP(A19,ORÇ!$A$11:$I$49,6,FALSE)</f>
        <v>UN</v>
      </c>
      <c r="D19" s="257">
        <f>VLOOKUP(A19,ORÇ!$A$11:$I$49,7,FALSE)</f>
        <v>400</v>
      </c>
      <c r="E19" s="258">
        <f>VLOOKUP(A19,ORÇ!$A$11:$I$49,9,FALSE)</f>
        <v>862.52</v>
      </c>
      <c r="F19" s="259">
        <f t="shared" si="0"/>
        <v>345008</v>
      </c>
      <c r="G19" s="260">
        <f t="shared" si="1"/>
        <v>3.249669294005126E-2</v>
      </c>
      <c r="H19" s="260">
        <f t="shared" si="3"/>
        <v>0.84979555080818869</v>
      </c>
      <c r="I19" s="470"/>
    </row>
    <row r="20" spans="1:14" ht="14.25" customHeight="1" x14ac:dyDescent="0.2">
      <c r="A20" s="254" t="s">
        <v>40</v>
      </c>
      <c r="B20" s="255" t="str">
        <f>VLOOKUP(A20,ORÇ!$A$11:$I$49,5,FALSE)</f>
        <v>PLANTIO DE GRAMA EM PLACAS. AF_05/2018</v>
      </c>
      <c r="C20" s="256" t="str">
        <f>VLOOKUP(A20,ORÇ!$A$11:$I$49,6,FALSE)</f>
        <v>M2</v>
      </c>
      <c r="D20" s="257">
        <f>VLOOKUP(A20,ORÇ!$A$11:$I$49,7,FALSE)</f>
        <v>12000</v>
      </c>
      <c r="E20" s="258">
        <f>VLOOKUP(A20,ORÇ!$A$11:$I$49,9,FALSE)</f>
        <v>21.97</v>
      </c>
      <c r="F20" s="259">
        <f t="shared" si="0"/>
        <v>263640</v>
      </c>
      <c r="G20" s="260">
        <f t="shared" si="1"/>
        <v>2.4832549177744037E-2</v>
      </c>
      <c r="H20" s="260">
        <f t="shared" si="3"/>
        <v>0.87462809998593272</v>
      </c>
      <c r="I20" s="470"/>
      <c r="K20" s="288" t="s">
        <v>211</v>
      </c>
      <c r="L20" s="288">
        <f>SUM(L17:L19)</f>
        <v>15</v>
      </c>
      <c r="M20" s="290" t="e">
        <f>SUM(M17:M19)</f>
        <v>#DIV/0!</v>
      </c>
      <c r="N20" s="290" t="e">
        <f>SUM(N17:N19)</f>
        <v>#DIV/0!</v>
      </c>
    </row>
    <row r="21" spans="1:14" ht="24" customHeight="1" x14ac:dyDescent="0.2">
      <c r="A21" s="254" t="s">
        <v>63</v>
      </c>
      <c r="B21" s="255" t="str">
        <f>VLOOKUP(A21,ORÇ!$A$11:$I$49,5,FALSE)</f>
        <v>PODA DAS ÁRVORES, PALMEIRAS E DEMAIS ESPÉCIES ARBÓREAS (DIÂMETRO ATÉ 40CM À 60CM)</v>
      </c>
      <c r="C21" s="256" t="str">
        <f>VLOOKUP(A21,ORÇ!$A$11:$I$49,6,FALSE)</f>
        <v>UN</v>
      </c>
      <c r="D21" s="257">
        <f>VLOOKUP(A21,ORÇ!$A$11:$I$49,7,FALSE)</f>
        <v>600</v>
      </c>
      <c r="E21" s="258">
        <f>VLOOKUP(A21,ORÇ!$A$11:$I$49,9,FALSE)</f>
        <v>413.45</v>
      </c>
      <c r="F21" s="259">
        <f t="shared" si="0"/>
        <v>248070</v>
      </c>
      <c r="G21" s="260">
        <f t="shared" si="1"/>
        <v>2.3365993303455328E-2</v>
      </c>
      <c r="H21" s="260">
        <f t="shared" si="3"/>
        <v>0.89799409328938806</v>
      </c>
      <c r="I21" s="470"/>
    </row>
    <row r="22" spans="1:14" ht="14.25" customHeight="1" x14ac:dyDescent="0.2">
      <c r="A22" s="254" t="s">
        <v>78</v>
      </c>
      <c r="B22" s="295" t="str">
        <f>VLOOKUP(A22,ORÇ!$A$11:$I$49,5,FALSE)</f>
        <v>PLANTIO DE PALMEIRA COM ALTURA DE MUDA MENOR OU IGUAL A 2,00 M.</v>
      </c>
      <c r="C22" s="256" t="str">
        <f>VLOOKUP(A22,ORÇ!$A$11:$I$49,6,FALSE)</f>
        <v>UN</v>
      </c>
      <c r="D22" s="257">
        <f>VLOOKUP(A22,ORÇ!$A$11:$I$49,7,FALSE)</f>
        <v>400</v>
      </c>
      <c r="E22" s="258">
        <f>VLOOKUP(A22,ORÇ!$A$11:$I$49,9,FALSE)</f>
        <v>618.84</v>
      </c>
      <c r="F22" s="259">
        <f t="shared" si="0"/>
        <v>247536</v>
      </c>
      <c r="G22" s="260">
        <f t="shared" si="1"/>
        <v>2.3315695240714793E-2</v>
      </c>
      <c r="H22" s="260">
        <f t="shared" si="3"/>
        <v>0.92130978853010281</v>
      </c>
      <c r="I22" s="470"/>
      <c r="K22" s="60"/>
    </row>
    <row r="23" spans="1:14" ht="14.25" customHeight="1" x14ac:dyDescent="0.2">
      <c r="A23" s="254" t="s">
        <v>70</v>
      </c>
      <c r="B23" s="255" t="str">
        <f>VLOOKUP(A23,ORÇ!$A$11:$I$49,5,FALSE)</f>
        <v>FORNECIMENTO E ESPALHAMENTO DE ADUBO MINERAL - NPK 10-10-10</v>
      </c>
      <c r="C23" s="256" t="str">
        <f>VLOOKUP(A23,ORÇ!$A$11:$I$49,6,FALSE)</f>
        <v>M2</v>
      </c>
      <c r="D23" s="257">
        <f>VLOOKUP(A23,ORÇ!$A$11:$I$49,7,FALSE)</f>
        <v>24000</v>
      </c>
      <c r="E23" s="258">
        <f>VLOOKUP(A23,ORÇ!$A$11:$I$49,9,FALSE)</f>
        <v>6.49</v>
      </c>
      <c r="F23" s="259">
        <f t="shared" si="0"/>
        <v>155760</v>
      </c>
      <c r="G23" s="260">
        <f t="shared" si="1"/>
        <v>1.4671210210610724E-2</v>
      </c>
      <c r="H23" s="260">
        <f t="shared" si="3"/>
        <v>0.9359809987407135</v>
      </c>
      <c r="I23" s="470"/>
    </row>
    <row r="24" spans="1:14" ht="14.25" customHeight="1" x14ac:dyDescent="0.2">
      <c r="A24" s="254" t="s">
        <v>94</v>
      </c>
      <c r="B24" s="255" t="str">
        <f>VLOOKUP(A24,ORÇ!$A$11:$I$49,5,FALSE)</f>
        <v>LIMPEZA (VARRIÇÃO E REMOÇÃO DE ENTULHO)</v>
      </c>
      <c r="C24" s="256" t="str">
        <f>VLOOKUP(A24,ORÇ!$A$11:$I$49,6,FALSE)</f>
        <v>M2</v>
      </c>
      <c r="D24" s="257">
        <f>VLOOKUP(A24,ORÇ!$A$11:$I$49,7,FALSE)</f>
        <v>240000</v>
      </c>
      <c r="E24" s="258">
        <f>VLOOKUP(A24,ORÇ!$A$11:$I$49,9,FALSE)</f>
        <v>0.61</v>
      </c>
      <c r="F24" s="259">
        <f t="shared" si="0"/>
        <v>146400</v>
      </c>
      <c r="G24" s="260">
        <f t="shared" si="1"/>
        <v>1.3789581245720403E-2</v>
      </c>
      <c r="H24" s="260">
        <f t="shared" si="3"/>
        <v>0.94977057998643388</v>
      </c>
      <c r="I24" s="470"/>
    </row>
    <row r="25" spans="1:14" ht="24" customHeight="1" x14ac:dyDescent="0.2">
      <c r="A25" s="254" t="s">
        <v>23</v>
      </c>
      <c r="B25" s="255" t="str">
        <f>VLOOKUP(A25,ORÇ!$A$11:$I$49,5,FALSE)</f>
        <v>TÉCNICO EM SEGURANÇA DO TRABALHO COM ENCARGOS COMPLEMENTARES</v>
      </c>
      <c r="C25" s="256" t="str">
        <f>VLOOKUP(A25,ORÇ!$A$11:$I$49,6,FALSE)</f>
        <v>MÊS</v>
      </c>
      <c r="D25" s="257">
        <f>VLOOKUP(A25,ORÇ!$A$11:$I$49,7,FALSE)</f>
        <v>12</v>
      </c>
      <c r="E25" s="258">
        <f>VLOOKUP(A25,ORÇ!$A$11:$I$49,9,FALSE)</f>
        <v>11041.14</v>
      </c>
      <c r="F25" s="259">
        <f t="shared" si="0"/>
        <v>132493.68</v>
      </c>
      <c r="G25" s="260">
        <f t="shared" si="1"/>
        <v>1.2479729268473226E-2</v>
      </c>
      <c r="H25" s="260">
        <f t="shared" si="3"/>
        <v>0.96225030925490707</v>
      </c>
      <c r="I25" s="470"/>
    </row>
    <row r="26" spans="1:14" ht="24" customHeight="1" x14ac:dyDescent="0.2">
      <c r="A26" s="254" t="s">
        <v>61</v>
      </c>
      <c r="B26" s="255" t="str">
        <f>VLOOKUP(A26,ORÇ!$A$11:$I$49,5,FALSE)</f>
        <v>PODA DAS ÁRVORES, PALMEIRAS E DEMAIS ESPÉCIES ARBÓREAS (DIÂMETRO ATÉ 20CM À 40CM)</v>
      </c>
      <c r="C26" s="256" t="str">
        <f>VLOOKUP(A26,ORÇ!$A$11:$I$49,6,FALSE)</f>
        <v>UN</v>
      </c>
      <c r="D26" s="257">
        <f>VLOOKUP(A26,ORÇ!$A$11:$I$49,7,FALSE)</f>
        <v>800</v>
      </c>
      <c r="E26" s="258">
        <f>VLOOKUP(A26,ORÇ!$A$11:$I$49,9,FALSE)</f>
        <v>149.31</v>
      </c>
      <c r="F26" s="259">
        <f t="shared" si="0"/>
        <v>119448</v>
      </c>
      <c r="G26" s="260">
        <f t="shared" si="1"/>
        <v>1.1250941944254172E-2</v>
      </c>
      <c r="H26" s="260">
        <f t="shared" si="3"/>
        <v>0.9735012511991612</v>
      </c>
      <c r="I26" s="470"/>
    </row>
    <row r="27" spans="1:14" ht="14.25" customHeight="1" x14ac:dyDescent="0.2">
      <c r="A27" s="254" t="s">
        <v>38</v>
      </c>
      <c r="B27" s="255" t="str">
        <f>VLOOKUP(A27,ORÇ!$A$11:$I$49,5,FALSE)</f>
        <v>PODA DE PLANTAS ORNAMENTAIS</v>
      </c>
      <c r="C27" s="256" t="str">
        <f>VLOOKUP(A27,ORÇ!$A$11:$I$49,6,FALSE)</f>
        <v>M2</v>
      </c>
      <c r="D27" s="257">
        <f>VLOOKUP(A27,ORÇ!$A$11:$I$49,7,FALSE)</f>
        <v>12000</v>
      </c>
      <c r="E27" s="258">
        <f>VLOOKUP(A27,ORÇ!$A$11:$I$49,9,FALSE)</f>
        <v>7.09</v>
      </c>
      <c r="F27" s="259">
        <f t="shared" si="0"/>
        <v>85080</v>
      </c>
      <c r="G27" s="260">
        <f t="shared" si="1"/>
        <v>8.0137812321440707E-3</v>
      </c>
      <c r="H27" s="260">
        <f t="shared" si="3"/>
        <v>0.98151503243130522</v>
      </c>
      <c r="I27" s="470"/>
    </row>
    <row r="28" spans="1:14" ht="14.25" customHeight="1" x14ac:dyDescent="0.2">
      <c r="A28" s="254" t="s">
        <v>44</v>
      </c>
      <c r="B28" s="255" t="str">
        <f>VLOOKUP(A28,ORÇ!$A$11:$I$49,5,FALSE)</f>
        <v>PODA E LIMPEZA DE ARBUSTO TIPO CERCA VIVA</v>
      </c>
      <c r="C28" s="256" t="str">
        <f>VLOOKUP(A28,ORÇ!$A$11:$I$49,6,FALSE)</f>
        <v>M2</v>
      </c>
      <c r="D28" s="257">
        <f>VLOOKUP(A28,ORÇ!$A$11:$I$49,7,FALSE)</f>
        <v>4800</v>
      </c>
      <c r="E28" s="258">
        <f>VLOOKUP(A28,ORÇ!$A$11:$I$49,9,FALSE)</f>
        <v>7.09</v>
      </c>
      <c r="F28" s="259">
        <f t="shared" si="0"/>
        <v>34032</v>
      </c>
      <c r="G28" s="260">
        <f t="shared" si="1"/>
        <v>3.2055124928576282E-3</v>
      </c>
      <c r="H28" s="260">
        <f t="shared" si="3"/>
        <v>0.98472054492416283</v>
      </c>
      <c r="I28" s="470"/>
    </row>
    <row r="29" spans="1:14" ht="14.25" customHeight="1" x14ac:dyDescent="0.2">
      <c r="A29" s="254" t="s">
        <v>27</v>
      </c>
      <c r="B29" s="255" t="str">
        <f>VLOOKUP(A29,ORÇ!$A$11:$I$49,5,FALSE)</f>
        <v>ASSISTÊNCIA TÉCNICA COM ENGENHEIRO AGRÔNOMO (1/MÊS)</v>
      </c>
      <c r="C29" s="256" t="str">
        <f>VLOOKUP(A29,ORÇ!$A$11:$I$49,6,FALSE)</f>
        <v>MÊS</v>
      </c>
      <c r="D29" s="257">
        <f>VLOOKUP(A29,ORÇ!$A$11:$I$49,7,FALSE)</f>
        <v>12</v>
      </c>
      <c r="E29" s="258">
        <f>VLOOKUP(A29,ORÇ!$A$11:$I$49,9,FALSE)</f>
        <v>2538.4299999999998</v>
      </c>
      <c r="F29" s="259">
        <f t="shared" si="0"/>
        <v>30461.16</v>
      </c>
      <c r="G29" s="260">
        <f t="shared" si="1"/>
        <v>2.8691710427519706E-3</v>
      </c>
      <c r="H29" s="260">
        <f t="shared" si="3"/>
        <v>0.98758971596691481</v>
      </c>
      <c r="I29" s="470"/>
    </row>
    <row r="30" spans="1:14" ht="14.25" customHeight="1" x14ac:dyDescent="0.2">
      <c r="A30" s="254" t="s">
        <v>42</v>
      </c>
      <c r="B30" s="255" t="str">
        <f>VLOOKUP(A30,ORÇ!$A$11:$I$49,5,FALSE)</f>
        <v>RETIRADA DE GRAMA EM PLACAS</v>
      </c>
      <c r="C30" s="256" t="str">
        <f>VLOOKUP(A30,ORÇ!$A$11:$I$49,6,FALSE)</f>
        <v>M2</v>
      </c>
      <c r="D30" s="257">
        <f>VLOOKUP(A30,ORÇ!$A$11:$I$49,7,FALSE)</f>
        <v>4000</v>
      </c>
      <c r="E30" s="258">
        <f>VLOOKUP(A30,ORÇ!$A$11:$I$49,9,FALSE)</f>
        <v>6.8</v>
      </c>
      <c r="F30" s="259">
        <f t="shared" si="0"/>
        <v>27200</v>
      </c>
      <c r="G30" s="260">
        <f t="shared" si="1"/>
        <v>2.5619987013906758E-3</v>
      </c>
      <c r="H30" s="260">
        <f t="shared" si="3"/>
        <v>0.99015171466830543</v>
      </c>
      <c r="I30" s="470"/>
      <c r="L30" s="60"/>
    </row>
    <row r="31" spans="1:14" ht="24" customHeight="1" x14ac:dyDescent="0.2">
      <c r="A31" s="254" t="s">
        <v>57</v>
      </c>
      <c r="B31" s="255" t="str">
        <f>VLOOKUP(A31,ORÇ!$A$11:$I$49,5,FALSE)</f>
        <v>CORTE RASO E RECORTE DE ÁRVORE COM DIÂMETRO DE TRONCO MAIOR OU IGUAL A 0,60 M.AF_05/2018</v>
      </c>
      <c r="C31" s="256" t="str">
        <f>VLOOKUP(A31,ORÇ!$A$11:$I$49,6,FALSE)</f>
        <v>UN</v>
      </c>
      <c r="D31" s="257">
        <f>VLOOKUP(A31,ORÇ!$A$11:$I$49,7,FALSE)</f>
        <v>40</v>
      </c>
      <c r="E31" s="258">
        <f>VLOOKUP(A31,ORÇ!$A$11:$I$49,9,FALSE)</f>
        <v>473.14</v>
      </c>
      <c r="F31" s="259">
        <f t="shared" si="0"/>
        <v>18925.599999999999</v>
      </c>
      <c r="G31" s="260">
        <f t="shared" si="1"/>
        <v>1.7826236258470358E-3</v>
      </c>
      <c r="H31" s="260">
        <f t="shared" si="3"/>
        <v>0.99193433829415245</v>
      </c>
      <c r="I31" s="470"/>
    </row>
    <row r="32" spans="1:14" ht="24" customHeight="1" x14ac:dyDescent="0.2">
      <c r="A32" s="254" t="s">
        <v>59</v>
      </c>
      <c r="B32" s="255" t="str">
        <f>VLOOKUP(A32,ORÇ!$A$11:$I$49,5,FALSE)</f>
        <v>PODA DAS ÁRVORES, PALMEIRAS E DEMAIS ESPÉCIES ARBÓREAS (DIÂMETRO ATÉ 20CM)</v>
      </c>
      <c r="C32" s="256" t="str">
        <f>VLOOKUP(A32,ORÇ!$A$11:$I$49,6,FALSE)</f>
        <v>UN</v>
      </c>
      <c r="D32" s="257">
        <f>VLOOKUP(A32,ORÇ!$A$11:$I$49,7,FALSE)</f>
        <v>400</v>
      </c>
      <c r="E32" s="258">
        <f>VLOOKUP(A32,ORÇ!$A$11:$I$49,9,FALSE)</f>
        <v>39.97</v>
      </c>
      <c r="F32" s="259">
        <f t="shared" si="0"/>
        <v>15988</v>
      </c>
      <c r="G32" s="260">
        <f t="shared" si="1"/>
        <v>1.5059277660968429E-3</v>
      </c>
      <c r="H32" s="260">
        <f t="shared" si="3"/>
        <v>0.99344026606024927</v>
      </c>
      <c r="I32" s="470"/>
    </row>
    <row r="33" spans="1:9" ht="24" customHeight="1" x14ac:dyDescent="0.2">
      <c r="A33" s="254" t="s">
        <v>51</v>
      </c>
      <c r="B33" s="255" t="str">
        <f>VLOOKUP(A33,ORÇ!$A$11:$I$49,5,FALSE)</f>
        <v>REMOÇÃO DE RAÍZES REMANESCENTES DE TRONCO DE ÁRVORE COM DIÂMETRO MAIOR OU IGUAL A 0,60 M.AF_05/2018</v>
      </c>
      <c r="C33" s="256" t="str">
        <f>VLOOKUP(A33,ORÇ!$A$11:$I$49,6,FALSE)</f>
        <v>UN</v>
      </c>
      <c r="D33" s="257">
        <f>VLOOKUP(A33,ORÇ!$A$11:$I$49,7,FALSE)</f>
        <v>40</v>
      </c>
      <c r="E33" s="258">
        <f>VLOOKUP(A33,ORÇ!$A$11:$I$49,9,FALSE)</f>
        <v>339.09</v>
      </c>
      <c r="F33" s="259">
        <f t="shared" si="0"/>
        <v>13563.6</v>
      </c>
      <c r="G33" s="260">
        <f t="shared" si="1"/>
        <v>1.2775707936096535E-3</v>
      </c>
      <c r="H33" s="260">
        <f t="shared" si="3"/>
        <v>0.99471783685385895</v>
      </c>
      <c r="I33" s="470"/>
    </row>
    <row r="34" spans="1:9" ht="14.25" customHeight="1" x14ac:dyDescent="0.2">
      <c r="A34" s="254" t="s">
        <v>85</v>
      </c>
      <c r="B34" s="255" t="str">
        <f>VLOOKUP(A34,ORÇ!$A$11:$I$49,5,FALSE)</f>
        <v>CARGA MANUAL DE ENTULHO EM CAMINHAO BASCULANTE 6 M3</v>
      </c>
      <c r="C34" s="256" t="str">
        <f>VLOOKUP(A34,ORÇ!$A$11:$I$49,6,FALSE)</f>
        <v>M3</v>
      </c>
      <c r="D34" s="257">
        <f>VLOOKUP(A34,ORÇ!$A$11:$I$49,7,FALSE)</f>
        <v>288</v>
      </c>
      <c r="E34" s="258">
        <f>VLOOKUP(A34,ORÇ!$A$11:$I$49,9,FALSE)</f>
        <v>38.64</v>
      </c>
      <c r="F34" s="259">
        <f t="shared" si="0"/>
        <v>11128.32</v>
      </c>
      <c r="G34" s="260">
        <f t="shared" si="1"/>
        <v>1.0481890216419076E-3</v>
      </c>
      <c r="H34" s="260">
        <f t="shared" si="3"/>
        <v>0.99576602587550089</v>
      </c>
      <c r="I34" s="470"/>
    </row>
    <row r="35" spans="1:9" ht="24" customHeight="1" x14ac:dyDescent="0.2">
      <c r="A35" s="254" t="s">
        <v>49</v>
      </c>
      <c r="B35" s="255" t="str">
        <f>VLOOKUP(A35,ORÇ!$A$11:$I$49,5,FALSE)</f>
        <v>REMOÇÃO DE RAÍZES REMANESCENTES DE TRONCO DE ÁRVORE COM DIÂMETRO MAIOR OU IGUAL A 0,40 M E MENOR QUE 0,60 M.AF_05/2018</v>
      </c>
      <c r="C35" s="256" t="str">
        <f>VLOOKUP(A35,ORÇ!$A$11:$I$49,6,FALSE)</f>
        <v>UN</v>
      </c>
      <c r="D35" s="257">
        <f>VLOOKUP(A35,ORÇ!$A$11:$I$49,7,FALSE)</f>
        <v>40</v>
      </c>
      <c r="E35" s="258">
        <f>VLOOKUP(A35,ORÇ!$A$11:$I$49,9,FALSE)</f>
        <v>257.27999999999997</v>
      </c>
      <c r="F35" s="259">
        <f t="shared" si="0"/>
        <v>10291.200000000001</v>
      </c>
      <c r="G35" s="260">
        <f t="shared" si="1"/>
        <v>9.6933974396146052E-4</v>
      </c>
      <c r="H35" s="260">
        <f t="shared" si="3"/>
        <v>0.9967353656194623</v>
      </c>
      <c r="I35" s="470"/>
    </row>
    <row r="36" spans="1:9" ht="24" customHeight="1" x14ac:dyDescent="0.2">
      <c r="A36" s="254" t="s">
        <v>87</v>
      </c>
      <c r="B36" s="255" t="str">
        <f>VLOOKUP(A36,ORÇ!$A$11:$I$49,5,FALSE)</f>
        <v>TRANSPORTE COM CAMINHÃO BASCULANTE DE 6 M3, EM VIA URBANA EM LEITO NATURAL (UNIDADE: M3XKM). AF_01/2018</v>
      </c>
      <c r="C36" s="256" t="str">
        <f>VLOOKUP(A36,ORÇ!$A$11:$I$49,6,FALSE)</f>
        <v>M3XKM</v>
      </c>
      <c r="D36" s="257">
        <f>VLOOKUP(A36,ORÇ!$A$11:$I$49,7,FALSE)</f>
        <v>1760</v>
      </c>
      <c r="E36" s="258">
        <f>VLOOKUP(A36,ORÇ!$A$11:$I$49,9,FALSE)</f>
        <v>5.79</v>
      </c>
      <c r="F36" s="259">
        <f t="shared" si="0"/>
        <v>10190.4</v>
      </c>
      <c r="G36" s="260">
        <f t="shared" si="1"/>
        <v>9.5984527818571846E-4</v>
      </c>
      <c r="H36" s="260">
        <f t="shared" si="3"/>
        <v>0.99769521089764801</v>
      </c>
      <c r="I36" s="470"/>
    </row>
    <row r="37" spans="1:9" ht="24" customHeight="1" x14ac:dyDescent="0.2">
      <c r="A37" s="254" t="s">
        <v>55</v>
      </c>
      <c r="B37" s="255" t="str">
        <f>VLOOKUP(A37,ORÇ!$A$11:$I$49,5,FALSE)</f>
        <v>CORTE RASO E RECORTE DE ÁRVORE COM DIÂMETRO DE TRONCO MAIOR OU IGUAL A 0,40 M E MENOR QUE 0,60 M.AF_05/2018</v>
      </c>
      <c r="C37" s="256" t="str">
        <f>VLOOKUP(A37,ORÇ!$A$11:$I$49,6,FALSE)</f>
        <v>UN</v>
      </c>
      <c r="D37" s="257">
        <f>VLOOKUP(A37,ORÇ!$A$11:$I$49,7,FALSE)</f>
        <v>40</v>
      </c>
      <c r="E37" s="258">
        <f>VLOOKUP(A37,ORÇ!$A$11:$I$49,9,FALSE)</f>
        <v>180.12</v>
      </c>
      <c r="F37" s="259">
        <f t="shared" si="0"/>
        <v>7204.8</v>
      </c>
      <c r="G37" s="260">
        <f t="shared" si="1"/>
        <v>6.7862824425660075E-4</v>
      </c>
      <c r="H37" s="260">
        <f t="shared" si="3"/>
        <v>0.99837383914190458</v>
      </c>
      <c r="I37" s="470"/>
    </row>
    <row r="38" spans="1:9" ht="24" customHeight="1" x14ac:dyDescent="0.2">
      <c r="A38" s="254" t="s">
        <v>46</v>
      </c>
      <c r="B38" s="255" t="str">
        <f>VLOOKUP(A38,ORÇ!$A$11:$I$49,5,FALSE)</f>
        <v>REMOÇÃO DE RAÍZES REMANESCENTES DE TRONCO DE ÁRVORE COM DIÂMETRO MAIOR OU IGUAL A 0,20 M E MENOR QUE 0,40 M.AF_05/2018</v>
      </c>
      <c r="C38" s="256" t="str">
        <f>VLOOKUP(A38,ORÇ!$A$11:$I$49,6,FALSE)</f>
        <v>UN</v>
      </c>
      <c r="D38" s="257">
        <f>VLOOKUP(A38,ORÇ!$A$11:$I$49,7,FALSE)</f>
        <v>40</v>
      </c>
      <c r="E38" s="258">
        <f>VLOOKUP(A38,ORÇ!$A$11:$I$49,9,FALSE)</f>
        <v>155.01</v>
      </c>
      <c r="F38" s="259">
        <f t="shared" si="0"/>
        <v>6200.4</v>
      </c>
      <c r="G38" s="260">
        <f t="shared" si="1"/>
        <v>5.8402267456260099E-4</v>
      </c>
      <c r="H38" s="260">
        <f t="shared" si="3"/>
        <v>0.99895786181646717</v>
      </c>
      <c r="I38" s="470"/>
    </row>
    <row r="39" spans="1:9" ht="14.25" customHeight="1" x14ac:dyDescent="0.2">
      <c r="A39" s="254" t="s">
        <v>30</v>
      </c>
      <c r="B39" s="255" t="str">
        <f>VLOOKUP(A39,ORÇ!$A$11:$I$49,5,FALSE)</f>
        <v>TAXA CREA/MA</v>
      </c>
      <c r="C39" s="256" t="str">
        <f>VLOOKUP(A39,ORÇ!$A$11:$I$49,6,FALSE)</f>
        <v>UN</v>
      </c>
      <c r="D39" s="257">
        <f>VLOOKUP(A39,ORÇ!$A$11:$I$49,7,FALSE)</f>
        <v>12</v>
      </c>
      <c r="E39" s="258">
        <f>VLOOKUP(A39,ORÇ!$A$11:$I$49,9,FALSE)</f>
        <v>349.44</v>
      </c>
      <c r="F39" s="259">
        <f t="shared" si="0"/>
        <v>4193.28</v>
      </c>
      <c r="G39" s="260">
        <f t="shared" si="1"/>
        <v>3.9496977627086368E-4</v>
      </c>
      <c r="H39" s="260">
        <f t="shared" si="3"/>
        <v>0.99935283159273802</v>
      </c>
      <c r="I39" s="470"/>
    </row>
    <row r="40" spans="1:9" ht="24" customHeight="1" x14ac:dyDescent="0.2">
      <c r="A40" s="254" t="s">
        <v>53</v>
      </c>
      <c r="B40" s="255" t="str">
        <f>VLOOKUP(A40,ORÇ!$A$11:$I$49,5,FALSE)</f>
        <v>CORTE RASO E RECORTE DE ÁRVORE COM DIÂMETRO DE TRONCO MAIOR OU IGUAL A 0,20 M E MENOR QUE 0,40 M.AF_05/2018</v>
      </c>
      <c r="C40" s="256" t="str">
        <f>VLOOKUP(A40,ORÇ!$A$11:$I$49,6,FALSE)</f>
        <v>UN</v>
      </c>
      <c r="D40" s="257">
        <f>VLOOKUP(A40,ORÇ!$A$11:$I$49,7,FALSE)</f>
        <v>40</v>
      </c>
      <c r="E40" s="258">
        <f>VLOOKUP(A40,ORÇ!$A$11:$I$49,9,FALSE)</f>
        <v>91.77</v>
      </c>
      <c r="F40" s="259">
        <f t="shared" si="0"/>
        <v>3670.8</v>
      </c>
      <c r="G40" s="260">
        <f t="shared" si="1"/>
        <v>3.4575679533326812E-4</v>
      </c>
      <c r="H40" s="260">
        <f t="shared" si="3"/>
        <v>0.99969858838807124</v>
      </c>
      <c r="I40" s="470"/>
    </row>
    <row r="41" spans="1:9" ht="14.25" customHeight="1" x14ac:dyDescent="0.2">
      <c r="A41" s="254" t="s">
        <v>82</v>
      </c>
      <c r="B41" s="255" t="str">
        <f>VLOOKUP(A41,ORÇ!$A$11:$I$49,5,FALSE)</f>
        <v xml:space="preserve">APLICAÇÃO DE CALCÁRIO PARA CORREÇÃO DO PH DO SOLO. </v>
      </c>
      <c r="C41" s="256" t="str">
        <f>VLOOKUP(A41,ORÇ!$A$11:$I$49,6,FALSE)</f>
        <v>M2</v>
      </c>
      <c r="D41" s="257">
        <f>VLOOKUP(A41,ORÇ!$A$11:$I$49,7,FALSE)</f>
        <v>8000</v>
      </c>
      <c r="E41" s="258">
        <f>VLOOKUP(A41,ORÇ!$A$11:$I$49,9,FALSE)</f>
        <v>0.4</v>
      </c>
      <c r="F41" s="259">
        <f t="shared" si="0"/>
        <v>3200</v>
      </c>
      <c r="G41" s="260">
        <f t="shared" si="1"/>
        <v>3.0141161192831479E-4</v>
      </c>
      <c r="H41" s="260">
        <f t="shared" si="3"/>
        <v>0.99999999999999956</v>
      </c>
      <c r="I41" s="471"/>
    </row>
    <row r="42" spans="1:9" ht="15" thickBot="1" x14ac:dyDescent="0.25">
      <c r="A42" s="182" t="s">
        <v>108</v>
      </c>
      <c r="B42" s="116"/>
      <c r="C42" s="116"/>
      <c r="D42" s="116"/>
      <c r="E42" s="208"/>
      <c r="F42" s="117">
        <f>SUM(F5:F41)</f>
        <v>10616711.08</v>
      </c>
      <c r="G42" s="222"/>
      <c r="H42" s="223">
        <f>H40</f>
        <v>0.99969858838807124</v>
      </c>
      <c r="I42" s="221"/>
    </row>
    <row r="43" spans="1:9" x14ac:dyDescent="0.2">
      <c r="I43" s="31"/>
    </row>
  </sheetData>
  <sortState ref="A5:F41">
    <sortCondition descending="1" ref="F5:F41"/>
  </sortState>
  <mergeCells count="6">
    <mergeCell ref="A1:I1"/>
    <mergeCell ref="A3:I3"/>
    <mergeCell ref="A2:I2"/>
    <mergeCell ref="I18:I41"/>
    <mergeCell ref="I11:I17"/>
    <mergeCell ref="I5:I10"/>
  </mergeCells>
  <conditionalFormatting sqref="I5 I11 I18">
    <cfRule type="expression" dxfId="0" priority="1">
      <formula>IF($G$5:$G$40&gt;=4%,"A","")</formula>
    </cfRule>
  </conditionalFormatting>
  <pageMargins left="0.51181102362204722" right="0.51181102362204722" top="0.39370078740157483" bottom="0.39370078740157483" header="0.51181102362204722" footer="0.51181102362204722"/>
  <pageSetup paperSize="9" scale="56" fitToHeight="0" orientation="portrait" r:id="rId1"/>
  <headerFooter>
    <oddHeader xml:space="preserve">&amp;L </oddHeader>
    <oddFooter xml:space="preserve">&amp;L </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S111"/>
  <sheetViews>
    <sheetView showGridLines="0" zoomScaleNormal="100" zoomScaleSheetLayoutView="85" workbookViewId="0">
      <selection sqref="A1:O1"/>
    </sheetView>
  </sheetViews>
  <sheetFormatPr defaultColWidth="25.7109375" defaultRowHeight="12.75" x14ac:dyDescent="0.2"/>
  <cols>
    <col min="1" max="1" width="22.28515625" style="38" customWidth="1"/>
    <col min="2" max="2" width="33.7109375" style="50" customWidth="1"/>
    <col min="3" max="3" width="18.42578125" style="38" bestFit="1" customWidth="1"/>
    <col min="4" max="4" width="18.85546875" style="38" bestFit="1" customWidth="1"/>
    <col min="5" max="8" width="18.42578125" style="38" bestFit="1" customWidth="1"/>
    <col min="9" max="9" width="18.85546875" style="38" bestFit="1" customWidth="1"/>
    <col min="10" max="11" width="18.42578125" style="38" bestFit="1" customWidth="1"/>
    <col min="12" max="12" width="18.85546875" style="38" bestFit="1" customWidth="1"/>
    <col min="13" max="15" width="18.42578125" style="38" bestFit="1" customWidth="1"/>
    <col min="16" max="16" width="19.42578125" style="38" customWidth="1"/>
    <col min="17" max="17" width="18.7109375" style="38" customWidth="1"/>
    <col min="18" max="18" width="16.42578125" style="38" customWidth="1"/>
    <col min="19" max="16384" width="25.7109375" style="38"/>
  </cols>
  <sheetData>
    <row r="1" spans="1:19" ht="30.75" customHeight="1" x14ac:dyDescent="0.2">
      <c r="A1" s="473" t="s">
        <v>139</v>
      </c>
      <c r="B1" s="474"/>
      <c r="C1" s="474"/>
      <c r="D1" s="474"/>
      <c r="E1" s="474"/>
      <c r="F1" s="474"/>
      <c r="G1" s="474"/>
      <c r="H1" s="474"/>
      <c r="I1" s="474"/>
      <c r="J1" s="474"/>
      <c r="K1" s="474"/>
      <c r="L1" s="474"/>
      <c r="M1" s="474"/>
      <c r="N1" s="474"/>
      <c r="O1" s="475"/>
    </row>
    <row r="2" spans="1:19" ht="30.75" customHeight="1" thickBot="1" x14ac:dyDescent="0.25">
      <c r="A2" s="476" t="s">
        <v>0</v>
      </c>
      <c r="B2" s="477"/>
      <c r="C2" s="477"/>
      <c r="D2" s="477"/>
      <c r="E2" s="477"/>
      <c r="F2" s="477"/>
      <c r="G2" s="477"/>
      <c r="H2" s="477"/>
      <c r="I2" s="477"/>
      <c r="J2" s="477"/>
      <c r="K2" s="477"/>
      <c r="L2" s="477"/>
      <c r="M2" s="477"/>
      <c r="N2" s="477"/>
      <c r="O2" s="478"/>
    </row>
    <row r="3" spans="1:19" ht="16.5" customHeight="1" x14ac:dyDescent="0.2">
      <c r="A3" s="443" t="s">
        <v>212</v>
      </c>
      <c r="B3" s="444"/>
      <c r="C3" s="444"/>
      <c r="D3" s="444"/>
      <c r="E3" s="444"/>
      <c r="F3" s="444"/>
      <c r="G3" s="444"/>
      <c r="H3" s="444"/>
      <c r="I3" s="444"/>
      <c r="J3" s="444"/>
      <c r="K3" s="444"/>
      <c r="L3" s="444"/>
      <c r="M3" s="444"/>
      <c r="N3" s="444"/>
      <c r="O3" s="445"/>
    </row>
    <row r="4" spans="1:19" x14ac:dyDescent="0.2">
      <c r="A4" s="106" t="s">
        <v>213</v>
      </c>
      <c r="B4" s="107" t="s">
        <v>678</v>
      </c>
      <c r="C4" s="79"/>
      <c r="D4" s="79"/>
      <c r="E4" s="79"/>
      <c r="F4" s="79"/>
      <c r="G4" s="79"/>
      <c r="H4" s="79"/>
      <c r="I4" s="79"/>
      <c r="J4" s="79"/>
      <c r="K4" s="79"/>
      <c r="L4" s="79"/>
      <c r="M4" s="79"/>
      <c r="N4" s="79"/>
      <c r="O4" s="80"/>
    </row>
    <row r="5" spans="1:19" ht="24" x14ac:dyDescent="0.2">
      <c r="A5" s="106" t="s">
        <v>214</v>
      </c>
      <c r="B5" s="253" t="s">
        <v>675</v>
      </c>
      <c r="C5" s="79"/>
      <c r="D5" s="79"/>
      <c r="E5" s="79"/>
      <c r="F5" s="79"/>
      <c r="G5" s="79"/>
      <c r="H5" s="79"/>
      <c r="I5" s="79"/>
      <c r="J5" s="79"/>
      <c r="K5" s="79"/>
      <c r="L5" s="79"/>
      <c r="M5" s="79"/>
      <c r="N5" s="79"/>
      <c r="O5" s="80"/>
    </row>
    <row r="6" spans="1:19" ht="13.5" thickBot="1" x14ac:dyDescent="0.25">
      <c r="A6" s="81"/>
      <c r="B6" s="82"/>
      <c r="C6" s="83"/>
      <c r="D6" s="83"/>
      <c r="E6" s="83"/>
      <c r="F6" s="83"/>
      <c r="G6" s="83"/>
      <c r="H6" s="83"/>
      <c r="I6" s="83"/>
      <c r="J6" s="83"/>
      <c r="K6" s="83"/>
      <c r="L6" s="83"/>
      <c r="M6" s="83"/>
      <c r="N6" s="83"/>
      <c r="O6" s="84"/>
    </row>
    <row r="7" spans="1:19" ht="27" customHeight="1" thickBot="1" x14ac:dyDescent="0.25">
      <c r="A7" s="103" t="s">
        <v>10</v>
      </c>
      <c r="B7" s="104" t="s">
        <v>215</v>
      </c>
      <c r="C7" s="104" t="s">
        <v>216</v>
      </c>
      <c r="D7" s="104" t="s">
        <v>217</v>
      </c>
      <c r="E7" s="104" t="s">
        <v>218</v>
      </c>
      <c r="F7" s="104" t="s">
        <v>219</v>
      </c>
      <c r="G7" s="104" t="s">
        <v>220</v>
      </c>
      <c r="H7" s="104" t="s">
        <v>221</v>
      </c>
      <c r="I7" s="104" t="s">
        <v>222</v>
      </c>
      <c r="J7" s="104" t="s">
        <v>223</v>
      </c>
      <c r="K7" s="104" t="s">
        <v>224</v>
      </c>
      <c r="L7" s="104" t="s">
        <v>225</v>
      </c>
      <c r="M7" s="104" t="s">
        <v>226</v>
      </c>
      <c r="N7" s="104" t="s">
        <v>227</v>
      </c>
      <c r="O7" s="105" t="s">
        <v>228</v>
      </c>
      <c r="P7" s="41"/>
      <c r="Q7" s="42"/>
      <c r="R7" s="42"/>
      <c r="S7" s="42"/>
    </row>
    <row r="8" spans="1:19" ht="15.75" x14ac:dyDescent="0.25">
      <c r="A8" s="492">
        <v>1</v>
      </c>
      <c r="B8" s="493" t="str">
        <f>ORÇ!E10</f>
        <v>ADMINISTRAÇÃO LOCAL</v>
      </c>
      <c r="C8" s="87">
        <v>8.3400000000000002E-2</v>
      </c>
      <c r="D8" s="88">
        <v>8.3299999999999999E-2</v>
      </c>
      <c r="E8" s="88">
        <v>8.3400000000000002E-2</v>
      </c>
      <c r="F8" s="88">
        <v>8.3299999999999999E-2</v>
      </c>
      <c r="G8" s="88">
        <v>8.3299999999999999E-2</v>
      </c>
      <c r="H8" s="88">
        <v>8.3400000000000002E-2</v>
      </c>
      <c r="I8" s="88">
        <v>8.3299999999999999E-2</v>
      </c>
      <c r="J8" s="88">
        <v>8.3400000000000002E-2</v>
      </c>
      <c r="K8" s="88">
        <v>8.3299999999999999E-2</v>
      </c>
      <c r="L8" s="88">
        <v>8.3299999999999999E-2</v>
      </c>
      <c r="M8" s="88">
        <v>8.3299999999999999E-2</v>
      </c>
      <c r="N8" s="89">
        <v>8.3299999999999999E-2</v>
      </c>
      <c r="O8" s="491">
        <f>ORÇ!J10</f>
        <v>167148.12</v>
      </c>
      <c r="P8" s="43"/>
      <c r="Q8" s="42"/>
      <c r="R8" s="42"/>
      <c r="S8" s="42"/>
    </row>
    <row r="9" spans="1:19" ht="13.5" customHeight="1" thickBot="1" x14ac:dyDescent="0.25">
      <c r="A9" s="488"/>
      <c r="B9" s="490"/>
      <c r="C9" s="90">
        <f>C8*$O$8</f>
        <v>13940.153208</v>
      </c>
      <c r="D9" s="86">
        <f t="shared" ref="D9:N9" si="0">D8*$O$8</f>
        <v>13923.438396</v>
      </c>
      <c r="E9" s="86">
        <f t="shared" si="0"/>
        <v>13940.153208</v>
      </c>
      <c r="F9" s="86">
        <f t="shared" si="0"/>
        <v>13923.438396</v>
      </c>
      <c r="G9" s="86">
        <f t="shared" si="0"/>
        <v>13923.438396</v>
      </c>
      <c r="H9" s="86">
        <f t="shared" si="0"/>
        <v>13940.153208</v>
      </c>
      <c r="I9" s="86">
        <f t="shared" si="0"/>
        <v>13923.438396</v>
      </c>
      <c r="J9" s="86">
        <f t="shared" si="0"/>
        <v>13940.153208</v>
      </c>
      <c r="K9" s="86">
        <f t="shared" si="0"/>
        <v>13923.438396</v>
      </c>
      <c r="L9" s="86">
        <f t="shared" si="0"/>
        <v>13923.438396</v>
      </c>
      <c r="M9" s="86">
        <f t="shared" si="0"/>
        <v>13923.438396</v>
      </c>
      <c r="N9" s="91">
        <f t="shared" si="0"/>
        <v>13923.438396</v>
      </c>
      <c r="O9" s="491"/>
      <c r="P9" s="42"/>
      <c r="Q9" s="44"/>
      <c r="R9" s="42"/>
      <c r="S9" s="42"/>
    </row>
    <row r="10" spans="1:19" ht="12.75" customHeight="1" x14ac:dyDescent="0.2">
      <c r="A10" s="487">
        <v>2</v>
      </c>
      <c r="B10" s="489" t="str">
        <f>ORÇ!E14</f>
        <v xml:space="preserve">JARDINAGEM E MANUTENÇÃO PAISAGÍSTICA </v>
      </c>
      <c r="C10" s="92">
        <v>0.13095982990576557</v>
      </c>
      <c r="D10" s="85">
        <v>0.13095982990576557</v>
      </c>
      <c r="E10" s="85">
        <v>0.13095982990576557</v>
      </c>
      <c r="F10" s="85">
        <v>0.13095982990576557</v>
      </c>
      <c r="G10" s="85">
        <v>0.13095982990576557</v>
      </c>
      <c r="H10" s="85">
        <v>0.13095982990576557</v>
      </c>
      <c r="I10" s="85">
        <v>3.5706836760901084E-2</v>
      </c>
      <c r="J10" s="85">
        <v>3.5706836760901084E-2</v>
      </c>
      <c r="K10" s="85">
        <v>3.5706836760901084E-2</v>
      </c>
      <c r="L10" s="85">
        <v>3.5706836760901084E-2</v>
      </c>
      <c r="M10" s="85">
        <v>3.5706836760901084E-2</v>
      </c>
      <c r="N10" s="93">
        <v>3.5706836760901084E-2</v>
      </c>
      <c r="O10" s="491">
        <f>ORÇ!J14</f>
        <v>7018695.04</v>
      </c>
      <c r="P10" s="42"/>
      <c r="Q10" s="44"/>
      <c r="R10" s="42"/>
      <c r="S10" s="42"/>
    </row>
    <row r="11" spans="1:19" ht="13.5" customHeight="1" thickBot="1" x14ac:dyDescent="0.25">
      <c r="A11" s="488"/>
      <c r="B11" s="490"/>
      <c r="C11" s="90">
        <f>C10*$O$10</f>
        <v>919167.10859884054</v>
      </c>
      <c r="D11" s="86">
        <f t="shared" ref="D11:N11" si="1">D10*$O$10</f>
        <v>919167.10859884054</v>
      </c>
      <c r="E11" s="86">
        <f t="shared" si="1"/>
        <v>919167.10859884054</v>
      </c>
      <c r="F11" s="86">
        <f t="shared" si="1"/>
        <v>919167.10859884054</v>
      </c>
      <c r="G11" s="86">
        <f t="shared" si="1"/>
        <v>919167.10859884054</v>
      </c>
      <c r="H11" s="86">
        <f t="shared" si="1"/>
        <v>919167.10859884054</v>
      </c>
      <c r="I11" s="86">
        <f t="shared" si="1"/>
        <v>250615.39806782611</v>
      </c>
      <c r="J11" s="86">
        <f t="shared" si="1"/>
        <v>250615.39806782611</v>
      </c>
      <c r="K11" s="86">
        <f t="shared" si="1"/>
        <v>250615.39806782611</v>
      </c>
      <c r="L11" s="86">
        <f t="shared" si="1"/>
        <v>250615.39806782611</v>
      </c>
      <c r="M11" s="86">
        <f t="shared" si="1"/>
        <v>250615.39806782611</v>
      </c>
      <c r="N11" s="91">
        <f t="shared" si="1"/>
        <v>250615.39806782611</v>
      </c>
      <c r="O11" s="491"/>
      <c r="P11" s="42"/>
      <c r="Q11" s="44"/>
      <c r="R11" s="42"/>
      <c r="S11" s="42"/>
    </row>
    <row r="12" spans="1:19" ht="12.75" customHeight="1" x14ac:dyDescent="0.2">
      <c r="A12" s="487">
        <v>3</v>
      </c>
      <c r="B12" s="489" t="str">
        <f>ORÇ!E44</f>
        <v>FORNECIMENTO E PLANTIO DE FORRAÇÃO/RASTEIRA</v>
      </c>
      <c r="C12" s="92">
        <v>8.3299999999999999E-2</v>
      </c>
      <c r="D12" s="85">
        <v>8.3400000000000002E-2</v>
      </c>
      <c r="E12" s="85">
        <v>8.3299999999999999E-2</v>
      </c>
      <c r="F12" s="85">
        <v>8.3400000000000002E-2</v>
      </c>
      <c r="G12" s="85">
        <v>8.3299999999999999E-2</v>
      </c>
      <c r="H12" s="85">
        <v>8.3400000000000002E-2</v>
      </c>
      <c r="I12" s="85">
        <v>8.3299999999999999E-2</v>
      </c>
      <c r="J12" s="85">
        <v>8.3400000000000002E-2</v>
      </c>
      <c r="K12" s="85">
        <v>8.3299999999999999E-2</v>
      </c>
      <c r="L12" s="85">
        <v>8.3299999999999999E-2</v>
      </c>
      <c r="M12" s="85">
        <v>8.3299999999999999E-2</v>
      </c>
      <c r="N12" s="93">
        <v>8.3299999999999999E-2</v>
      </c>
      <c r="O12" s="491">
        <f>ORÇ!J53</f>
        <v>3430867.92</v>
      </c>
      <c r="P12" s="42"/>
      <c r="Q12" s="44"/>
      <c r="R12" s="42"/>
      <c r="S12" s="42"/>
    </row>
    <row r="13" spans="1:19" ht="13.5" customHeight="1" thickBot="1" x14ac:dyDescent="0.25">
      <c r="A13" s="488"/>
      <c r="B13" s="490"/>
      <c r="C13" s="90">
        <f>C12*$O$12</f>
        <v>285791.29773599998</v>
      </c>
      <c r="D13" s="86">
        <f t="shared" ref="D13:N13" si="2">D12*$O$12</f>
        <v>286134.38452800002</v>
      </c>
      <c r="E13" s="86">
        <f t="shared" si="2"/>
        <v>285791.29773599998</v>
      </c>
      <c r="F13" s="86">
        <f t="shared" si="2"/>
        <v>286134.38452800002</v>
      </c>
      <c r="G13" s="86">
        <f t="shared" si="2"/>
        <v>285791.29773599998</v>
      </c>
      <c r="H13" s="86">
        <f t="shared" si="2"/>
        <v>286134.38452800002</v>
      </c>
      <c r="I13" s="86">
        <f t="shared" si="2"/>
        <v>285791.29773599998</v>
      </c>
      <c r="J13" s="86">
        <f t="shared" si="2"/>
        <v>286134.38452800002</v>
      </c>
      <c r="K13" s="86">
        <f t="shared" si="2"/>
        <v>285791.29773599998</v>
      </c>
      <c r="L13" s="86">
        <f t="shared" si="2"/>
        <v>285791.29773599998</v>
      </c>
      <c r="M13" s="86">
        <f t="shared" si="2"/>
        <v>285791.29773599998</v>
      </c>
      <c r="N13" s="91">
        <f t="shared" si="2"/>
        <v>285791.29773599998</v>
      </c>
      <c r="O13" s="491"/>
      <c r="P13" s="42"/>
      <c r="Q13" s="44"/>
      <c r="R13" s="42"/>
      <c r="S13" s="42"/>
    </row>
    <row r="14" spans="1:19" ht="15.75" customHeight="1" thickBot="1" x14ac:dyDescent="0.3">
      <c r="A14" s="483" t="s">
        <v>229</v>
      </c>
      <c r="B14" s="484"/>
      <c r="C14" s="100">
        <f>SUM(C9,C11,C13)</f>
        <v>1218898.5595428406</v>
      </c>
      <c r="D14" s="96">
        <f t="shared" ref="D14:N14" si="3">SUM(D9,D11,D13)</f>
        <v>1219224.9315228406</v>
      </c>
      <c r="E14" s="96">
        <f t="shared" si="3"/>
        <v>1218898.5595428406</v>
      </c>
      <c r="F14" s="96">
        <f t="shared" si="3"/>
        <v>1219224.9315228406</v>
      </c>
      <c r="G14" s="96">
        <f t="shared" si="3"/>
        <v>1218881.8447308405</v>
      </c>
      <c r="H14" s="96">
        <f t="shared" si="3"/>
        <v>1219241.6463348405</v>
      </c>
      <c r="I14" s="96">
        <f t="shared" si="3"/>
        <v>550330.13419982605</v>
      </c>
      <c r="J14" s="96">
        <f t="shared" si="3"/>
        <v>550689.9358038262</v>
      </c>
      <c r="K14" s="96">
        <f t="shared" si="3"/>
        <v>550330.13419982605</v>
      </c>
      <c r="L14" s="96">
        <f t="shared" si="3"/>
        <v>550330.13419982605</v>
      </c>
      <c r="M14" s="96">
        <f t="shared" si="3"/>
        <v>550330.13419982605</v>
      </c>
      <c r="N14" s="98">
        <f t="shared" si="3"/>
        <v>550330.13419982605</v>
      </c>
      <c r="O14" s="485">
        <f>SUM(O3:O13)</f>
        <v>10616711.08</v>
      </c>
      <c r="P14" s="45"/>
      <c r="Q14" s="42"/>
      <c r="R14" s="42"/>
      <c r="S14" s="42"/>
    </row>
    <row r="15" spans="1:19" ht="25.5" customHeight="1" thickBot="1" x14ac:dyDescent="0.3">
      <c r="A15" s="481" t="s">
        <v>230</v>
      </c>
      <c r="B15" s="482"/>
      <c r="C15" s="101">
        <f>C14/$O$14</f>
        <v>0.11480943112778393</v>
      </c>
      <c r="D15" s="97">
        <f t="shared" ref="D15:N15" si="4">D14/$O$14</f>
        <v>0.1148401724729652</v>
      </c>
      <c r="E15" s="97">
        <f t="shared" si="4"/>
        <v>0.11480943112778393</v>
      </c>
      <c r="F15" s="97">
        <f t="shared" si="4"/>
        <v>0.1148401724729652</v>
      </c>
      <c r="G15" s="97">
        <f t="shared" si="4"/>
        <v>0.11480785674077518</v>
      </c>
      <c r="H15" s="97">
        <f t="shared" si="4"/>
        <v>0.11484174685997393</v>
      </c>
      <c r="I15" s="97">
        <f t="shared" si="4"/>
        <v>5.1836216513092302E-2</v>
      </c>
      <c r="J15" s="97">
        <f t="shared" si="4"/>
        <v>5.187010663229108E-2</v>
      </c>
      <c r="K15" s="97">
        <f t="shared" si="4"/>
        <v>5.1836216513092302E-2</v>
      </c>
      <c r="L15" s="97">
        <f t="shared" si="4"/>
        <v>5.1836216513092302E-2</v>
      </c>
      <c r="M15" s="97">
        <f t="shared" si="4"/>
        <v>5.1836216513092302E-2</v>
      </c>
      <c r="N15" s="99">
        <f t="shared" si="4"/>
        <v>5.1836216513092302E-2</v>
      </c>
      <c r="O15" s="486"/>
      <c r="P15" s="45"/>
      <c r="Q15" s="44"/>
      <c r="R15" s="44"/>
      <c r="S15" s="42"/>
    </row>
    <row r="16" spans="1:19" ht="13.5" thickBot="1" x14ac:dyDescent="0.25">
      <c r="A16" s="479" t="s">
        <v>231</v>
      </c>
      <c r="B16" s="480"/>
      <c r="C16" s="102">
        <f>C14</f>
        <v>1218898.5595428406</v>
      </c>
      <c r="D16" s="94">
        <f>C16+D14</f>
        <v>2438123.491065681</v>
      </c>
      <c r="E16" s="94">
        <f>D16+E14</f>
        <v>3657022.0506085213</v>
      </c>
      <c r="F16" s="94">
        <f t="shared" ref="F16:N16" si="5">E16+F14</f>
        <v>4876246.982131362</v>
      </c>
      <c r="G16" s="94">
        <f t="shared" si="5"/>
        <v>6095128.826862203</v>
      </c>
      <c r="H16" s="94">
        <f t="shared" si="5"/>
        <v>7314370.4731970429</v>
      </c>
      <c r="I16" s="94">
        <f t="shared" si="5"/>
        <v>7864700.607396869</v>
      </c>
      <c r="J16" s="94">
        <f t="shared" si="5"/>
        <v>8415390.5432006959</v>
      </c>
      <c r="K16" s="94">
        <f t="shared" si="5"/>
        <v>8965720.6774005219</v>
      </c>
      <c r="L16" s="94">
        <f t="shared" si="5"/>
        <v>9516050.811600348</v>
      </c>
      <c r="M16" s="94">
        <f t="shared" si="5"/>
        <v>10066380.945800174</v>
      </c>
      <c r="N16" s="95">
        <f t="shared" si="5"/>
        <v>10616711.08</v>
      </c>
      <c r="O16" s="63"/>
      <c r="P16" s="47"/>
      <c r="Q16" s="48"/>
      <c r="R16" s="48"/>
    </row>
    <row r="17" spans="1:15" ht="14.25" x14ac:dyDescent="0.3">
      <c r="A17" s="49"/>
      <c r="B17" s="46"/>
      <c r="C17" s="49"/>
      <c r="D17" s="49"/>
      <c r="E17" s="49"/>
      <c r="F17" s="49"/>
      <c r="G17" s="49"/>
      <c r="H17" s="49"/>
      <c r="I17" s="49"/>
      <c r="J17" s="49"/>
      <c r="K17" s="49"/>
      <c r="L17" s="49"/>
      <c r="M17" s="49"/>
      <c r="N17" s="49"/>
      <c r="O17" s="63"/>
    </row>
    <row r="18" spans="1:15" ht="14.25" x14ac:dyDescent="0.3">
      <c r="A18" s="49"/>
      <c r="B18" s="46"/>
      <c r="C18" s="49"/>
      <c r="D18" s="49"/>
      <c r="E18" s="49"/>
      <c r="F18" s="49"/>
      <c r="G18" s="49"/>
      <c r="H18" s="49"/>
      <c r="I18" s="49"/>
      <c r="J18" s="49"/>
      <c r="K18" s="49"/>
      <c r="L18" s="49"/>
      <c r="M18" s="49"/>
      <c r="N18" s="49"/>
    </row>
    <row r="19" spans="1:15" ht="14.25" x14ac:dyDescent="0.3">
      <c r="A19" s="49"/>
      <c r="B19" s="46"/>
      <c r="C19" s="49"/>
      <c r="D19" s="49"/>
      <c r="E19" s="49"/>
      <c r="F19" s="49"/>
      <c r="G19" s="49"/>
      <c r="H19" s="49"/>
      <c r="I19" s="49"/>
      <c r="J19" s="49"/>
      <c r="K19" s="49"/>
      <c r="L19" s="49"/>
      <c r="M19" s="49"/>
      <c r="N19" s="49"/>
    </row>
    <row r="20" spans="1:15" ht="14.25" x14ac:dyDescent="0.3">
      <c r="A20" s="49"/>
      <c r="B20" s="46"/>
      <c r="C20" s="49"/>
      <c r="D20" s="49"/>
      <c r="E20" s="49"/>
      <c r="F20" s="49"/>
      <c r="G20" s="49"/>
      <c r="H20" s="49"/>
      <c r="I20" s="49"/>
      <c r="J20" s="49"/>
      <c r="K20" s="49"/>
      <c r="L20" s="49"/>
      <c r="M20" s="49"/>
      <c r="N20" s="49"/>
    </row>
    <row r="21" spans="1:15" ht="14.25" x14ac:dyDescent="0.3">
      <c r="A21" s="49"/>
      <c r="B21" s="46"/>
      <c r="C21" s="49"/>
      <c r="D21" s="49"/>
      <c r="E21" s="49"/>
      <c r="F21" s="49"/>
      <c r="G21" s="49"/>
      <c r="H21" s="49"/>
      <c r="I21" s="49"/>
      <c r="J21" s="49"/>
      <c r="K21" s="49"/>
      <c r="L21" s="49"/>
      <c r="M21" s="49"/>
      <c r="N21" s="49"/>
    </row>
    <row r="22" spans="1:15" ht="14.25" x14ac:dyDescent="0.3">
      <c r="A22" s="49"/>
      <c r="B22" s="46"/>
      <c r="C22" s="49"/>
      <c r="D22" s="49"/>
      <c r="E22" s="49"/>
      <c r="F22" s="49"/>
      <c r="G22" s="49"/>
      <c r="H22" s="49"/>
      <c r="I22" s="49"/>
      <c r="J22" s="49"/>
      <c r="K22" s="49"/>
      <c r="L22" s="49"/>
      <c r="M22" s="49"/>
      <c r="N22" s="49"/>
    </row>
    <row r="23" spans="1:15" ht="14.25" x14ac:dyDescent="0.3">
      <c r="A23" s="49"/>
      <c r="B23" s="46"/>
      <c r="C23" s="49"/>
      <c r="D23" s="49"/>
      <c r="E23" s="49"/>
      <c r="F23" s="49"/>
      <c r="G23" s="49"/>
      <c r="H23" s="49"/>
      <c r="I23" s="49"/>
      <c r="J23" s="49"/>
      <c r="K23" s="49"/>
      <c r="L23" s="49"/>
      <c r="M23" s="49"/>
      <c r="N23" s="49"/>
    </row>
    <row r="24" spans="1:15" ht="14.25" x14ac:dyDescent="0.3">
      <c r="A24" s="49"/>
      <c r="B24" s="46"/>
      <c r="C24" s="49"/>
      <c r="D24" s="49"/>
      <c r="E24" s="49"/>
      <c r="F24" s="49"/>
      <c r="G24" s="49"/>
      <c r="H24" s="49"/>
      <c r="I24" s="49"/>
      <c r="J24" s="49"/>
      <c r="K24" s="49"/>
      <c r="L24" s="49"/>
      <c r="M24" s="49"/>
      <c r="N24" s="49"/>
    </row>
    <row r="25" spans="1:15" ht="14.25" x14ac:dyDescent="0.3">
      <c r="A25" s="49"/>
      <c r="B25" s="46"/>
      <c r="C25" s="49"/>
      <c r="D25" s="49"/>
      <c r="E25" s="49"/>
      <c r="F25" s="49"/>
      <c r="G25" s="49"/>
      <c r="H25" s="49"/>
      <c r="I25" s="49"/>
      <c r="J25" s="49"/>
      <c r="K25" s="49"/>
      <c r="L25" s="49"/>
      <c r="M25" s="49"/>
      <c r="N25" s="49"/>
    </row>
    <row r="26" spans="1:15" ht="14.25" x14ac:dyDescent="0.3">
      <c r="A26" s="49"/>
      <c r="B26" s="46"/>
      <c r="C26" s="49"/>
      <c r="D26" s="49"/>
      <c r="E26" s="49"/>
      <c r="F26" s="49"/>
      <c r="G26" s="49"/>
      <c r="H26" s="49"/>
      <c r="I26" s="49"/>
      <c r="J26" s="49"/>
      <c r="K26" s="49"/>
      <c r="L26" s="49"/>
      <c r="M26" s="49"/>
      <c r="N26" s="49"/>
    </row>
    <row r="27" spans="1:15" ht="14.25" x14ac:dyDescent="0.3">
      <c r="A27" s="49"/>
      <c r="B27" s="46"/>
      <c r="C27" s="49"/>
      <c r="D27" s="49"/>
      <c r="E27" s="49"/>
      <c r="F27" s="49"/>
      <c r="G27" s="49"/>
      <c r="H27" s="51"/>
      <c r="I27" s="49"/>
      <c r="J27" s="49"/>
      <c r="K27" s="49"/>
      <c r="L27" s="49"/>
      <c r="M27" s="49"/>
      <c r="N27" s="49"/>
    </row>
    <row r="28" spans="1:15" ht="14.25" x14ac:dyDescent="0.3">
      <c r="A28" s="49"/>
      <c r="B28" s="46"/>
      <c r="C28" s="49"/>
      <c r="D28" s="49"/>
      <c r="E28" s="49"/>
      <c r="F28" s="49"/>
      <c r="G28" s="49"/>
      <c r="H28" s="51"/>
      <c r="I28" s="49"/>
      <c r="J28" s="49"/>
      <c r="K28" s="49"/>
      <c r="L28" s="49"/>
      <c r="M28" s="49"/>
      <c r="N28" s="49"/>
    </row>
    <row r="29" spans="1:15" ht="14.25" x14ac:dyDescent="0.3">
      <c r="A29" s="49"/>
      <c r="B29" s="46"/>
      <c r="C29" s="49"/>
      <c r="D29" s="49"/>
      <c r="E29" s="49"/>
      <c r="F29" s="49"/>
      <c r="G29" s="49"/>
      <c r="H29" s="51"/>
      <c r="I29" s="49"/>
      <c r="J29" s="49"/>
      <c r="K29" s="49"/>
      <c r="L29" s="49"/>
      <c r="M29" s="49"/>
      <c r="N29" s="49"/>
    </row>
    <row r="30" spans="1:15" ht="14.25" x14ac:dyDescent="0.3">
      <c r="A30" s="49"/>
      <c r="B30" s="46"/>
      <c r="C30" s="49"/>
      <c r="D30" s="49"/>
      <c r="E30" s="49"/>
      <c r="F30" s="49"/>
      <c r="G30" s="49"/>
      <c r="H30" s="49"/>
      <c r="I30" s="49"/>
      <c r="J30" s="49"/>
      <c r="K30" s="49"/>
      <c r="L30" s="49"/>
      <c r="M30" s="49"/>
      <c r="N30" s="49"/>
    </row>
    <row r="31" spans="1:15" ht="14.25" x14ac:dyDescent="0.3">
      <c r="A31" s="49"/>
      <c r="B31" s="46"/>
      <c r="C31" s="49"/>
      <c r="L31" s="49"/>
      <c r="M31" s="49"/>
      <c r="N31" s="49"/>
    </row>
    <row r="32" spans="1:15" ht="14.25" x14ac:dyDescent="0.3">
      <c r="A32" s="49"/>
      <c r="B32" s="46"/>
      <c r="C32" s="49"/>
      <c r="L32" s="49"/>
      <c r="M32" s="49"/>
      <c r="N32" s="49"/>
    </row>
    <row r="33" spans="1:14" ht="14.25" x14ac:dyDescent="0.3">
      <c r="A33" s="49"/>
      <c r="B33" s="46"/>
      <c r="C33" s="49"/>
      <c r="L33" s="49"/>
      <c r="M33" s="49"/>
      <c r="N33" s="49"/>
    </row>
    <row r="34" spans="1:14" ht="14.25" x14ac:dyDescent="0.3">
      <c r="A34" s="49"/>
      <c r="B34" s="46"/>
      <c r="C34" s="49"/>
      <c r="L34" s="49"/>
      <c r="M34" s="49"/>
      <c r="N34" s="49"/>
    </row>
    <row r="35" spans="1:14" ht="14.25" x14ac:dyDescent="0.3">
      <c r="A35" s="49"/>
      <c r="B35" s="46"/>
      <c r="C35" s="49"/>
      <c r="L35" s="49"/>
      <c r="M35" s="49"/>
      <c r="N35" s="49"/>
    </row>
    <row r="36" spans="1:14" ht="14.25" x14ac:dyDescent="0.3">
      <c r="A36" s="49"/>
      <c r="B36" s="46"/>
      <c r="C36" s="49"/>
      <c r="L36" s="49"/>
      <c r="M36" s="49"/>
      <c r="N36" s="49"/>
    </row>
    <row r="37" spans="1:14" ht="14.25" x14ac:dyDescent="0.3">
      <c r="A37" s="49"/>
      <c r="B37" s="46"/>
      <c r="C37" s="49"/>
      <c r="L37" s="49"/>
      <c r="M37" s="49"/>
      <c r="N37" s="49"/>
    </row>
    <row r="38" spans="1:14" ht="14.25" x14ac:dyDescent="0.3">
      <c r="A38" s="49"/>
      <c r="B38" s="46"/>
      <c r="C38" s="49"/>
      <c r="L38" s="49"/>
      <c r="M38" s="49"/>
      <c r="N38" s="49"/>
    </row>
    <row r="39" spans="1:14" ht="14.25" x14ac:dyDescent="0.3">
      <c r="A39" s="49"/>
      <c r="B39" s="46"/>
      <c r="C39" s="49"/>
      <c r="L39" s="49"/>
      <c r="M39" s="49"/>
      <c r="N39" s="49"/>
    </row>
    <row r="40" spans="1:14" ht="14.25" x14ac:dyDescent="0.3">
      <c r="A40" s="49"/>
      <c r="B40" s="46"/>
      <c r="C40" s="49"/>
      <c r="L40" s="49"/>
      <c r="M40" s="49"/>
      <c r="N40" s="49"/>
    </row>
    <row r="41" spans="1:14" ht="14.25" x14ac:dyDescent="0.3">
      <c r="A41" s="49"/>
      <c r="B41" s="46"/>
      <c r="C41" s="49"/>
      <c r="L41" s="49"/>
      <c r="M41" s="49"/>
      <c r="N41" s="49"/>
    </row>
    <row r="42" spans="1:14" ht="14.25" x14ac:dyDescent="0.3">
      <c r="A42" s="49"/>
      <c r="B42" s="46"/>
      <c r="C42" s="49"/>
      <c r="L42" s="49"/>
      <c r="M42" s="49"/>
      <c r="N42" s="49"/>
    </row>
    <row r="43" spans="1:14" ht="14.25" x14ac:dyDescent="0.3">
      <c r="A43" s="49"/>
      <c r="B43" s="46"/>
      <c r="C43" s="49"/>
      <c r="L43" s="49"/>
      <c r="M43" s="49"/>
      <c r="N43" s="49"/>
    </row>
    <row r="93" spans="4:11" hidden="1" x14ac:dyDescent="0.2"/>
    <row r="94" spans="4:11" ht="15.75" hidden="1" x14ac:dyDescent="0.25">
      <c r="D94" s="70">
        <v>9495888.2297778726</v>
      </c>
      <c r="E94" s="70">
        <f>D94*D96</f>
        <v>791957.07836347457</v>
      </c>
      <c r="F94" s="49"/>
      <c r="G94" s="49"/>
      <c r="H94" s="70">
        <f>SUM(C11:H11)</f>
        <v>5515002.6515930435</v>
      </c>
      <c r="I94" s="49"/>
      <c r="J94" s="49"/>
      <c r="K94" s="49"/>
    </row>
    <row r="95" spans="4:11" ht="15.75" hidden="1" x14ac:dyDescent="0.25">
      <c r="D95" s="70">
        <v>1243579.9073758714</v>
      </c>
      <c r="E95" s="70"/>
      <c r="F95" s="49"/>
      <c r="G95" s="49"/>
      <c r="H95" s="71">
        <f>F100/H94</f>
        <v>0.16400930944143002</v>
      </c>
      <c r="I95" s="49"/>
      <c r="J95" s="68"/>
      <c r="K95" s="73">
        <f>100%-SUM(C10:H10)</f>
        <v>0.2142410205654065</v>
      </c>
    </row>
    <row r="96" spans="4:11" ht="15.75" hidden="1" x14ac:dyDescent="0.25">
      <c r="D96" s="72">
        <v>8.3400000000000002E-2</v>
      </c>
      <c r="E96" s="72">
        <f>D95/D94</f>
        <v>0.13095982990576557</v>
      </c>
      <c r="F96" s="72"/>
      <c r="G96" s="49"/>
      <c r="H96" s="49"/>
      <c r="I96" s="49"/>
      <c r="J96" s="68"/>
      <c r="K96" s="71">
        <f>K95/6</f>
        <v>3.5706836760901084E-2</v>
      </c>
    </row>
    <row r="97" spans="4:11" ht="15.75" hidden="1" x14ac:dyDescent="0.25">
      <c r="D97" s="49"/>
      <c r="E97" s="49"/>
      <c r="F97" s="49"/>
      <c r="G97" s="49"/>
      <c r="H97" s="71"/>
      <c r="I97" s="49"/>
      <c r="J97" s="68"/>
      <c r="K97" s="68"/>
    </row>
    <row r="98" spans="4:11" ht="13.5" hidden="1" x14ac:dyDescent="0.25">
      <c r="D98" s="49"/>
      <c r="E98" s="49"/>
      <c r="F98" s="49"/>
      <c r="G98" s="49"/>
      <c r="H98" s="49"/>
      <c r="I98" s="49"/>
      <c r="J98" s="69"/>
      <c r="K98" s="68"/>
    </row>
    <row r="99" spans="4:11" ht="13.5" hidden="1" x14ac:dyDescent="0.25">
      <c r="D99" s="49"/>
      <c r="E99" s="49"/>
      <c r="F99" s="49"/>
      <c r="G99" s="49"/>
      <c r="H99" s="49"/>
      <c r="I99" s="49"/>
      <c r="J99" s="49"/>
      <c r="K99" s="49"/>
    </row>
    <row r="100" spans="4:11" ht="15.75" hidden="1" x14ac:dyDescent="0.25">
      <c r="D100" s="70">
        <v>4068817.5710452911</v>
      </c>
      <c r="E100" s="70">
        <f>D100/12</f>
        <v>339068.13092044095</v>
      </c>
      <c r="F100" s="70">
        <f>E110-E100</f>
        <v>904511.77645543055</v>
      </c>
      <c r="G100" s="49"/>
      <c r="H100" s="49"/>
      <c r="I100" s="49"/>
      <c r="J100" s="49"/>
      <c r="K100" s="49"/>
    </row>
    <row r="101" spans="4:11" ht="15.75" hidden="1" x14ac:dyDescent="0.25">
      <c r="D101" s="70"/>
      <c r="E101" s="70"/>
      <c r="F101" s="49"/>
      <c r="G101" s="49"/>
      <c r="H101" s="49"/>
      <c r="I101" s="49"/>
      <c r="J101" s="49"/>
      <c r="K101" s="49"/>
    </row>
    <row r="102" spans="4:11" ht="15.75" hidden="1" x14ac:dyDescent="0.25">
      <c r="D102" s="72"/>
      <c r="E102" s="72"/>
      <c r="F102" s="49"/>
      <c r="G102" s="49"/>
      <c r="H102" s="49"/>
      <c r="I102" s="49"/>
      <c r="J102" s="49"/>
      <c r="K102" s="49"/>
    </row>
    <row r="103" spans="4:11" ht="15.75" hidden="1" x14ac:dyDescent="0.25">
      <c r="D103" s="70">
        <v>92324.325601424891</v>
      </c>
      <c r="E103" s="70"/>
      <c r="F103" s="49"/>
      <c r="G103" s="49"/>
      <c r="H103" s="49"/>
      <c r="I103" s="49"/>
      <c r="J103" s="49"/>
      <c r="K103" s="49"/>
    </row>
    <row r="104" spans="4:11" ht="15.75" hidden="1" x14ac:dyDescent="0.25">
      <c r="D104" s="70"/>
      <c r="E104" s="70"/>
      <c r="F104" s="49"/>
      <c r="G104" s="49"/>
      <c r="H104" s="49"/>
      <c r="I104" s="49"/>
      <c r="J104" s="49"/>
      <c r="K104" s="49"/>
    </row>
    <row r="105" spans="4:11" ht="15.75" hidden="1" x14ac:dyDescent="0.25">
      <c r="D105" s="72">
        <v>218002.03335183547</v>
      </c>
      <c r="E105" s="72"/>
      <c r="F105" s="49"/>
      <c r="G105" s="49"/>
      <c r="H105" s="49"/>
      <c r="I105" s="49"/>
      <c r="J105" s="49"/>
      <c r="K105" s="49"/>
    </row>
    <row r="106" spans="4:11" ht="15.75" hidden="1" x14ac:dyDescent="0.25">
      <c r="D106" s="70"/>
      <c r="E106" s="70"/>
      <c r="F106" s="49"/>
      <c r="G106" s="49"/>
      <c r="H106" s="49"/>
      <c r="I106" s="49"/>
      <c r="J106" s="49"/>
      <c r="K106" s="49"/>
    </row>
    <row r="107" spans="4:11" ht="15" hidden="1" x14ac:dyDescent="0.2">
      <c r="D107" s="70">
        <v>594185.41750217008</v>
      </c>
      <c r="E107" s="70"/>
    </row>
    <row r="108" spans="4:11" ht="15" hidden="1" x14ac:dyDescent="0.2">
      <c r="D108" s="72"/>
      <c r="E108" s="72"/>
    </row>
    <row r="109" spans="4:11" ht="15" hidden="1" x14ac:dyDescent="0.2">
      <c r="D109" s="70"/>
      <c r="E109" s="70"/>
    </row>
    <row r="110" spans="4:11" ht="15" hidden="1" x14ac:dyDescent="0.2">
      <c r="D110" s="70"/>
      <c r="E110" s="70">
        <f>SUM(D103:D107,E100)</f>
        <v>1243579.9073758714</v>
      </c>
    </row>
    <row r="111" spans="4:11" hidden="1" x14ac:dyDescent="0.2"/>
  </sheetData>
  <mergeCells count="16">
    <mergeCell ref="A1:O1"/>
    <mergeCell ref="A2:O2"/>
    <mergeCell ref="A16:B16"/>
    <mergeCell ref="A15:B15"/>
    <mergeCell ref="A14:B14"/>
    <mergeCell ref="O14:O15"/>
    <mergeCell ref="A12:A13"/>
    <mergeCell ref="B12:B13"/>
    <mergeCell ref="O12:O13"/>
    <mergeCell ref="A3:O3"/>
    <mergeCell ref="A8:A9"/>
    <mergeCell ref="B8:B9"/>
    <mergeCell ref="O8:O9"/>
    <mergeCell ref="A10:A11"/>
    <mergeCell ref="B10:B11"/>
    <mergeCell ref="O10:O11"/>
  </mergeCells>
  <printOptions horizontalCentered="1"/>
  <pageMargins left="0.25" right="0.25" top="0.75" bottom="0.75" header="0.3" footer="0.3"/>
  <pageSetup paperSize="9" scale="48"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D42"/>
  <sheetViews>
    <sheetView showGridLines="0" zoomScaleNormal="100" zoomScaleSheetLayoutView="100" workbookViewId="0">
      <selection sqref="A1:D1"/>
    </sheetView>
  </sheetViews>
  <sheetFormatPr defaultColWidth="9.140625" defaultRowHeight="12.75" x14ac:dyDescent="0.2"/>
  <cols>
    <col min="1" max="1" width="9.140625" style="38"/>
    <col min="2" max="2" width="58.140625" style="38" customWidth="1"/>
    <col min="3" max="3" width="23.28515625" style="38" customWidth="1"/>
    <col min="4" max="4" width="23.28515625" style="242" customWidth="1"/>
    <col min="5" max="16384" width="9.140625" style="38"/>
  </cols>
  <sheetData>
    <row r="1" spans="1:4" ht="30" customHeight="1" x14ac:dyDescent="0.2">
      <c r="A1" s="473" t="s">
        <v>139</v>
      </c>
      <c r="B1" s="474"/>
      <c r="C1" s="474"/>
      <c r="D1" s="475"/>
    </row>
    <row r="2" spans="1:4" ht="30" customHeight="1" thickBot="1" x14ac:dyDescent="0.25">
      <c r="A2" s="476" t="s">
        <v>485</v>
      </c>
      <c r="B2" s="477"/>
      <c r="C2" s="477"/>
      <c r="D2" s="478"/>
    </row>
    <row r="3" spans="1:4" ht="12.75" customHeight="1" x14ac:dyDescent="0.2">
      <c r="A3" s="505" t="s">
        <v>486</v>
      </c>
      <c r="B3" s="444"/>
      <c r="C3" s="444"/>
      <c r="D3" s="506"/>
    </row>
    <row r="4" spans="1:4" ht="12.75" customHeight="1" x14ac:dyDescent="0.2">
      <c r="A4" s="505"/>
      <c r="B4" s="444"/>
      <c r="C4" s="444"/>
      <c r="D4" s="506"/>
    </row>
    <row r="5" spans="1:4" ht="12.75" customHeight="1" thickBot="1" x14ac:dyDescent="0.25">
      <c r="A5" s="507"/>
      <c r="B5" s="508"/>
      <c r="C5" s="508"/>
      <c r="D5" s="509"/>
    </row>
    <row r="6" spans="1:4" ht="25.5" customHeight="1" x14ac:dyDescent="0.2">
      <c r="A6" s="510" t="s">
        <v>175</v>
      </c>
      <c r="B6" s="512" t="s">
        <v>14</v>
      </c>
      <c r="C6" s="514" t="s">
        <v>487</v>
      </c>
      <c r="D6" s="515"/>
    </row>
    <row r="7" spans="1:4" ht="25.5" customHeight="1" x14ac:dyDescent="0.2">
      <c r="A7" s="511"/>
      <c r="B7" s="513"/>
      <c r="C7" s="243" t="s">
        <v>232</v>
      </c>
      <c r="D7" s="244" t="s">
        <v>488</v>
      </c>
    </row>
    <row r="8" spans="1:4" ht="12.75" customHeight="1" x14ac:dyDescent="0.2">
      <c r="A8" s="494" t="s">
        <v>233</v>
      </c>
      <c r="B8" s="495"/>
      <c r="C8" s="495"/>
      <c r="D8" s="496"/>
    </row>
    <row r="9" spans="1:4" x14ac:dyDescent="0.2">
      <c r="A9" s="57" t="s">
        <v>234</v>
      </c>
      <c r="B9" s="39" t="s">
        <v>235</v>
      </c>
      <c r="C9" s="245">
        <v>0.2</v>
      </c>
      <c r="D9" s="246">
        <v>0.2</v>
      </c>
    </row>
    <row r="10" spans="1:4" x14ac:dyDescent="0.2">
      <c r="A10" s="57" t="s">
        <v>236</v>
      </c>
      <c r="B10" s="39" t="s">
        <v>237</v>
      </c>
      <c r="C10" s="245">
        <v>1.4999999999999999E-2</v>
      </c>
      <c r="D10" s="246">
        <v>1.4999999999999999E-2</v>
      </c>
    </row>
    <row r="11" spans="1:4" x14ac:dyDescent="0.2">
      <c r="A11" s="57" t="s">
        <v>238</v>
      </c>
      <c r="B11" s="39" t="s">
        <v>239</v>
      </c>
      <c r="C11" s="245">
        <v>0.01</v>
      </c>
      <c r="D11" s="246">
        <v>0.01</v>
      </c>
    </row>
    <row r="12" spans="1:4" x14ac:dyDescent="0.2">
      <c r="A12" s="57" t="s">
        <v>240</v>
      </c>
      <c r="B12" s="39" t="s">
        <v>241</v>
      </c>
      <c r="C12" s="245">
        <v>2E-3</v>
      </c>
      <c r="D12" s="246">
        <v>2E-3</v>
      </c>
    </row>
    <row r="13" spans="1:4" x14ac:dyDescent="0.2">
      <c r="A13" s="57" t="s">
        <v>242</v>
      </c>
      <c r="B13" s="39" t="s">
        <v>243</v>
      </c>
      <c r="C13" s="245">
        <v>6.0000000000000001E-3</v>
      </c>
      <c r="D13" s="246">
        <v>6.0000000000000001E-3</v>
      </c>
    </row>
    <row r="14" spans="1:4" x14ac:dyDescent="0.2">
      <c r="A14" s="57" t="s">
        <v>244</v>
      </c>
      <c r="B14" s="39" t="s">
        <v>245</v>
      </c>
      <c r="C14" s="245">
        <v>2.5000000000000001E-2</v>
      </c>
      <c r="D14" s="246">
        <v>2.5000000000000001E-2</v>
      </c>
    </row>
    <row r="15" spans="1:4" x14ac:dyDescent="0.2">
      <c r="A15" s="57" t="s">
        <v>246</v>
      </c>
      <c r="B15" s="39" t="s">
        <v>247</v>
      </c>
      <c r="C15" s="245">
        <v>0.03</v>
      </c>
      <c r="D15" s="246">
        <v>0.03</v>
      </c>
    </row>
    <row r="16" spans="1:4" x14ac:dyDescent="0.2">
      <c r="A16" s="57" t="s">
        <v>248</v>
      </c>
      <c r="B16" s="39" t="s">
        <v>249</v>
      </c>
      <c r="C16" s="245">
        <v>0.08</v>
      </c>
      <c r="D16" s="246">
        <v>0.08</v>
      </c>
    </row>
    <row r="17" spans="1:4" x14ac:dyDescent="0.2">
      <c r="A17" s="57" t="s">
        <v>250</v>
      </c>
      <c r="B17" s="39" t="s">
        <v>251</v>
      </c>
      <c r="C17" s="245">
        <v>0</v>
      </c>
      <c r="D17" s="246">
        <v>0</v>
      </c>
    </row>
    <row r="18" spans="1:4" x14ac:dyDescent="0.2">
      <c r="A18" s="58" t="s">
        <v>163</v>
      </c>
      <c r="B18" s="40" t="s">
        <v>252</v>
      </c>
      <c r="C18" s="247">
        <f>SUM(C9:C17)</f>
        <v>0.36800000000000005</v>
      </c>
      <c r="D18" s="248">
        <f>SUM(D9:D17)</f>
        <v>0.36800000000000005</v>
      </c>
    </row>
    <row r="19" spans="1:4" ht="12.75" customHeight="1" x14ac:dyDescent="0.2">
      <c r="A19" s="497" t="s">
        <v>253</v>
      </c>
      <c r="B19" s="498"/>
      <c r="C19" s="498"/>
      <c r="D19" s="499"/>
    </row>
    <row r="20" spans="1:4" x14ac:dyDescent="0.2">
      <c r="A20" s="57" t="s">
        <v>254</v>
      </c>
      <c r="B20" s="39" t="s">
        <v>255</v>
      </c>
      <c r="C20" s="245">
        <v>0.17879999999999999</v>
      </c>
      <c r="D20" s="246">
        <v>0</v>
      </c>
    </row>
    <row r="21" spans="1:4" x14ac:dyDescent="0.2">
      <c r="A21" s="57" t="s">
        <v>256</v>
      </c>
      <c r="B21" s="39" t="s">
        <v>257</v>
      </c>
      <c r="C21" s="245">
        <v>3.95E-2</v>
      </c>
      <c r="D21" s="246">
        <v>0</v>
      </c>
    </row>
    <row r="22" spans="1:4" x14ac:dyDescent="0.2">
      <c r="A22" s="57" t="s">
        <v>258</v>
      </c>
      <c r="B22" s="39" t="s">
        <v>259</v>
      </c>
      <c r="C22" s="245">
        <v>8.6E-3</v>
      </c>
      <c r="D22" s="246">
        <v>6.4999999999999997E-3</v>
      </c>
    </row>
    <row r="23" spans="1:4" x14ac:dyDescent="0.2">
      <c r="A23" s="57" t="s">
        <v>260</v>
      </c>
      <c r="B23" s="39" t="s">
        <v>261</v>
      </c>
      <c r="C23" s="245">
        <v>0.10970000000000001</v>
      </c>
      <c r="D23" s="246">
        <v>8.3299999999999999E-2</v>
      </c>
    </row>
    <row r="24" spans="1:4" x14ac:dyDescent="0.2">
      <c r="A24" s="57" t="s">
        <v>262</v>
      </c>
      <c r="B24" s="39" t="s">
        <v>263</v>
      </c>
      <c r="C24" s="245">
        <v>6.9999999999999999E-4</v>
      </c>
      <c r="D24" s="246">
        <v>5.0000000000000001E-4</v>
      </c>
    </row>
    <row r="25" spans="1:4" x14ac:dyDescent="0.2">
      <c r="A25" s="57" t="s">
        <v>264</v>
      </c>
      <c r="B25" s="39" t="s">
        <v>265</v>
      </c>
      <c r="C25" s="245">
        <v>7.3000000000000001E-3</v>
      </c>
      <c r="D25" s="246">
        <v>5.5999999999999999E-3</v>
      </c>
    </row>
    <row r="26" spans="1:4" x14ac:dyDescent="0.2">
      <c r="A26" s="57" t="s">
        <v>266</v>
      </c>
      <c r="B26" s="39" t="s">
        <v>267</v>
      </c>
      <c r="C26" s="245">
        <v>1.5599999999999999E-2</v>
      </c>
      <c r="D26" s="246">
        <v>0</v>
      </c>
    </row>
    <row r="27" spans="1:4" x14ac:dyDescent="0.2">
      <c r="A27" s="57" t="s">
        <v>268</v>
      </c>
      <c r="B27" s="39" t="s">
        <v>269</v>
      </c>
      <c r="C27" s="245">
        <v>1E-3</v>
      </c>
      <c r="D27" s="246">
        <v>6.9999999999999999E-4</v>
      </c>
    </row>
    <row r="28" spans="1:4" x14ac:dyDescent="0.2">
      <c r="A28" s="57" t="s">
        <v>270</v>
      </c>
      <c r="B28" s="39" t="s">
        <v>271</v>
      </c>
      <c r="C28" s="245">
        <v>0.1116</v>
      </c>
      <c r="D28" s="246">
        <v>8.48E-2</v>
      </c>
    </row>
    <row r="29" spans="1:4" x14ac:dyDescent="0.2">
      <c r="A29" s="57" t="s">
        <v>272</v>
      </c>
      <c r="B29" s="39" t="s">
        <v>273</v>
      </c>
      <c r="C29" s="245">
        <v>2.9999999999999997E-4</v>
      </c>
      <c r="D29" s="246">
        <v>2.9999999999999997E-4</v>
      </c>
    </row>
    <row r="30" spans="1:4" x14ac:dyDescent="0.2">
      <c r="A30" s="58" t="s">
        <v>274</v>
      </c>
      <c r="B30" s="40" t="s">
        <v>275</v>
      </c>
      <c r="C30" s="247">
        <f>SUM(C20:C29)</f>
        <v>0.47310000000000002</v>
      </c>
      <c r="D30" s="248">
        <f>SUM(D20:D29)</f>
        <v>0.1817</v>
      </c>
    </row>
    <row r="31" spans="1:4" ht="12.75" customHeight="1" x14ac:dyDescent="0.2">
      <c r="A31" s="500" t="s">
        <v>276</v>
      </c>
      <c r="B31" s="501"/>
      <c r="C31" s="501"/>
      <c r="D31" s="502"/>
    </row>
    <row r="32" spans="1:4" x14ac:dyDescent="0.2">
      <c r="A32" s="57" t="s">
        <v>277</v>
      </c>
      <c r="B32" s="39" t="s">
        <v>278</v>
      </c>
      <c r="C32" s="245">
        <v>4.5499999999999999E-2</v>
      </c>
      <c r="D32" s="249">
        <v>3.4599999999999999E-2</v>
      </c>
    </row>
    <row r="33" spans="1:4" x14ac:dyDescent="0.2">
      <c r="A33" s="57" t="s">
        <v>279</v>
      </c>
      <c r="B33" s="39" t="s">
        <v>280</v>
      </c>
      <c r="C33" s="245">
        <v>1.1000000000000001E-3</v>
      </c>
      <c r="D33" s="249">
        <v>8.0000000000000004E-4</v>
      </c>
    </row>
    <row r="34" spans="1:4" x14ac:dyDescent="0.2">
      <c r="A34" s="57" t="s">
        <v>281</v>
      </c>
      <c r="B34" s="39" t="s">
        <v>282</v>
      </c>
      <c r="C34" s="245">
        <v>3.1699999999999999E-2</v>
      </c>
      <c r="D34" s="249">
        <v>2.41E-2</v>
      </c>
    </row>
    <row r="35" spans="1:4" x14ac:dyDescent="0.2">
      <c r="A35" s="57" t="s">
        <v>283</v>
      </c>
      <c r="B35" s="39" t="s">
        <v>284</v>
      </c>
      <c r="C35" s="245">
        <v>2.5999999999999999E-2</v>
      </c>
      <c r="D35" s="249">
        <v>1.9800000000000002E-2</v>
      </c>
    </row>
    <row r="36" spans="1:4" x14ac:dyDescent="0.2">
      <c r="A36" s="57" t="s">
        <v>285</v>
      </c>
      <c r="B36" s="39" t="s">
        <v>286</v>
      </c>
      <c r="C36" s="245">
        <v>3.8E-3</v>
      </c>
      <c r="D36" s="249">
        <v>2.8999999999999998E-3</v>
      </c>
    </row>
    <row r="37" spans="1:4" ht="25.5" customHeight="1" x14ac:dyDescent="0.2">
      <c r="A37" s="58" t="s">
        <v>161</v>
      </c>
      <c r="B37" s="40" t="s">
        <v>287</v>
      </c>
      <c r="C37" s="247">
        <f>SUM(C32:C36)</f>
        <v>0.10809999999999999</v>
      </c>
      <c r="D37" s="248">
        <f>SUM(D32:D36)</f>
        <v>8.2199999999999995E-2</v>
      </c>
    </row>
    <row r="38" spans="1:4" ht="12.75" customHeight="1" x14ac:dyDescent="0.2">
      <c r="A38" s="500" t="s">
        <v>288</v>
      </c>
      <c r="B38" s="501"/>
      <c r="C38" s="501"/>
      <c r="D38" s="502"/>
    </row>
    <row r="39" spans="1:4" x14ac:dyDescent="0.2">
      <c r="A39" s="57" t="s">
        <v>289</v>
      </c>
      <c r="B39" s="39" t="s">
        <v>290</v>
      </c>
      <c r="C39" s="245">
        <v>0.1741</v>
      </c>
      <c r="D39" s="249">
        <v>6.6900000000000001E-2</v>
      </c>
    </row>
    <row r="40" spans="1:4" ht="24" x14ac:dyDescent="0.2">
      <c r="A40" s="74" t="s">
        <v>291</v>
      </c>
      <c r="B40" s="39" t="s">
        <v>292</v>
      </c>
      <c r="C40" s="245">
        <v>4.0000000000000001E-3</v>
      </c>
      <c r="D40" s="249">
        <v>3.0999999999999999E-3</v>
      </c>
    </row>
    <row r="41" spans="1:4" x14ac:dyDescent="0.2">
      <c r="A41" s="58" t="s">
        <v>293</v>
      </c>
      <c r="B41" s="40" t="s">
        <v>294</v>
      </c>
      <c r="C41" s="247">
        <f>SUM(C39:C40)</f>
        <v>0.17810000000000001</v>
      </c>
      <c r="D41" s="248">
        <f>SUM(D39:D40)</f>
        <v>7.0000000000000007E-2</v>
      </c>
    </row>
    <row r="42" spans="1:4" ht="13.5" thickBot="1" x14ac:dyDescent="0.25">
      <c r="A42" s="503" t="s">
        <v>295</v>
      </c>
      <c r="B42" s="504"/>
      <c r="C42" s="250">
        <f>SUM(C18,C30,C37,C41)</f>
        <v>1.1273</v>
      </c>
      <c r="D42" s="251">
        <f>SUM(D18,D30,D37,D41)</f>
        <v>0.70190000000000019</v>
      </c>
    </row>
  </sheetData>
  <mergeCells count="11">
    <mergeCell ref="A1:D1"/>
    <mergeCell ref="A2:D2"/>
    <mergeCell ref="A3:D5"/>
    <mergeCell ref="A6:A7"/>
    <mergeCell ref="B6:B7"/>
    <mergeCell ref="C6:D6"/>
    <mergeCell ref="A8:D8"/>
    <mergeCell ref="A19:D19"/>
    <mergeCell ref="A31:D31"/>
    <mergeCell ref="A38:D38"/>
    <mergeCell ref="A42:B42"/>
  </mergeCells>
  <pageMargins left="0.70866141732283472" right="0.70866141732283472" top="0.74803149606299213" bottom="0.74803149606299213" header="0.31496062992125984" footer="0.31496062992125984"/>
  <pageSetup paperSize="9" scale="76" fitToHeight="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5:D9"/>
  <sheetViews>
    <sheetView workbookViewId="0">
      <selection activeCell="D9" sqref="D9"/>
    </sheetView>
  </sheetViews>
  <sheetFormatPr defaultRowHeight="15" x14ac:dyDescent="0.25"/>
  <cols>
    <col min="3" max="3" width="17.42578125" bestFit="1" customWidth="1"/>
    <col min="4" max="4" width="9.5703125" bestFit="1" customWidth="1"/>
  </cols>
  <sheetData>
    <row r="5" spans="3:4" x14ac:dyDescent="0.25">
      <c r="C5" s="516" t="s">
        <v>296</v>
      </c>
      <c r="D5" s="516"/>
    </row>
    <row r="6" spans="3:4" x14ac:dyDescent="0.25">
      <c r="C6" s="108" t="s">
        <v>297</v>
      </c>
      <c r="D6" s="109">
        <v>23.9</v>
      </c>
    </row>
    <row r="7" spans="3:4" x14ac:dyDescent="0.25">
      <c r="C7" s="108" t="s">
        <v>298</v>
      </c>
      <c r="D7" s="109">
        <v>25.8</v>
      </c>
    </row>
    <row r="8" spans="3:4" x14ac:dyDescent="0.25">
      <c r="C8" s="108" t="s">
        <v>299</v>
      </c>
      <c r="D8" s="109">
        <v>48.9</v>
      </c>
    </row>
    <row r="9" spans="3:4" x14ac:dyDescent="0.25">
      <c r="C9" s="108" t="s">
        <v>300</v>
      </c>
      <c r="D9" s="109">
        <f>AVERAGE(D6:D8)</f>
        <v>32.866666666666667</v>
      </c>
    </row>
  </sheetData>
  <mergeCells count="1">
    <mergeCell ref="C5:D5"/>
  </mergeCells>
  <pageMargins left="0.511811024" right="0.511811024" top="0.78740157499999996" bottom="0.78740157499999996" header="0.31496062000000002" footer="0.3149606200000000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B4:O26"/>
  <sheetViews>
    <sheetView workbookViewId="0"/>
  </sheetViews>
  <sheetFormatPr defaultRowHeight="15" x14ac:dyDescent="0.25"/>
  <cols>
    <col min="2" max="3" width="11" bestFit="1" customWidth="1"/>
    <col min="4" max="4" width="10.5703125" bestFit="1" customWidth="1"/>
    <col min="5" max="5" width="11.28515625" bestFit="1" customWidth="1"/>
    <col min="6" max="6" width="11.7109375" customWidth="1"/>
    <col min="8" max="8" width="26" bestFit="1" customWidth="1"/>
    <col min="9" max="9" width="10.85546875" bestFit="1" customWidth="1"/>
    <col min="11" max="11" width="20.7109375" bestFit="1" customWidth="1"/>
    <col min="12" max="12" width="10.85546875" bestFit="1" customWidth="1"/>
    <col min="14" max="14" width="26" bestFit="1" customWidth="1"/>
    <col min="15" max="15" width="11.85546875" bestFit="1" customWidth="1"/>
  </cols>
  <sheetData>
    <row r="4" spans="2:15" x14ac:dyDescent="0.25">
      <c r="B4" s="225" t="s">
        <v>109</v>
      </c>
      <c r="C4" s="226">
        <f>SUM(C5:C29)</f>
        <v>40035</v>
      </c>
      <c r="E4" t="s">
        <v>110</v>
      </c>
      <c r="F4" s="226">
        <f>SUM(F5:F29)</f>
        <v>30719.4</v>
      </c>
      <c r="H4" t="s">
        <v>111</v>
      </c>
      <c r="I4" s="226">
        <f>SUM(I5:I8)</f>
        <v>10120</v>
      </c>
      <c r="K4" t="s">
        <v>112</v>
      </c>
      <c r="L4" s="226">
        <f>SUM(L5:L16)</f>
        <v>22054</v>
      </c>
      <c r="N4" s="224" t="s">
        <v>301</v>
      </c>
      <c r="O4" s="226">
        <f>SUM(O5:O16)</f>
        <v>5214.5</v>
      </c>
    </row>
    <row r="5" spans="2:15" x14ac:dyDescent="0.25">
      <c r="B5" s="224" t="s">
        <v>113</v>
      </c>
      <c r="C5" s="225">
        <v>488</v>
      </c>
      <c r="D5" s="225"/>
      <c r="E5" s="224" t="s">
        <v>113</v>
      </c>
      <c r="F5">
        <v>2110</v>
      </c>
      <c r="H5" s="224" t="s">
        <v>113</v>
      </c>
      <c r="I5">
        <v>5000</v>
      </c>
      <c r="K5" s="224" t="s">
        <v>113</v>
      </c>
      <c r="L5">
        <v>1406</v>
      </c>
      <c r="N5" s="224" t="s">
        <v>113</v>
      </c>
      <c r="O5">
        <v>469</v>
      </c>
    </row>
    <row r="6" spans="2:15" x14ac:dyDescent="0.25">
      <c r="B6" s="224" t="s">
        <v>114</v>
      </c>
      <c r="C6" s="225">
        <v>119</v>
      </c>
      <c r="D6" s="225"/>
      <c r="E6" s="224" t="s">
        <v>114</v>
      </c>
      <c r="F6">
        <v>3358</v>
      </c>
      <c r="H6" s="224" t="s">
        <v>114</v>
      </c>
      <c r="I6">
        <v>1700</v>
      </c>
      <c r="K6" s="224" t="s">
        <v>114</v>
      </c>
      <c r="L6">
        <v>5058</v>
      </c>
      <c r="N6" s="224" t="s">
        <v>114</v>
      </c>
      <c r="O6">
        <v>628</v>
      </c>
    </row>
    <row r="7" spans="2:15" x14ac:dyDescent="0.25">
      <c r="B7" s="224" t="s">
        <v>115</v>
      </c>
      <c r="C7" s="225">
        <v>3449</v>
      </c>
      <c r="D7" s="225"/>
      <c r="E7" s="224" t="s">
        <v>115</v>
      </c>
      <c r="F7">
        <v>1126</v>
      </c>
      <c r="H7" s="224" t="s">
        <v>115</v>
      </c>
      <c r="I7">
        <v>2380</v>
      </c>
      <c r="K7" s="224" t="s">
        <v>115</v>
      </c>
      <c r="L7">
        <v>433</v>
      </c>
      <c r="N7" s="224" t="s">
        <v>115</v>
      </c>
      <c r="O7">
        <v>195</v>
      </c>
    </row>
    <row r="8" spans="2:15" x14ac:dyDescent="0.25">
      <c r="B8" s="224" t="s">
        <v>116</v>
      </c>
      <c r="C8" s="225">
        <v>3025</v>
      </c>
      <c r="D8" s="225"/>
      <c r="E8" s="224" t="s">
        <v>116</v>
      </c>
      <c r="F8">
        <v>1318</v>
      </c>
      <c r="H8" s="224" t="s">
        <v>116</v>
      </c>
      <c r="I8">
        <v>1040</v>
      </c>
      <c r="K8" s="224" t="s">
        <v>116</v>
      </c>
      <c r="L8">
        <v>1305</v>
      </c>
      <c r="N8" s="224" t="s">
        <v>116</v>
      </c>
      <c r="O8">
        <v>1126</v>
      </c>
    </row>
    <row r="9" spans="2:15" x14ac:dyDescent="0.25">
      <c r="B9" s="224" t="s">
        <v>117</v>
      </c>
      <c r="C9" s="225">
        <v>5113</v>
      </c>
      <c r="D9" s="225"/>
      <c r="E9" s="224" t="s">
        <v>117</v>
      </c>
      <c r="F9">
        <v>545</v>
      </c>
      <c r="K9" s="224" t="s">
        <v>117</v>
      </c>
      <c r="L9">
        <v>638</v>
      </c>
      <c r="N9" s="224" t="s">
        <v>117</v>
      </c>
      <c r="O9">
        <v>203</v>
      </c>
    </row>
    <row r="10" spans="2:15" x14ac:dyDescent="0.25">
      <c r="B10" s="224" t="s">
        <v>118</v>
      </c>
      <c r="C10" s="225">
        <v>1446</v>
      </c>
      <c r="D10" s="225"/>
      <c r="E10" s="224" t="s">
        <v>118</v>
      </c>
      <c r="F10">
        <v>1807</v>
      </c>
      <c r="H10" t="s">
        <v>119</v>
      </c>
      <c r="I10" s="226">
        <f>I11</f>
        <v>1040</v>
      </c>
      <c r="K10" s="224" t="s">
        <v>118</v>
      </c>
      <c r="L10">
        <v>1297</v>
      </c>
      <c r="N10" s="224" t="s">
        <v>118</v>
      </c>
      <c r="O10">
        <v>163</v>
      </c>
    </row>
    <row r="11" spans="2:15" x14ac:dyDescent="0.25">
      <c r="B11" s="224" t="s">
        <v>120</v>
      </c>
      <c r="C11" s="225">
        <v>4476</v>
      </c>
      <c r="D11" s="225"/>
      <c r="E11" s="224" t="s">
        <v>120</v>
      </c>
      <c r="F11">
        <v>96.1</v>
      </c>
      <c r="H11" s="224" t="s">
        <v>113</v>
      </c>
      <c r="I11">
        <v>1040</v>
      </c>
      <c r="K11" s="224" t="s">
        <v>120</v>
      </c>
      <c r="L11">
        <v>2412</v>
      </c>
      <c r="N11" s="224" t="s">
        <v>120</v>
      </c>
      <c r="O11">
        <v>1825</v>
      </c>
    </row>
    <row r="12" spans="2:15" x14ac:dyDescent="0.25">
      <c r="B12" s="224" t="s">
        <v>121</v>
      </c>
      <c r="C12" s="225">
        <v>850</v>
      </c>
      <c r="D12" s="225"/>
      <c r="E12" s="224" t="s">
        <v>121</v>
      </c>
      <c r="F12">
        <v>1255</v>
      </c>
      <c r="K12" s="224" t="s">
        <v>121</v>
      </c>
      <c r="L12">
        <v>2670</v>
      </c>
      <c r="N12" s="224" t="s">
        <v>121</v>
      </c>
      <c r="O12">
        <v>537</v>
      </c>
    </row>
    <row r="13" spans="2:15" x14ac:dyDescent="0.25">
      <c r="B13" s="224" t="s">
        <v>122</v>
      </c>
      <c r="C13" s="225">
        <v>12620</v>
      </c>
      <c r="D13" s="225"/>
      <c r="E13" s="224" t="s">
        <v>122</v>
      </c>
      <c r="F13">
        <v>714</v>
      </c>
      <c r="H13" t="s">
        <v>123</v>
      </c>
      <c r="I13" s="226">
        <f>I14</f>
        <v>3480</v>
      </c>
      <c r="K13" s="224" t="s">
        <v>122</v>
      </c>
      <c r="L13">
        <v>4332</v>
      </c>
      <c r="N13" s="224" t="s">
        <v>122</v>
      </c>
      <c r="O13">
        <v>68.5</v>
      </c>
    </row>
    <row r="14" spans="2:15" x14ac:dyDescent="0.25">
      <c r="B14" s="224" t="s">
        <v>124</v>
      </c>
      <c r="C14" s="225">
        <v>2300</v>
      </c>
      <c r="D14" s="225"/>
      <c r="E14" s="224" t="s">
        <v>124</v>
      </c>
      <c r="F14">
        <v>2217</v>
      </c>
      <c r="H14" s="224" t="s">
        <v>113</v>
      </c>
      <c r="I14">
        <v>3480</v>
      </c>
      <c r="K14" s="224" t="s">
        <v>124</v>
      </c>
      <c r="L14">
        <v>1199</v>
      </c>
      <c r="N14" s="224" t="s">
        <v>124</v>
      </c>
    </row>
    <row r="15" spans="2:15" x14ac:dyDescent="0.25">
      <c r="B15" s="224" t="s">
        <v>125</v>
      </c>
      <c r="C15" s="225">
        <v>89.6</v>
      </c>
      <c r="D15" s="225"/>
      <c r="E15" s="224" t="s">
        <v>125</v>
      </c>
      <c r="F15">
        <v>17.7</v>
      </c>
      <c r="K15" s="224" t="s">
        <v>125</v>
      </c>
      <c r="L15">
        <v>835</v>
      </c>
      <c r="N15" s="224" t="s">
        <v>125</v>
      </c>
    </row>
    <row r="16" spans="2:15" x14ac:dyDescent="0.25">
      <c r="B16" s="224" t="s">
        <v>126</v>
      </c>
      <c r="C16" s="225">
        <v>623</v>
      </c>
      <c r="D16" s="225"/>
      <c r="E16" s="224" t="s">
        <v>126</v>
      </c>
      <c r="F16">
        <v>733</v>
      </c>
      <c r="H16" t="s">
        <v>127</v>
      </c>
      <c r="I16" s="226">
        <f>SUM(I17:I19)</f>
        <v>3235</v>
      </c>
      <c r="K16" s="224" t="s">
        <v>126</v>
      </c>
      <c r="L16">
        <v>469</v>
      </c>
      <c r="N16" s="224" t="s">
        <v>126</v>
      </c>
    </row>
    <row r="17" spans="2:9" x14ac:dyDescent="0.25">
      <c r="B17" s="224" t="s">
        <v>128</v>
      </c>
      <c r="C17" s="225">
        <v>524</v>
      </c>
      <c r="D17" s="225"/>
      <c r="E17" s="224" t="s">
        <v>128</v>
      </c>
      <c r="F17">
        <v>2122</v>
      </c>
      <c r="H17" s="224" t="s">
        <v>113</v>
      </c>
      <c r="I17">
        <v>1110</v>
      </c>
    </row>
    <row r="18" spans="2:9" x14ac:dyDescent="0.25">
      <c r="B18" s="224" t="s">
        <v>129</v>
      </c>
      <c r="C18" s="225">
        <v>506</v>
      </c>
      <c r="D18" s="225"/>
      <c r="E18" s="224" t="s">
        <v>129</v>
      </c>
      <c r="F18">
        <v>2827</v>
      </c>
      <c r="H18" s="224" t="s">
        <v>114</v>
      </c>
      <c r="I18">
        <v>1054</v>
      </c>
    </row>
    <row r="19" spans="2:9" x14ac:dyDescent="0.25">
      <c r="B19" s="224" t="s">
        <v>130</v>
      </c>
      <c r="C19" s="225">
        <v>130</v>
      </c>
      <c r="D19" s="225"/>
      <c r="E19" s="224" t="s">
        <v>130</v>
      </c>
      <c r="F19">
        <v>28.6</v>
      </c>
      <c r="H19" s="224" t="s">
        <v>115</v>
      </c>
      <c r="I19">
        <v>1071</v>
      </c>
    </row>
    <row r="20" spans="2:9" x14ac:dyDescent="0.25">
      <c r="B20" s="224" t="s">
        <v>131</v>
      </c>
      <c r="C20" s="225">
        <v>1519</v>
      </c>
      <c r="D20" s="225"/>
      <c r="E20" s="224" t="s">
        <v>131</v>
      </c>
      <c r="F20">
        <v>4131</v>
      </c>
    </row>
    <row r="21" spans="2:9" x14ac:dyDescent="0.25">
      <c r="B21" s="224" t="s">
        <v>132</v>
      </c>
      <c r="C21" s="225">
        <v>81.400000000000006</v>
      </c>
      <c r="D21" s="225"/>
      <c r="E21" s="224" t="s">
        <v>132</v>
      </c>
      <c r="F21">
        <v>253</v>
      </c>
      <c r="H21" t="s">
        <v>133</v>
      </c>
      <c r="I21" s="226">
        <f>I22</f>
        <v>980</v>
      </c>
    </row>
    <row r="22" spans="2:9" x14ac:dyDescent="0.25">
      <c r="B22" s="224" t="s">
        <v>134</v>
      </c>
      <c r="C22" s="225">
        <v>1134</v>
      </c>
      <c r="D22" s="225"/>
      <c r="E22" s="224" t="s">
        <v>134</v>
      </c>
      <c r="F22">
        <v>3023</v>
      </c>
      <c r="H22" s="224" t="s">
        <v>113</v>
      </c>
      <c r="I22">
        <v>980</v>
      </c>
    </row>
    <row r="23" spans="2:9" x14ac:dyDescent="0.25">
      <c r="B23" s="224" t="s">
        <v>135</v>
      </c>
      <c r="C23" s="225">
        <v>1041</v>
      </c>
      <c r="D23" s="225"/>
      <c r="E23" s="224" t="s">
        <v>135</v>
      </c>
      <c r="F23">
        <v>744</v>
      </c>
    </row>
    <row r="24" spans="2:9" x14ac:dyDescent="0.25">
      <c r="B24" s="224" t="s">
        <v>136</v>
      </c>
      <c r="C24" s="225">
        <v>168</v>
      </c>
      <c r="D24" s="225"/>
      <c r="E24" s="224" t="s">
        <v>136</v>
      </c>
      <c r="F24">
        <v>451</v>
      </c>
    </row>
    <row r="25" spans="2:9" x14ac:dyDescent="0.25">
      <c r="B25" s="224" t="s">
        <v>137</v>
      </c>
      <c r="C25" s="225">
        <v>190</v>
      </c>
      <c r="D25" s="225"/>
      <c r="E25" s="224" t="s">
        <v>137</v>
      </c>
      <c r="F25">
        <v>1843</v>
      </c>
    </row>
    <row r="26" spans="2:9" x14ac:dyDescent="0.25">
      <c r="B26" s="224" t="s">
        <v>138</v>
      </c>
      <c r="C26" s="225">
        <v>143</v>
      </c>
      <c r="D26" s="225"/>
      <c r="E26" s="224" t="s">
        <v>138</v>
      </c>
    </row>
  </sheetData>
  <phoneticPr fontId="1" type="noConversion"/>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13</vt:i4>
      </vt:variant>
    </vt:vector>
  </HeadingPairs>
  <TitlesOfParts>
    <vt:vector size="22" baseType="lpstr">
      <vt:lpstr>ORÇ</vt:lpstr>
      <vt:lpstr>MC</vt:lpstr>
      <vt:lpstr>CPU</vt:lpstr>
      <vt:lpstr>BDI </vt:lpstr>
      <vt:lpstr>CURVA ABC DE SERVIÇOS</vt:lpstr>
      <vt:lpstr> CRONO</vt:lpstr>
      <vt:lpstr>ENC SOCIAIS </vt:lpstr>
      <vt:lpstr>COTAÇÕES </vt:lpstr>
      <vt:lpstr>Planilha1</vt:lpstr>
      <vt:lpstr>' CRONO'!Area_de_impressao</vt:lpstr>
      <vt:lpstr>'BDI '!Area_de_impressao</vt:lpstr>
      <vt:lpstr>CPU!Area_de_impressao</vt:lpstr>
      <vt:lpstr>'CURVA ABC DE SERVIÇOS'!Area_de_impressao</vt:lpstr>
      <vt:lpstr>'ENC SOCIAIS '!Area_de_impressao</vt:lpstr>
      <vt:lpstr>MC!Area_de_impressao</vt:lpstr>
      <vt:lpstr>ORÇ!Area_de_impressao</vt:lpstr>
      <vt:lpstr>'BDI '!Titulos_de_impressao</vt:lpstr>
      <vt:lpstr>CPU!Titulos_de_impressao</vt:lpstr>
      <vt:lpstr>'CURVA ABC DE SERVIÇOS'!Titulos_de_impressao</vt:lpstr>
      <vt:lpstr>'ENC SOCIAIS '!Titulos_de_impressao</vt:lpstr>
      <vt:lpstr>MC!Titulos_de_impressao</vt:lpstr>
      <vt:lpstr>ORÇ!Titulos_de_impressao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Nelsonairon Marques Viana</dc:creator>
  <cp:keywords/>
  <dc:description/>
  <cp:lastModifiedBy>Nelsonairon Marques Viana</cp:lastModifiedBy>
  <cp:revision/>
  <cp:lastPrinted>2026-07-31T18:09:07Z</cp:lastPrinted>
  <dcterms:created xsi:type="dcterms:W3CDTF">2021-02-11T19:01:29Z</dcterms:created>
  <dcterms:modified xsi:type="dcterms:W3CDTF">2026-07-31T20:07:54Z</dcterms:modified>
  <cp:category/>
  <cp:contentStatus/>
</cp:coreProperties>
</file>