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tit\Desktop\"/>
    </mc:Choice>
  </mc:AlternateContent>
  <bookViews>
    <workbookView xWindow="0" yWindow="0" windowWidth="15240" windowHeight="2070"/>
  </bookViews>
  <sheets>
    <sheet name="Rotas complementares" sheetId="1" r:id="rId1"/>
    <sheet name="Rota 01" sheetId="2" r:id="rId2"/>
    <sheet name="Rota 02" sheetId="3" r:id="rId3"/>
    <sheet name="Rota 03" sheetId="4" r:id="rId4"/>
    <sheet name="Rota 04" sheetId="5" r:id="rId5"/>
    <sheet name="Rota 05 a 08" sheetId="6" r:id="rId6"/>
  </sheets>
  <calcPr calcId="162913"/>
  <extLst>
    <ext uri="GoogleSheetsCustomDataVersion2">
      <go:sheetsCustomData xmlns:go="http://customooxmlschemas.google.com/" r:id="rId10" roundtripDataChecksum="y8ekpzJNJ6qPLiGvp4RbzGZbErHuo7brMgZ2HG/ubTc="/>
    </ext>
  </extLst>
</workbook>
</file>

<file path=xl/calcChain.xml><?xml version="1.0" encoding="utf-8"?>
<calcChain xmlns="http://schemas.openxmlformats.org/spreadsheetml/2006/main">
  <c r="H127" i="6" l="1"/>
  <c r="H125" i="6"/>
  <c r="B106" i="6"/>
  <c r="B105" i="6"/>
  <c r="B104" i="6"/>
  <c r="B103" i="6"/>
  <c r="I102" i="6"/>
  <c r="B102" i="6"/>
  <c r="H84" i="6"/>
  <c r="H80" i="6"/>
  <c r="I78" i="6"/>
  <c r="I77" i="6"/>
  <c r="I76" i="6"/>
  <c r="I75" i="6"/>
  <c r="I74" i="6"/>
  <c r="H71" i="6"/>
  <c r="I55" i="6"/>
  <c r="I56" i="6" s="1"/>
  <c r="I61" i="6" s="1"/>
  <c r="I54" i="6"/>
  <c r="U49" i="6"/>
  <c r="O47" i="6"/>
  <c r="O48" i="6" s="1"/>
  <c r="I114" i="6" s="1"/>
  <c r="H46" i="6"/>
  <c r="U45" i="6"/>
  <c r="T45" i="6" s="1"/>
  <c r="O44" i="6"/>
  <c r="R43" i="6"/>
  <c r="R45" i="6" s="1"/>
  <c r="R46" i="6" s="1"/>
  <c r="T49" i="6" s="1"/>
  <c r="T50" i="6" s="1"/>
  <c r="T51" i="6" s="1"/>
  <c r="T52" i="6" s="1"/>
  <c r="U42" i="6"/>
  <c r="O41" i="6"/>
  <c r="O38" i="6"/>
  <c r="H35" i="6"/>
  <c r="O31" i="6"/>
  <c r="I24" i="6"/>
  <c r="I29" i="6" s="1"/>
  <c r="I30" i="6" s="1"/>
  <c r="O22" i="6"/>
  <c r="O23" i="6" s="1"/>
  <c r="O24" i="6" s="1"/>
  <c r="I113" i="6" s="1"/>
  <c r="R21" i="6"/>
  <c r="O19" i="6"/>
  <c r="O28" i="6" s="1"/>
  <c r="O40" i="6" s="1"/>
  <c r="O42" i="6" s="1"/>
  <c r="O45" i="6" s="1"/>
  <c r="U17" i="6"/>
  <c r="T17" i="6" s="1"/>
  <c r="R18" i="6" s="1"/>
  <c r="R20" i="6" s="1"/>
  <c r="R22" i="6" s="1"/>
  <c r="O13" i="6" s="1"/>
  <c r="O14" i="6" s="1"/>
  <c r="O15" i="6" s="1"/>
  <c r="I112" i="6" s="1"/>
  <c r="R15" i="6"/>
  <c r="R17" i="6" s="1"/>
  <c r="U14" i="6"/>
  <c r="O12" i="6"/>
  <c r="I11" i="6"/>
  <c r="Q5" i="6"/>
  <c r="R5" i="6" s="1"/>
  <c r="Q4" i="6"/>
  <c r="R4" i="6" s="1"/>
  <c r="H127" i="5"/>
  <c r="H125" i="5"/>
  <c r="B106" i="5"/>
  <c r="B105" i="5"/>
  <c r="B104" i="5"/>
  <c r="B103" i="5"/>
  <c r="B102" i="5"/>
  <c r="H84" i="5"/>
  <c r="H80" i="5"/>
  <c r="I78" i="5"/>
  <c r="I77" i="5"/>
  <c r="I76" i="5"/>
  <c r="I75" i="5"/>
  <c r="I74" i="5"/>
  <c r="H71" i="5"/>
  <c r="I56" i="5"/>
  <c r="I61" i="5" s="1"/>
  <c r="I54" i="5"/>
  <c r="I55" i="5" s="1"/>
  <c r="U49" i="5"/>
  <c r="R46" i="5"/>
  <c r="T49" i="5" s="1"/>
  <c r="T50" i="5" s="1"/>
  <c r="T51" i="5" s="1"/>
  <c r="T52" i="5" s="1"/>
  <c r="H46" i="5"/>
  <c r="U45" i="5"/>
  <c r="T45" i="5" s="1"/>
  <c r="O44" i="5"/>
  <c r="R43" i="5"/>
  <c r="R45" i="5" s="1"/>
  <c r="U42" i="5"/>
  <c r="O41" i="5"/>
  <c r="O38" i="5"/>
  <c r="H35" i="5"/>
  <c r="O31" i="5"/>
  <c r="I24" i="5"/>
  <c r="I29" i="5" s="1"/>
  <c r="I30" i="5" s="1"/>
  <c r="O23" i="5"/>
  <c r="O24" i="5" s="1"/>
  <c r="I113" i="5" s="1"/>
  <c r="O22" i="5"/>
  <c r="R21" i="5"/>
  <c r="O19" i="5"/>
  <c r="O28" i="5" s="1"/>
  <c r="O40" i="5" s="1"/>
  <c r="O42" i="5" s="1"/>
  <c r="O45" i="5" s="1"/>
  <c r="O47" i="5" s="1"/>
  <c r="O48" i="5" s="1"/>
  <c r="I114" i="5" s="1"/>
  <c r="R15" i="5"/>
  <c r="R17" i="5" s="1"/>
  <c r="R18" i="5" s="1"/>
  <c r="R20" i="5" s="1"/>
  <c r="R22" i="5" s="1"/>
  <c r="O13" i="5" s="1"/>
  <c r="O14" i="5" s="1"/>
  <c r="O15" i="5" s="1"/>
  <c r="I112" i="5" s="1"/>
  <c r="U14" i="5"/>
  <c r="U17" i="5" s="1"/>
  <c r="T17" i="5" s="1"/>
  <c r="O12" i="5"/>
  <c r="I11" i="5"/>
  <c r="R5" i="5"/>
  <c r="Q5" i="5"/>
  <c r="R4" i="5"/>
  <c r="N6" i="5" s="1"/>
  <c r="I94" i="5" s="1"/>
  <c r="I98" i="5" s="1"/>
  <c r="I106" i="5" s="1"/>
  <c r="Q4" i="5"/>
  <c r="H127" i="4"/>
  <c r="H125" i="4"/>
  <c r="B106" i="4"/>
  <c r="B105" i="4"/>
  <c r="B104" i="4"/>
  <c r="B103" i="4"/>
  <c r="B102" i="4"/>
  <c r="H84" i="4"/>
  <c r="I83" i="4"/>
  <c r="I84" i="4" s="1"/>
  <c r="I89" i="4" s="1"/>
  <c r="H80" i="4"/>
  <c r="I78" i="4"/>
  <c r="I77" i="4"/>
  <c r="I76" i="4"/>
  <c r="I75" i="4"/>
  <c r="I74" i="4"/>
  <c r="H71" i="4"/>
  <c r="I55" i="4"/>
  <c r="I56" i="4" s="1"/>
  <c r="I61" i="4" s="1"/>
  <c r="I54" i="4"/>
  <c r="U49" i="4"/>
  <c r="H46" i="4"/>
  <c r="O44" i="4"/>
  <c r="R43" i="4"/>
  <c r="R45" i="4" s="1"/>
  <c r="U42" i="4"/>
  <c r="U45" i="4" s="1"/>
  <c r="T45" i="4" s="1"/>
  <c r="O41" i="4"/>
  <c r="O38" i="4"/>
  <c r="H35" i="4"/>
  <c r="O31" i="4"/>
  <c r="I24" i="4"/>
  <c r="I29" i="4" s="1"/>
  <c r="I30" i="4" s="1"/>
  <c r="O22" i="4"/>
  <c r="O23" i="4" s="1"/>
  <c r="O24" i="4" s="1"/>
  <c r="I113" i="4" s="1"/>
  <c r="R21" i="4"/>
  <c r="O19" i="4"/>
  <c r="O28" i="4" s="1"/>
  <c r="O40" i="4" s="1"/>
  <c r="R15" i="4"/>
  <c r="R17" i="4" s="1"/>
  <c r="U14" i="4"/>
  <c r="U17" i="4" s="1"/>
  <c r="T17" i="4" s="1"/>
  <c r="R18" i="4" s="1"/>
  <c r="R20" i="4" s="1"/>
  <c r="R22" i="4" s="1"/>
  <c r="O13" i="4" s="1"/>
  <c r="O14" i="4" s="1"/>
  <c r="O15" i="4" s="1"/>
  <c r="I112" i="4" s="1"/>
  <c r="O12" i="4"/>
  <c r="I11" i="4"/>
  <c r="Q5" i="4"/>
  <c r="R5" i="4" s="1"/>
  <c r="R4" i="4"/>
  <c r="Q4" i="4"/>
  <c r="H127" i="3"/>
  <c r="H125" i="3"/>
  <c r="B106" i="3"/>
  <c r="B105" i="3"/>
  <c r="B104" i="3"/>
  <c r="B103" i="3"/>
  <c r="B102" i="3"/>
  <c r="H84" i="3"/>
  <c r="H80" i="3"/>
  <c r="I78" i="3"/>
  <c r="I77" i="3"/>
  <c r="I76" i="3"/>
  <c r="I75" i="3"/>
  <c r="I74" i="3"/>
  <c r="H71" i="3"/>
  <c r="I61" i="3"/>
  <c r="I55" i="3"/>
  <c r="I56" i="3" s="1"/>
  <c r="I54" i="3"/>
  <c r="U49" i="3"/>
  <c r="H46" i="3"/>
  <c r="U45" i="3"/>
  <c r="T45" i="3" s="1"/>
  <c r="R45" i="3"/>
  <c r="R46" i="3" s="1"/>
  <c r="T49" i="3" s="1"/>
  <c r="T50" i="3" s="1"/>
  <c r="T51" i="3" s="1"/>
  <c r="T52" i="3" s="1"/>
  <c r="O44" i="3"/>
  <c r="R43" i="3"/>
  <c r="U42" i="3"/>
  <c r="O41" i="3"/>
  <c r="O38" i="3"/>
  <c r="H35" i="3"/>
  <c r="O31" i="3"/>
  <c r="I24" i="3"/>
  <c r="I29" i="3" s="1"/>
  <c r="I30" i="3" s="1"/>
  <c r="O23" i="3"/>
  <c r="O24" i="3" s="1"/>
  <c r="I113" i="3" s="1"/>
  <c r="O22" i="3"/>
  <c r="R21" i="3"/>
  <c r="O19" i="3"/>
  <c r="O28" i="3" s="1"/>
  <c r="O40" i="3" s="1"/>
  <c r="O42" i="3" s="1"/>
  <c r="U17" i="3"/>
  <c r="T17" i="3" s="1"/>
  <c r="R17" i="3"/>
  <c r="R18" i="3" s="1"/>
  <c r="R20" i="3" s="1"/>
  <c r="R15" i="3"/>
  <c r="U14" i="3"/>
  <c r="O12" i="3"/>
  <c r="I11" i="3"/>
  <c r="Q5" i="3"/>
  <c r="R5" i="3" s="1"/>
  <c r="Q4" i="3"/>
  <c r="R4" i="3" s="1"/>
  <c r="H127" i="2"/>
  <c r="H125" i="2"/>
  <c r="I106" i="2"/>
  <c r="B106" i="2"/>
  <c r="B105" i="2"/>
  <c r="B104" i="2"/>
  <c r="B103" i="2"/>
  <c r="B102" i="2"/>
  <c r="H84" i="2"/>
  <c r="H80" i="2"/>
  <c r="I78" i="2"/>
  <c r="I77" i="2"/>
  <c r="I76" i="2"/>
  <c r="I75" i="2"/>
  <c r="I74" i="2"/>
  <c r="H71" i="2"/>
  <c r="I55" i="2"/>
  <c r="I56" i="2" s="1"/>
  <c r="I61" i="2" s="1"/>
  <c r="I54" i="2"/>
  <c r="U49" i="2"/>
  <c r="O47" i="2"/>
  <c r="O48" i="2" s="1"/>
  <c r="I114" i="2" s="1"/>
  <c r="H46" i="2"/>
  <c r="U45" i="2"/>
  <c r="T45" i="2" s="1"/>
  <c r="R45" i="2"/>
  <c r="R46" i="2" s="1"/>
  <c r="T49" i="2" s="1"/>
  <c r="T50" i="2" s="1"/>
  <c r="T51" i="2" s="1"/>
  <c r="T52" i="2" s="1"/>
  <c r="O44" i="2"/>
  <c r="R43" i="2"/>
  <c r="U42" i="2"/>
  <c r="O41" i="2"/>
  <c r="O38" i="2"/>
  <c r="H35" i="2"/>
  <c r="O31" i="2"/>
  <c r="I24" i="2"/>
  <c r="I29" i="2" s="1"/>
  <c r="I30" i="2" s="1"/>
  <c r="O22" i="2"/>
  <c r="O23" i="2" s="1"/>
  <c r="O24" i="2" s="1"/>
  <c r="I113" i="2" s="1"/>
  <c r="R21" i="2"/>
  <c r="O19" i="2"/>
  <c r="O28" i="2" s="1"/>
  <c r="O40" i="2" s="1"/>
  <c r="O42" i="2" s="1"/>
  <c r="O45" i="2" s="1"/>
  <c r="U17" i="2"/>
  <c r="T17" i="2" s="1"/>
  <c r="R17" i="2"/>
  <c r="R18" i="2" s="1"/>
  <c r="R20" i="2" s="1"/>
  <c r="R22" i="2" s="1"/>
  <c r="O13" i="2" s="1"/>
  <c r="O14" i="2" s="1"/>
  <c r="O15" i="2" s="1"/>
  <c r="I112" i="2" s="1"/>
  <c r="R15" i="2"/>
  <c r="U14" i="2"/>
  <c r="O12" i="2"/>
  <c r="I11" i="2"/>
  <c r="Q5" i="2"/>
  <c r="R5" i="2" s="1"/>
  <c r="Q4" i="2"/>
  <c r="R4" i="2" s="1"/>
  <c r="N6" i="2" s="1"/>
  <c r="I94" i="2" s="1"/>
  <c r="I98" i="2" s="1"/>
  <c r="G10" i="1"/>
  <c r="I83" i="2" l="1"/>
  <c r="I84" i="2" s="1"/>
  <c r="I89" i="2" s="1"/>
  <c r="I70" i="2"/>
  <c r="I66" i="2"/>
  <c r="I41" i="2"/>
  <c r="I34" i="2"/>
  <c r="I69" i="2"/>
  <c r="I65" i="2"/>
  <c r="I33" i="2"/>
  <c r="I35" i="2" s="1"/>
  <c r="I59" i="2" s="1"/>
  <c r="I68" i="2"/>
  <c r="I39" i="2"/>
  <c r="I102" i="2"/>
  <c r="I67" i="2"/>
  <c r="I43" i="2"/>
  <c r="I83" i="3"/>
  <c r="I84" i="3" s="1"/>
  <c r="I89" i="3" s="1"/>
  <c r="I70" i="3"/>
  <c r="I66" i="3"/>
  <c r="I34" i="3"/>
  <c r="I69" i="3"/>
  <c r="I65" i="3"/>
  <c r="I33" i="3"/>
  <c r="I68" i="3"/>
  <c r="I102" i="3"/>
  <c r="I67" i="3"/>
  <c r="I69" i="5"/>
  <c r="I65" i="5"/>
  <c r="I33" i="5"/>
  <c r="I35" i="5" s="1"/>
  <c r="I59" i="5" s="1"/>
  <c r="I70" i="5"/>
  <c r="I68" i="5"/>
  <c r="I34" i="5"/>
  <c r="I83" i="5"/>
  <c r="I84" i="5" s="1"/>
  <c r="I89" i="5" s="1"/>
  <c r="I67" i="5"/>
  <c r="I66" i="5"/>
  <c r="I102" i="5"/>
  <c r="R46" i="4"/>
  <c r="T49" i="4" s="1"/>
  <c r="T50" i="4" s="1"/>
  <c r="T51" i="4" s="1"/>
  <c r="T52" i="4" s="1"/>
  <c r="I83" i="6"/>
  <c r="I84" i="6" s="1"/>
  <c r="I89" i="6" s="1"/>
  <c r="I70" i="6"/>
  <c r="I66" i="6"/>
  <c r="I34" i="6"/>
  <c r="I69" i="6"/>
  <c r="I65" i="6"/>
  <c r="I71" i="6" s="1"/>
  <c r="I104" i="6" s="1"/>
  <c r="I33" i="6"/>
  <c r="I68" i="6"/>
  <c r="I67" i="6"/>
  <c r="R22" i="3"/>
  <c r="O13" i="3" s="1"/>
  <c r="O14" i="3" s="1"/>
  <c r="O15" i="3" s="1"/>
  <c r="I112" i="3" s="1"/>
  <c r="O45" i="3"/>
  <c r="O47" i="3" s="1"/>
  <c r="O48" i="3" s="1"/>
  <c r="I114" i="3" s="1"/>
  <c r="N6" i="3"/>
  <c r="I94" i="3" s="1"/>
  <c r="I98" i="3" s="1"/>
  <c r="I106" i="3" s="1"/>
  <c r="I69" i="4"/>
  <c r="I65" i="4"/>
  <c r="I33" i="4"/>
  <c r="I102" i="4"/>
  <c r="I66" i="4"/>
  <c r="I70" i="4"/>
  <c r="I68" i="4"/>
  <c r="I34" i="4"/>
  <c r="I67" i="4"/>
  <c r="N6" i="4"/>
  <c r="I94" i="4" s="1"/>
  <c r="I98" i="4" s="1"/>
  <c r="I106" i="4" s="1"/>
  <c r="O42" i="4"/>
  <c r="O45" i="4" s="1"/>
  <c r="O47" i="4" s="1"/>
  <c r="O48" i="4" s="1"/>
  <c r="I114" i="4" s="1"/>
  <c r="N6" i="6"/>
  <c r="I94" i="6" s="1"/>
  <c r="I98" i="6" s="1"/>
  <c r="I106" i="6" s="1"/>
  <c r="I71" i="4" l="1"/>
  <c r="I104" i="4" s="1"/>
  <c r="I38" i="5"/>
  <c r="I71" i="3"/>
  <c r="I104" i="3" s="1"/>
  <c r="I35" i="4"/>
  <c r="I35" i="6"/>
  <c r="I41" i="5"/>
  <c r="I39" i="5"/>
  <c r="I45" i="5"/>
  <c r="I44" i="5"/>
  <c r="I35" i="3"/>
  <c r="I45" i="2"/>
  <c r="I40" i="2"/>
  <c r="I38" i="2"/>
  <c r="I71" i="2"/>
  <c r="I104" i="2" s="1"/>
  <c r="I43" i="5"/>
  <c r="I40" i="5"/>
  <c r="I42" i="5"/>
  <c r="I71" i="5"/>
  <c r="I104" i="5" s="1"/>
  <c r="I42" i="2"/>
  <c r="I44" i="2"/>
  <c r="I59" i="4" l="1"/>
  <c r="I38" i="4"/>
  <c r="I43" i="4"/>
  <c r="I40" i="4"/>
  <c r="I39" i="4"/>
  <c r="I41" i="4"/>
  <c r="I42" i="4"/>
  <c r="I44" i="4"/>
  <c r="I45" i="4"/>
  <c r="I59" i="3"/>
  <c r="I38" i="3"/>
  <c r="I40" i="3"/>
  <c r="I45" i="3"/>
  <c r="I39" i="3"/>
  <c r="I41" i="3"/>
  <c r="I43" i="3"/>
  <c r="I44" i="3"/>
  <c r="I42" i="3"/>
  <c r="I46" i="5"/>
  <c r="I60" i="5" s="1"/>
  <c r="I62" i="5" s="1"/>
  <c r="I46" i="2"/>
  <c r="I60" i="2" s="1"/>
  <c r="I62" i="2" s="1"/>
  <c r="I59" i="6"/>
  <c r="I38" i="6"/>
  <c r="I41" i="6"/>
  <c r="I39" i="6"/>
  <c r="I43" i="6"/>
  <c r="I44" i="6"/>
  <c r="I42" i="6"/>
  <c r="I40" i="6"/>
  <c r="I45" i="6"/>
  <c r="I103" i="2" l="1"/>
  <c r="I72" i="2"/>
  <c r="I79" i="2" s="1"/>
  <c r="I80" i="2" s="1"/>
  <c r="I88" i="2" s="1"/>
  <c r="I90" i="2" s="1"/>
  <c r="I105" i="2" s="1"/>
  <c r="I46" i="3"/>
  <c r="I60" i="3" s="1"/>
  <c r="I62" i="3" s="1"/>
  <c r="I46" i="6"/>
  <c r="I60" i="6" s="1"/>
  <c r="I62" i="6" s="1"/>
  <c r="I46" i="4"/>
  <c r="I60" i="4" s="1"/>
  <c r="I103" i="5"/>
  <c r="I72" i="5"/>
  <c r="I79" i="5" s="1"/>
  <c r="I80" i="5" s="1"/>
  <c r="I88" i="5" s="1"/>
  <c r="I90" i="5" s="1"/>
  <c r="I105" i="5" s="1"/>
  <c r="I62" i="4"/>
  <c r="I103" i="6" l="1"/>
  <c r="I72" i="6"/>
  <c r="I79" i="6" s="1"/>
  <c r="I80" i="6" s="1"/>
  <c r="I88" i="6" s="1"/>
  <c r="I90" i="6" s="1"/>
  <c r="I105" i="6" s="1"/>
  <c r="I103" i="3"/>
  <c r="I72" i="3"/>
  <c r="I79" i="3" s="1"/>
  <c r="I80" i="3" s="1"/>
  <c r="I88" i="3" s="1"/>
  <c r="I90" i="3" s="1"/>
  <c r="I105" i="3" s="1"/>
  <c r="I107" i="5"/>
  <c r="I108" i="5" s="1"/>
  <c r="I109" i="5" s="1"/>
  <c r="I111" i="5" s="1"/>
  <c r="I115" i="5" s="1"/>
  <c r="I103" i="4"/>
  <c r="I72" i="4"/>
  <c r="I79" i="4" s="1"/>
  <c r="I80" i="4" s="1"/>
  <c r="I88" i="4" s="1"/>
  <c r="I90" i="4" s="1"/>
  <c r="I105" i="4" s="1"/>
  <c r="I107" i="2"/>
  <c r="I108" i="2" s="1"/>
  <c r="I109" i="2" s="1"/>
  <c r="I111" i="2" s="1"/>
  <c r="I115" i="2" s="1"/>
  <c r="I119" i="2" l="1"/>
  <c r="I107" i="3"/>
  <c r="I108" i="3" s="1"/>
  <c r="I109" i="3" s="1"/>
  <c r="I111" i="3" s="1"/>
  <c r="I115" i="3" s="1"/>
  <c r="I107" i="4"/>
  <c r="I108" i="4" s="1"/>
  <c r="I109" i="4" s="1"/>
  <c r="I111" i="4" s="1"/>
  <c r="I115" i="4" s="1"/>
  <c r="I119" i="5"/>
  <c r="I107" i="6"/>
  <c r="I108" i="6" s="1"/>
  <c r="I109" i="6" s="1"/>
  <c r="I111" i="6" s="1"/>
  <c r="I115" i="6" s="1"/>
  <c r="I119" i="4" l="1"/>
  <c r="I119" i="6"/>
  <c r="I120" i="2"/>
  <c r="I119" i="3"/>
  <c r="I120" i="5"/>
  <c r="I129" i="5" s="1"/>
  <c r="I130" i="5" s="1"/>
  <c r="I129" i="2"/>
  <c r="I130" i="2" s="1"/>
  <c r="I131" i="2" l="1"/>
  <c r="I122" i="2"/>
  <c r="I125" i="2" s="1"/>
  <c r="I124" i="2"/>
  <c r="I123" i="2"/>
  <c r="I133" i="2"/>
  <c r="I134" i="2" s="1"/>
  <c r="I2" i="1" s="1"/>
  <c r="I131" i="5"/>
  <c r="I122" i="5"/>
  <c r="I133" i="5"/>
  <c r="I134" i="5" s="1"/>
  <c r="I5" i="1" s="1"/>
  <c r="J5" i="1" s="1"/>
  <c r="K5" i="1" s="1"/>
  <c r="L5" i="1" s="1"/>
  <c r="I124" i="5"/>
  <c r="I123" i="5"/>
  <c r="I125" i="5" s="1"/>
  <c r="I120" i="4"/>
  <c r="I120" i="6"/>
  <c r="I120" i="3"/>
  <c r="I129" i="3" s="1"/>
  <c r="I130" i="3" s="1"/>
  <c r="I129" i="4"/>
  <c r="I130" i="4" s="1"/>
  <c r="J2" i="1" l="1"/>
  <c r="I129" i="6"/>
  <c r="I130" i="6" s="1"/>
  <c r="I124" i="4"/>
  <c r="I123" i="4"/>
  <c r="I133" i="4"/>
  <c r="I134" i="4" s="1"/>
  <c r="I4" i="1" s="1"/>
  <c r="J4" i="1" s="1"/>
  <c r="K4" i="1" s="1"/>
  <c r="L4" i="1" s="1"/>
  <c r="I122" i="4"/>
  <c r="I125" i="4" s="1"/>
  <c r="I131" i="4"/>
  <c r="I131" i="3"/>
  <c r="I124" i="3"/>
  <c r="I123" i="3"/>
  <c r="I133" i="3"/>
  <c r="I134" i="3" s="1"/>
  <c r="I3" i="1" s="1"/>
  <c r="J3" i="1" s="1"/>
  <c r="K3" i="1" s="1"/>
  <c r="L3" i="1" s="1"/>
  <c r="I122" i="3"/>
  <c r="I124" i="6" l="1"/>
  <c r="I133" i="6"/>
  <c r="I134" i="6" s="1"/>
  <c r="I131" i="6"/>
  <c r="I122" i="6"/>
  <c r="I123" i="6"/>
  <c r="K2" i="1"/>
  <c r="I125" i="3"/>
  <c r="I125" i="6" l="1"/>
  <c r="L2" i="1"/>
  <c r="I9" i="1"/>
  <c r="J9" i="1" s="1"/>
  <c r="K9" i="1" s="1"/>
  <c r="L9" i="1" s="1"/>
  <c r="I8" i="1"/>
  <c r="J8" i="1" s="1"/>
  <c r="K8" i="1" s="1"/>
  <c r="L8" i="1" s="1"/>
  <c r="I6" i="1"/>
  <c r="I7" i="1"/>
  <c r="J7" i="1" s="1"/>
  <c r="K7" i="1" s="1"/>
  <c r="L7" i="1" s="1"/>
  <c r="J6" i="1" l="1"/>
  <c r="I10" i="1"/>
  <c r="K6" i="1" l="1"/>
  <c r="J10" i="1"/>
  <c r="L6" i="1" l="1"/>
  <c r="L10" i="1" s="1"/>
  <c r="K10" i="1"/>
</calcChain>
</file>

<file path=xl/comments1.xml><?xml version="1.0" encoding="utf-8"?>
<comments xmlns="http://schemas.openxmlformats.org/spreadsheetml/2006/main">
  <authors>
    <author/>
  </authors>
  <commentList>
    <comment ref="H1" authorId="0" shapeId="0">
      <text>
        <r>
          <rPr>
            <sz val="11"/>
            <color theme="1"/>
            <rFont val="Aptos Narrow"/>
            <scheme val="minor"/>
          </rPr>
          <t>======
ID#AAAB4HIVzy8
Jose Renato    (2026-04-08 14:22:05)
BBMNET: Selecione a unidade de medida do lote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NEY/g2pUCn1xw6StA8mA23GCM5w=="/>
    </ext>
  </extLst>
</comments>
</file>

<file path=xl/comments2.xml><?xml version="1.0" encoding="utf-8"?>
<comments xmlns="http://schemas.openxmlformats.org/spreadsheetml/2006/main">
  <authors>
    <author/>
  </authors>
  <commentList>
    <comment ref="O11" authorId="0" shapeId="0">
      <text>
        <r>
          <rPr>
            <sz val="11"/>
            <color theme="1"/>
            <rFont val="Aptos Narrow"/>
            <scheme val="minor"/>
          </rPr>
          <t>======
ID#AAAB4HIVzzI
61697605249    (2025-01-31 23:37:23)
61697605249:</t>
        </r>
      </text>
    </comment>
    <comment ref="L41" authorId="0" shapeId="0">
      <text>
        <r>
          <rPr>
            <sz val="11"/>
            <color theme="1"/>
            <rFont val="Aptos Narrow"/>
            <scheme val="minor"/>
          </rPr>
          <t>======
ID#AAAB4HIVzyk
ESMINA    (2025-01-31 23:37:23)
ESMINA: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v9+SBVp14FdElYYEFiYqBpsqQmQ=="/>
    </ext>
  </extLst>
</comments>
</file>

<file path=xl/comments3.xml><?xml version="1.0" encoding="utf-8"?>
<comments xmlns="http://schemas.openxmlformats.org/spreadsheetml/2006/main">
  <authors>
    <author/>
  </authors>
  <commentList>
    <comment ref="O11" authorId="0" shapeId="0">
      <text>
        <r>
          <rPr>
            <sz val="11"/>
            <color theme="1"/>
            <rFont val="Aptos Narrow"/>
            <scheme val="minor"/>
          </rPr>
          <t>======
ID#AAAB4HIVzyw
61697605249    (2025-01-31 23:37:23)
61697605249:</t>
        </r>
      </text>
    </comment>
    <comment ref="L41" authorId="0" shapeId="0">
      <text>
        <r>
          <rPr>
            <sz val="11"/>
            <color theme="1"/>
            <rFont val="Aptos Narrow"/>
            <scheme val="minor"/>
          </rPr>
          <t>======
ID#AAAB4HIVzzA
ESMINA    (2025-01-31 23:37:23)
ESMINA: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8gOvJDuPRUMscUaIAWytNAmoAGw=="/>
    </ext>
  </extLst>
</comments>
</file>

<file path=xl/comments4.xml><?xml version="1.0" encoding="utf-8"?>
<comments xmlns="http://schemas.openxmlformats.org/spreadsheetml/2006/main">
  <authors>
    <author/>
  </authors>
  <commentList>
    <comment ref="O11" authorId="0" shapeId="0">
      <text>
        <r>
          <rPr>
            <sz val="11"/>
            <color theme="1"/>
            <rFont val="Aptos Narrow"/>
            <scheme val="minor"/>
          </rPr>
          <t>======
ID#AAAB4HIVzys
61697605249    (2025-01-31 23:37:23)
61697605249:</t>
        </r>
      </text>
    </comment>
    <comment ref="L41" authorId="0" shapeId="0">
      <text>
        <r>
          <rPr>
            <sz val="11"/>
            <color theme="1"/>
            <rFont val="Aptos Narrow"/>
            <scheme val="minor"/>
          </rPr>
          <t>======
ID#AAAB4HIVzzM
ESMINA    (2025-01-31 23:37:23)
ESMINA: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rOr7Ra2+SXrAjaedF3txiCEfjaw=="/>
    </ext>
  </extLst>
</comments>
</file>

<file path=xl/comments5.xml><?xml version="1.0" encoding="utf-8"?>
<comments xmlns="http://schemas.openxmlformats.org/spreadsheetml/2006/main">
  <authors>
    <author/>
  </authors>
  <commentList>
    <comment ref="O11" authorId="0" shapeId="0">
      <text>
        <r>
          <rPr>
            <sz val="11"/>
            <color theme="1"/>
            <rFont val="Aptos Narrow"/>
            <scheme val="minor"/>
          </rPr>
          <t>======
ID#AAAB4HIVzyo
61697605249    (2025-01-31 23:37:23)
61697605249:</t>
        </r>
      </text>
    </comment>
    <comment ref="L41" authorId="0" shapeId="0">
      <text>
        <r>
          <rPr>
            <sz val="11"/>
            <color theme="1"/>
            <rFont val="Aptos Narrow"/>
            <scheme val="minor"/>
          </rPr>
          <t>======
ID#AAAB4HIVzzE
ESMINA    (2025-01-31 23:37:23)
ESMINA: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LPMtgwNe6gnZZSEcS2jIRSv+PjA=="/>
    </ext>
  </extLst>
</comments>
</file>

<file path=xl/comments6.xml><?xml version="1.0" encoding="utf-8"?>
<comments xmlns="http://schemas.openxmlformats.org/spreadsheetml/2006/main">
  <authors>
    <author/>
  </authors>
  <commentList>
    <comment ref="O11" authorId="0" shapeId="0">
      <text>
        <r>
          <rPr>
            <sz val="11"/>
            <color theme="1"/>
            <rFont val="Aptos Narrow"/>
            <scheme val="minor"/>
          </rPr>
          <t>======
ID#AAAB4HIVzy0
61697605249    (2025-01-31 23:37:23)
61697605249:</t>
        </r>
      </text>
    </comment>
    <comment ref="L41" authorId="0" shapeId="0">
      <text>
        <r>
          <rPr>
            <sz val="11"/>
            <color theme="1"/>
            <rFont val="Aptos Narrow"/>
            <scheme val="minor"/>
          </rPr>
          <t>======
ID#AAAB4HIVzy4
ESMINA    (2025-01-31 23:37:23)
ESMINA: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XpQm/x1YUsY0cCpVIauN3WLu5WQ=="/>
    </ext>
  </extLst>
</comments>
</file>

<file path=xl/sharedStrings.xml><?xml version="1.0" encoding="utf-8"?>
<sst xmlns="http://schemas.openxmlformats.org/spreadsheetml/2006/main" count="1508" uniqueCount="250">
  <si>
    <t>Lote</t>
  </si>
  <si>
    <t>Item</t>
  </si>
  <si>
    <t>Código BBM</t>
  </si>
  <si>
    <t>Código Próprio</t>
  </si>
  <si>
    <t>Descrição Produto</t>
  </si>
  <si>
    <t>Descrição Técnica Produto</t>
  </si>
  <si>
    <t>Quant.</t>
  </si>
  <si>
    <t>Descrição unidade</t>
  </si>
  <si>
    <t>Preço de Referência do km</t>
  </si>
  <si>
    <t>Valor Total do dia</t>
  </si>
  <si>
    <t>Valor Total Mês</t>
  </si>
  <si>
    <t xml:space="preserve">Valor total </t>
  </si>
  <si>
    <t>01</t>
  </si>
  <si>
    <t>2202601</t>
  </si>
  <si>
    <t xml:space="preserve">ÔNIBUS, COM MOTORISTA, DOTADO DE TODOS OS EQUIPAMENTOS DE SEGURANÇA OBRIGATÓRIOS POR LEI, DESTINADO AO TRANSPORTE ESCOLAR </t>
  </si>
  <si>
    <t>Rota Ovelha</t>
  </si>
  <si>
    <t>Quilome                       tro-KM</t>
  </si>
  <si>
    <t>02</t>
  </si>
  <si>
    <t>2202602</t>
  </si>
  <si>
    <t>ÔNIBUS, COM MOTORISTA, DOTADO DE TODOS OS EQUIPAMENTOS DE SEGURANÇA OBRIGATÓRIOS POR LEI, DESTINADO AO TRANSPORTE ESCOLAR</t>
  </si>
  <si>
    <t>Rota Bom Gosto</t>
  </si>
  <si>
    <t>03</t>
  </si>
  <si>
    <t>2202603</t>
  </si>
  <si>
    <t>Rota Prata</t>
  </si>
  <si>
    <t>04</t>
  </si>
  <si>
    <t>2202604</t>
  </si>
  <si>
    <t>Rota Motanhas</t>
  </si>
  <si>
    <t>05</t>
  </si>
  <si>
    <t>2202605</t>
  </si>
  <si>
    <t>Centro/Sul</t>
  </si>
  <si>
    <t>06</t>
  </si>
  <si>
    <t>2202606</t>
  </si>
  <si>
    <t>Centor/Norte</t>
  </si>
  <si>
    <t>07</t>
  </si>
  <si>
    <t>2202607</t>
  </si>
  <si>
    <t>Centro/Oeste</t>
  </si>
  <si>
    <t>08</t>
  </si>
  <si>
    <t>2202608</t>
  </si>
  <si>
    <t>Centro/Leste</t>
  </si>
  <si>
    <t xml:space="preserve">VALOR TOTAL GLOBAL 200 DIAS </t>
  </si>
  <si>
    <t>PALNILHA DE COMPOSIÇÃO DE CUSTOS ÔNIBUS</t>
  </si>
  <si>
    <t>MEMÓRIAS DE CÁLCULO</t>
  </si>
  <si>
    <t>MOTORISTAS</t>
  </si>
  <si>
    <t>UNIFORME - MOTORISTA</t>
  </si>
  <si>
    <t>Discriminação dos Serviços</t>
  </si>
  <si>
    <t>descrição</t>
  </si>
  <si>
    <t>und</t>
  </si>
  <si>
    <t>qutd</t>
  </si>
  <si>
    <t>periodicidade</t>
  </si>
  <si>
    <t>v. unt</t>
  </si>
  <si>
    <t>v. anual</t>
  </si>
  <si>
    <t xml:space="preserve">custo mensal </t>
  </si>
  <si>
    <t xml:space="preserve">ORGÃO LICITANTE </t>
  </si>
  <si>
    <t>SECRETARIA MUNICIPAL DE EDUCAÇÃO</t>
  </si>
  <si>
    <t>Camisa</t>
  </si>
  <si>
    <t>un</t>
  </si>
  <si>
    <t>anual</t>
  </si>
  <si>
    <t xml:space="preserve">PROCESSO N° </t>
  </si>
  <si>
    <t>calça</t>
  </si>
  <si>
    <t xml:space="preserve">LICITAÇÃO N° </t>
  </si>
  <si>
    <t>VALOR TOTAL MENSAL</t>
  </si>
  <si>
    <t>UNIFORMES</t>
  </si>
  <si>
    <t>A</t>
  </si>
  <si>
    <t>Data de apresentação da proposta</t>
  </si>
  <si>
    <t>Custo de Depreciação da Frota mensal da forta</t>
  </si>
  <si>
    <t>B</t>
  </si>
  <si>
    <t>Município</t>
  </si>
  <si>
    <t>Altos - PI</t>
  </si>
  <si>
    <t>DEPRECIAÇÃO</t>
  </si>
  <si>
    <t>coeficiente</t>
  </si>
  <si>
    <t>C</t>
  </si>
  <si>
    <t>Ano do Acordo, Convenção ou Dissídio Coletivo</t>
  </si>
  <si>
    <t>VIDA ÚTIL</t>
  </si>
  <si>
    <t>J</t>
  </si>
  <si>
    <t>D</t>
  </si>
  <si>
    <t>Nº de meses de execução contratual</t>
  </si>
  <si>
    <t xml:space="preserve">VALOR: </t>
  </si>
  <si>
    <t>VU</t>
  </si>
  <si>
    <t>Identificação do Serviço</t>
  </si>
  <si>
    <t>Valor Residual</t>
  </si>
  <si>
    <t>VR</t>
  </si>
  <si>
    <t>Tipo de Serviço</t>
  </si>
  <si>
    <t>Unidade de Medida</t>
  </si>
  <si>
    <t>funcioonário/mês</t>
  </si>
  <si>
    <t>Depreciação mensal unitária</t>
  </si>
  <si>
    <t>MOTORISTA</t>
  </si>
  <si>
    <t>UND</t>
  </si>
  <si>
    <t>Depreciação mensal toal</t>
  </si>
  <si>
    <t>VU-j</t>
  </si>
  <si>
    <t>X</t>
  </si>
  <si>
    <t>Dados para composição dos custos referentes à mão-de-obra</t>
  </si>
  <si>
    <t>TOTAL X QUANTIDADE DE VEICULOS</t>
  </si>
  <si>
    <t>Tipo de serviço (mesmo serviço com características distintas)</t>
  </si>
  <si>
    <t>Motorista</t>
  </si>
  <si>
    <t xml:space="preserve">Salário Nominativo da Categoria Profissional Motorista CBO - 7824-10 </t>
  </si>
  <si>
    <t>Data base da categoria (dia/mês/ano)</t>
  </si>
  <si>
    <t>CUSTOS COM COMBUSTÍVEIS (R$/km)</t>
  </si>
  <si>
    <t>KM RODADO MENSAL</t>
  </si>
  <si>
    <t>MÓDULO 1 - COMPOSIÇÃO DA REMUNERAÇÃO</t>
  </si>
  <si>
    <t xml:space="preserve">MEDIA DE CONSUMO DE KM/L </t>
  </si>
  <si>
    <t>cdf</t>
  </si>
  <si>
    <t>1.1</t>
  </si>
  <si>
    <t>COMPOSIÇÃO DA REMUNERAÇÃO MOTORISTA</t>
  </si>
  <si>
    <t>%</t>
  </si>
  <si>
    <t>VALOR (R$)</t>
  </si>
  <si>
    <t>PREÇO DO LITRO DE DIESEL</t>
  </si>
  <si>
    <t>Pvrs</t>
  </si>
  <si>
    <t>Salário Base</t>
  </si>
  <si>
    <t xml:space="preserve">COEFICIENTE DE CONSUMO </t>
  </si>
  <si>
    <t>Cduf</t>
  </si>
  <si>
    <t xml:space="preserve">Adicional Periculosidade </t>
  </si>
  <si>
    <t>Custo de combustivel (R$/km)</t>
  </si>
  <si>
    <t>Adicional Insalubridade</t>
  </si>
  <si>
    <t xml:space="preserve">TOTAL </t>
  </si>
  <si>
    <t>Adicional Noturno</t>
  </si>
  <si>
    <t>E</t>
  </si>
  <si>
    <t>Adicional de Hora Noturna Reduzida</t>
  </si>
  <si>
    <t xml:space="preserve">MEMORIA DE CALCULO MANUTENÇÃO </t>
  </si>
  <si>
    <t>F</t>
  </si>
  <si>
    <t>Adicional de Hora Extra no Feriado Trabalhado</t>
  </si>
  <si>
    <t>1- ÓLEOS E LUBRIFICANTES</t>
  </si>
  <si>
    <t>G</t>
  </si>
  <si>
    <t>Outros (especificar)</t>
  </si>
  <si>
    <t>KM RODADO</t>
  </si>
  <si>
    <t>Valor Remuneração</t>
  </si>
  <si>
    <t>COEFICIENTE DE CONSUMO</t>
  </si>
  <si>
    <t>TOTAL DO MÓDULO 1</t>
  </si>
  <si>
    <t>MÓDULO 2 – ENCARGOS E BENEFÍCIOS ANUAIS, MENSAIS E DIÁRIOS</t>
  </si>
  <si>
    <t xml:space="preserve">Sub total </t>
  </si>
  <si>
    <t>Submódulo 2.1 - 13º Salário, Férias e Adicional de Férias</t>
  </si>
  <si>
    <t>2- RODAGEM</t>
  </si>
  <si>
    <r>
      <rPr>
        <sz val="10"/>
        <color theme="1"/>
        <rFont val="Calibri"/>
      </rPr>
      <t>13 (Décimo-terceiro) salário</t>
    </r>
    <r>
      <rPr>
        <sz val="10"/>
        <color rgb="FFFF0000"/>
        <rFont val="Calibri"/>
      </rPr>
      <t xml:space="preserve"> </t>
    </r>
  </si>
  <si>
    <t>PREÇO PNEU (PN)</t>
  </si>
  <si>
    <t>Férias e Adicional de Férias</t>
  </si>
  <si>
    <t>QTD PNEUS (QP)</t>
  </si>
  <si>
    <t>TOTAL SUBMÓDULO 2.1</t>
  </si>
  <si>
    <t>PREÇO RECAPAGEM (PR)</t>
  </si>
  <si>
    <t>QTD RECAPAGEM (QR)</t>
  </si>
  <si>
    <t>Submódulo 2.2 - GPS, FGTS e Outras Contribuições</t>
  </si>
  <si>
    <t>VIDA UTIL PNEU (VU)</t>
  </si>
  <si>
    <t xml:space="preserve">INSS </t>
  </si>
  <si>
    <t xml:space="preserve">Salário Educação </t>
  </si>
  <si>
    <t>3-PEÇAS</t>
  </si>
  <si>
    <t>SAT (Seguro Acidente de Trabalho) = RAT X FAP</t>
  </si>
  <si>
    <t>KM MENSAL  (QM)</t>
  </si>
  <si>
    <t>SESC ou SESI</t>
  </si>
  <si>
    <t>Nº VEÍCULOS (NV)</t>
  </si>
  <si>
    <t xml:space="preserve">SENAI - SENAC </t>
  </si>
  <si>
    <t>Percurso medio (PM=QM-NV)</t>
  </si>
  <si>
    <t xml:space="preserve">SEBRAE </t>
  </si>
  <si>
    <t>COEFICIENTE DE CONSUMO (CC)</t>
  </si>
  <si>
    <t xml:space="preserve">INCRA </t>
  </si>
  <si>
    <t>Preço do veículo (PV)</t>
  </si>
  <si>
    <t>H</t>
  </si>
  <si>
    <t xml:space="preserve">FGTS </t>
  </si>
  <si>
    <t>TOTAL SUBMÓDULO 2.2</t>
  </si>
  <si>
    <t>Submódulo 2.3 - Benefícios Mensais e Diários</t>
  </si>
  <si>
    <t>TOTAL (1+2+3)</t>
  </si>
  <si>
    <t>2.3.1</t>
  </si>
  <si>
    <t>TOTAL MENSAL</t>
  </si>
  <si>
    <t xml:space="preserve">Transporte </t>
  </si>
  <si>
    <t>-</t>
  </si>
  <si>
    <t xml:space="preserve">Auxílio-Refeição/Alimentação </t>
  </si>
  <si>
    <t xml:space="preserve">Assistência Médica e Familiar </t>
  </si>
  <si>
    <t>Seguro de Vida</t>
  </si>
  <si>
    <t>Total beneficios</t>
  </si>
  <si>
    <t>Subtotal 2.3.1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</si>
  <si>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</si>
  <si>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</si>
  <si>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</si>
  <si>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</si>
  <si>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</si>
  <si>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</si>
  <si>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</si>
  <si>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</si>
  <si>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</si>
  <si>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</si>
  <si>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</si>
  <si>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</si>
  <si>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</si>
  <si>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</si>
  <si>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</si>
  <si>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 xml:space="preserve">Aviso Prévio Trabalhado </t>
  </si>
  <si>
    <t>Incidência dos encargos do submódulo 2.2 sobre Aviso Prévio Trabalhado</t>
  </si>
  <si>
    <t xml:space="preserve">Multa do FGTS e Contribuição Social sobre o Aviso Prévio Trabalhado. </t>
  </si>
  <si>
    <t>TOTAL DO MÓDULO 3</t>
  </si>
  <si>
    <t>MÓDULO 4 – CUSTO DE REPOSIÇÃO DO PROFISSIONAL AUSENTE - BASE DE CÁLCULO</t>
  </si>
  <si>
    <t>Submódulo 4.1 - Ausências Legais</t>
  </si>
  <si>
    <t xml:space="preserve">Férias </t>
  </si>
  <si>
    <t>Ausências Legais</t>
  </si>
  <si>
    <t>Licença Paternidade</t>
  </si>
  <si>
    <r>
      <rPr>
        <sz val="10"/>
        <color theme="1"/>
        <rFont val="Calibri"/>
      </rPr>
      <t>Ausência por Acidente de Trabalho</t>
    </r>
    <r>
      <rPr>
        <sz val="10"/>
        <color rgb="FFFF0000"/>
        <rFont val="Calibri"/>
      </rPr>
      <t xml:space="preserve"> </t>
    </r>
  </si>
  <si>
    <t>Afastamento Maternidade</t>
  </si>
  <si>
    <t>TOTAL SUBMÓDULO 4.1</t>
  </si>
  <si>
    <t>Submódulo 4.2 - Intrajornada</t>
  </si>
  <si>
    <t>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</si>
  <si>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</si>
  <si>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</si>
  <si>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</si>
  <si>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4.1</t>
  </si>
  <si>
    <t>4.2</t>
  </si>
  <si>
    <t>Intrajornada</t>
  </si>
  <si>
    <t>TOTAL DO MÓDULO 4</t>
  </si>
  <si>
    <t>MÓDULO 5 – INSUMOS DIVERSOS</t>
  </si>
  <si>
    <t>INSUMOS DIVERSOS</t>
  </si>
  <si>
    <t xml:space="preserve">Uniformes </t>
  </si>
  <si>
    <t>materiais</t>
  </si>
  <si>
    <t>EPI'S e depreciação de veículos</t>
  </si>
  <si>
    <t>outros</t>
  </si>
  <si>
    <t>TOTAL DO MÓDULO 5</t>
  </si>
  <si>
    <t>QUADRO RESUMO DO CUSTO POR EMPREGADO</t>
  </si>
  <si>
    <t>Mão-de-Obra vinculada à execução contratual (valor por empregado)</t>
  </si>
  <si>
    <t>Subtotal (A + B + C + D + E)</t>
  </si>
  <si>
    <t>PREÇO TOTAL MENSAL</t>
  </si>
  <si>
    <t xml:space="preserve">VALOR MENSAL DOS EMPREGADOS </t>
  </si>
  <si>
    <t>QUADRO RESUMO DO CUSTO MENSAL DOS SERVIÇOS</t>
  </si>
  <si>
    <t>Colaboradores</t>
  </si>
  <si>
    <t>Custo com depreciação</t>
  </si>
  <si>
    <t>Custo com combustivel</t>
  </si>
  <si>
    <t>Custo com manutenção</t>
  </si>
  <si>
    <t>TOTAL ENTES DOS TRIBUTOS E LUCRO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</si>
  <si>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</si>
  <si>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</si>
  <si>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</si>
  <si>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</si>
  <si>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</si>
  <si>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</si>
  <si>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</t>
  </si>
  <si>
    <t>C.2</t>
  </si>
  <si>
    <t>COFINS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</si>
  <si>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</si>
  <si>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</si>
  <si>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</si>
  <si>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</si>
  <si>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</si>
  <si>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</si>
  <si>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</si>
  <si>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</si>
  <si>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</si>
  <si>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</si>
  <si>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TOTAL MENSAL DA PROPOSTA</t>
  </si>
  <si>
    <t>PROPOSTA POR KM</t>
  </si>
  <si>
    <r>
      <rPr>
        <sz val="10"/>
        <color theme="1"/>
        <rFont val="Calibri"/>
      </rPr>
      <t>13 (Décimo-terceiro) salário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</si>
  <si>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Ausência por Acidente de Trabalho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</si>
  <si>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13 (Décimo-terceiro) salário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</si>
  <si>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Ausência por Acidente de Trabalho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</si>
  <si>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13 (Décimo-terceiro) salário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</si>
  <si>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Ausência por Acidente de Trabalho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</si>
  <si>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13 (Décimo-terceiro) salário</t>
    </r>
    <r>
      <rPr>
        <sz val="10"/>
        <color rgb="FFFF0000"/>
        <rFont val="Calibri"/>
      </rPr>
      <t xml:space="preserve"> </t>
    </r>
  </si>
  <si>
    <r>
      <rPr>
        <sz val="10"/>
        <color theme="1"/>
        <rFont val="Calibri"/>
      </rPr>
      <t>Ausência por Acidente de Trabalho</t>
    </r>
    <r>
      <rPr>
        <sz val="10"/>
        <color rgb="FFFF0000"/>
        <rFont val="Calibri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</si>
</sst>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R$&quot;\ #,##0.00"/>
    <numFmt numFmtId="165" formatCode="&quot;R$&quot;#,##0.00"/>
    <numFmt numFmtId="166" formatCode="_-&quot;R$&quot;\ * #,##0.00_-;\-&quot;R$&quot;\ * #,##0.00_-;_-&quot;R$&quot;\ * &quot;-&quot;??_-;_-@"/>
    <numFmt numFmtId="167" formatCode="_(&quot;R$ &quot;* #,##0.00_);_(&quot;R$ &quot;* \(#,##0.00\);_(&quot;R$ &quot;* &quot;-&quot;??_);_(@_)"/>
    <numFmt numFmtId="168" formatCode="_-* #,##0.00_-;\-* #,##0.00_-;_-* &quot;-&quot;??_-;_-@"/>
    <numFmt numFmtId="169" formatCode="_-&quot;R$&quot;* #,##0.00_-;\-&quot;R$&quot;* #,##0.00_-;_-&quot;R$&quot;* &quot;-&quot;??_-;_-@"/>
    <numFmt numFmtId="170" formatCode="&quot;R$ &quot;#,##0.00_);[Red]\(&quot;R$ &quot;#,##0.00\)"/>
  </numFmts>
  <fonts count="16">
    <font>
      <sz val="11"/>
      <color theme="1"/>
      <name val="Aptos Narrow"/>
      <scheme val="minor"/>
    </font>
    <font>
      <b/>
      <sz val="10"/>
      <color theme="0"/>
      <name val="Aptos Narrow"/>
    </font>
    <font>
      <sz val="8"/>
      <color theme="1"/>
      <name val="Aptos Narrow"/>
    </font>
    <font>
      <sz val="11"/>
      <color theme="1"/>
      <name val="Aptos Narrow"/>
    </font>
    <font>
      <sz val="8"/>
      <color theme="1"/>
      <name val="Arial"/>
    </font>
    <font>
      <b/>
      <sz val="11"/>
      <color theme="1"/>
      <name val="Aptos Narrow"/>
    </font>
    <font>
      <sz val="11"/>
      <name val="Aptos Narrow"/>
    </font>
    <font>
      <b/>
      <sz val="10"/>
      <color theme="1"/>
      <name val="Calibri"/>
    </font>
    <font>
      <sz val="10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sz val="10"/>
      <color rgb="FF000000"/>
      <name val="Aptos Narrow"/>
    </font>
    <font>
      <sz val="10"/>
      <color theme="0"/>
      <name val="Calibri"/>
    </font>
    <font>
      <sz val="10"/>
      <color theme="0"/>
      <name val="Arial"/>
    </font>
    <font>
      <b/>
      <sz val="10"/>
      <color theme="0"/>
      <name val="Calibri"/>
    </font>
    <font>
      <sz val="10"/>
      <color rgb="FFFF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A1E30"/>
        <bgColor rgb="FF0A1E30"/>
      </patternFill>
    </fill>
    <fill>
      <patternFill patternType="solid">
        <fgColor theme="0"/>
        <bgColor theme="0"/>
      </patternFill>
    </fill>
    <fill>
      <patternFill patternType="solid">
        <fgColor rgb="FFDBE9F7"/>
        <bgColor rgb="FFDBE9F7"/>
      </patternFill>
    </fill>
    <fill>
      <patternFill patternType="solid">
        <fgColor rgb="FF4D94D8"/>
        <bgColor rgb="FF4D94D8"/>
      </patternFill>
    </fill>
  </fills>
  <borders count="8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53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/>
    <xf numFmtId="164" fontId="5" fillId="4" borderId="1" xfId="0" applyNumberFormat="1" applyFont="1" applyFill="1" applyBorder="1"/>
    <xf numFmtId="0" fontId="5" fillId="0" borderId="0" xfId="0" applyFont="1"/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textRotation="90"/>
    </xf>
    <xf numFmtId="0" fontId="3" fillId="0" borderId="0" xfId="0" applyFont="1" applyAlignment="1">
      <alignment horizontal="center"/>
    </xf>
    <xf numFmtId="165" fontId="3" fillId="0" borderId="0" xfId="0" applyNumberFormat="1" applyFont="1"/>
    <xf numFmtId="166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167" fontId="8" fillId="0" borderId="1" xfId="0" applyNumberFormat="1" applyFont="1" applyBorder="1" applyAlignment="1">
      <alignment horizontal="left"/>
    </xf>
    <xf numFmtId="166" fontId="8" fillId="0" borderId="1" xfId="0" applyNumberFormat="1" applyFont="1" applyBorder="1" applyAlignment="1">
      <alignment horizontal="left"/>
    </xf>
    <xf numFmtId="166" fontId="8" fillId="0" borderId="22" xfId="0" applyNumberFormat="1" applyFont="1" applyBorder="1" applyAlignment="1">
      <alignment horizontal="left"/>
    </xf>
    <xf numFmtId="0" fontId="7" fillId="5" borderId="25" xfId="0" applyFont="1" applyFill="1" applyBorder="1" applyAlignment="1">
      <alignment horizontal="left" vertical="center"/>
    </xf>
    <xf numFmtId="0" fontId="7" fillId="5" borderId="26" xfId="0" applyFont="1" applyFill="1" applyBorder="1" applyAlignment="1">
      <alignment horizontal="left" vertical="center" wrapText="1"/>
    </xf>
    <xf numFmtId="166" fontId="7" fillId="5" borderId="26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11" fillId="0" borderId="0" xfId="0" applyFont="1" applyAlignment="1">
      <alignment horizontal="left" vertical="top"/>
    </xf>
    <xf numFmtId="0" fontId="8" fillId="0" borderId="2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3" fillId="0" borderId="34" xfId="0" applyFont="1" applyBorder="1"/>
    <xf numFmtId="0" fontId="3" fillId="0" borderId="0" xfId="0" applyFont="1"/>
    <xf numFmtId="0" fontId="3" fillId="0" borderId="35" xfId="0" applyFont="1" applyBorder="1"/>
    <xf numFmtId="0" fontId="12" fillId="0" borderId="1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166" fontId="8" fillId="0" borderId="1" xfId="0" applyNumberFormat="1" applyFont="1" applyBorder="1" applyAlignment="1">
      <alignment horizontal="left" vertical="center"/>
    </xf>
    <xf numFmtId="169" fontId="8" fillId="3" borderId="1" xfId="0" applyNumberFormat="1" applyFont="1" applyFill="1" applyBorder="1" applyAlignment="1">
      <alignment horizontal="left" vertical="center"/>
    </xf>
    <xf numFmtId="4" fontId="3" fillId="0" borderId="0" xfId="0" applyNumberFormat="1" applyFont="1"/>
    <xf numFmtId="0" fontId="3" fillId="0" borderId="37" xfId="0" applyFont="1" applyBorder="1"/>
    <xf numFmtId="4" fontId="3" fillId="0" borderId="35" xfId="0" applyNumberFormat="1" applyFont="1" applyBorder="1"/>
    <xf numFmtId="0" fontId="7" fillId="5" borderId="26" xfId="0" applyFont="1" applyFill="1" applyBorder="1" applyAlignment="1">
      <alignment horizontal="left" vertical="center"/>
    </xf>
    <xf numFmtId="169" fontId="7" fillId="5" borderId="26" xfId="0" applyNumberFormat="1" applyFont="1" applyFill="1" applyBorder="1" applyAlignment="1">
      <alignment horizontal="left" vertical="center"/>
    </xf>
    <xf numFmtId="0" fontId="8" fillId="0" borderId="3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25" xfId="0" applyFont="1" applyBorder="1" applyAlignment="1">
      <alignment horizontal="center"/>
    </xf>
    <xf numFmtId="0" fontId="7" fillId="5" borderId="41" xfId="0" applyFont="1" applyFill="1" applyBorder="1" applyAlignment="1">
      <alignment horizontal="left" vertical="center"/>
    </xf>
    <xf numFmtId="0" fontId="7" fillId="5" borderId="42" xfId="0" applyFont="1" applyFill="1" applyBorder="1" applyAlignment="1">
      <alignment horizontal="left" vertical="center"/>
    </xf>
    <xf numFmtId="0" fontId="7" fillId="5" borderId="43" xfId="0" applyFont="1" applyFill="1" applyBorder="1" applyAlignment="1">
      <alignment horizontal="left" vertical="center"/>
    </xf>
    <xf numFmtId="166" fontId="7" fillId="5" borderId="44" xfId="0" applyNumberFormat="1" applyFont="1" applyFill="1" applyBorder="1" applyAlignment="1">
      <alignment horizontal="center" vertical="center"/>
    </xf>
    <xf numFmtId="0" fontId="3" fillId="0" borderId="45" xfId="0" applyFont="1" applyBorder="1"/>
    <xf numFmtId="0" fontId="3" fillId="0" borderId="46" xfId="0" applyFont="1" applyBorder="1"/>
    <xf numFmtId="0" fontId="3" fillId="0" borderId="47" xfId="0" applyFont="1" applyBorder="1"/>
    <xf numFmtId="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3" fillId="5" borderId="48" xfId="0" applyFont="1" applyFill="1" applyBorder="1"/>
    <xf numFmtId="0" fontId="3" fillId="5" borderId="49" xfId="0" applyFont="1" applyFill="1" applyBorder="1"/>
    <xf numFmtId="169" fontId="3" fillId="0" borderId="0" xfId="0" applyNumberFormat="1" applyFont="1"/>
    <xf numFmtId="0" fontId="7" fillId="0" borderId="38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166" fontId="7" fillId="0" borderId="51" xfId="0" applyNumberFormat="1" applyFont="1" applyBorder="1" applyAlignment="1">
      <alignment horizontal="center"/>
    </xf>
    <xf numFmtId="166" fontId="8" fillId="0" borderId="0" xfId="0" applyNumberFormat="1" applyFont="1" applyAlignment="1">
      <alignment horizontal="center"/>
    </xf>
    <xf numFmtId="169" fontId="8" fillId="3" borderId="1" xfId="0" applyNumberFormat="1" applyFont="1" applyFill="1" applyBorder="1" applyAlignment="1">
      <alignment horizontal="center" vertical="center"/>
    </xf>
    <xf numFmtId="0" fontId="3" fillId="5" borderId="52" xfId="0" applyFont="1" applyFill="1" applyBorder="1"/>
    <xf numFmtId="166" fontId="3" fillId="5" borderId="53" xfId="0" applyNumberFormat="1" applyFont="1" applyFill="1" applyBorder="1"/>
    <xf numFmtId="166" fontId="3" fillId="0" borderId="0" xfId="0" applyNumberFormat="1" applyFont="1"/>
    <xf numFmtId="0" fontId="7" fillId="0" borderId="21" xfId="0" applyFont="1" applyBorder="1" applyAlignment="1">
      <alignment horizontal="center"/>
    </xf>
    <xf numFmtId="0" fontId="3" fillId="5" borderId="54" xfId="0" applyFont="1" applyFill="1" applyBorder="1"/>
    <xf numFmtId="166" fontId="3" fillId="5" borderId="55" xfId="0" applyNumberFormat="1" applyFont="1" applyFill="1" applyBorder="1"/>
    <xf numFmtId="10" fontId="8" fillId="0" borderId="1" xfId="0" applyNumberFormat="1" applyFont="1" applyBorder="1" applyAlignment="1">
      <alignment horizontal="center"/>
    </xf>
    <xf numFmtId="0" fontId="7" fillId="5" borderId="2" xfId="0" applyFont="1" applyFill="1" applyBorder="1" applyAlignment="1">
      <alignment horizontal="left" vertical="center"/>
    </xf>
    <xf numFmtId="0" fontId="7" fillId="5" borderId="56" xfId="0" applyFont="1" applyFill="1" applyBorder="1" applyAlignment="1">
      <alignment horizontal="left" vertical="center"/>
    </xf>
    <xf numFmtId="0" fontId="7" fillId="5" borderId="57" xfId="0" applyFont="1" applyFill="1" applyBorder="1" applyAlignment="1">
      <alignment horizontal="left" vertical="center"/>
    </xf>
    <xf numFmtId="169" fontId="7" fillId="5" borderId="1" xfId="0" applyNumberFormat="1" applyFont="1" applyFill="1" applyBorder="1" applyAlignment="1">
      <alignment horizontal="center" vertical="center"/>
    </xf>
    <xf numFmtId="169" fontId="8" fillId="0" borderId="0" xfId="0" applyNumberFormat="1" applyFont="1" applyAlignment="1">
      <alignment horizontal="center" vertical="center"/>
    </xf>
    <xf numFmtId="170" fontId="8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166" fontId="9" fillId="0" borderId="0" xfId="0" applyNumberFormat="1" applyFont="1" applyAlignment="1">
      <alignment horizontal="left"/>
    </xf>
    <xf numFmtId="0" fontId="7" fillId="0" borderId="36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166" fontId="7" fillId="0" borderId="59" xfId="0" applyNumberFormat="1" applyFont="1" applyBorder="1" applyAlignment="1">
      <alignment horizontal="left"/>
    </xf>
    <xf numFmtId="16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166" fontId="7" fillId="0" borderId="22" xfId="0" applyNumberFormat="1" applyFont="1" applyBorder="1" applyAlignment="1">
      <alignment horizontal="center"/>
    </xf>
    <xf numFmtId="169" fontId="8" fillId="0" borderId="1" xfId="0" applyNumberFormat="1" applyFont="1" applyBorder="1" applyAlignment="1">
      <alignment horizontal="center" vertical="center"/>
    </xf>
    <xf numFmtId="10" fontId="8" fillId="3" borderId="1" xfId="0" applyNumberFormat="1" applyFont="1" applyFill="1" applyBorder="1" applyAlignment="1">
      <alignment horizontal="center"/>
    </xf>
    <xf numFmtId="10" fontId="7" fillId="0" borderId="1" xfId="0" applyNumberFormat="1" applyFont="1" applyBorder="1" applyAlignment="1">
      <alignment horizontal="center"/>
    </xf>
    <xf numFmtId="166" fontId="7" fillId="0" borderId="22" xfId="0" applyNumberFormat="1" applyFont="1" applyBorder="1" applyAlignment="1">
      <alignment horizontal="left"/>
    </xf>
    <xf numFmtId="166" fontId="7" fillId="0" borderId="0" xfId="0" applyNumberFormat="1" applyFont="1" applyAlignment="1">
      <alignment horizontal="center"/>
    </xf>
    <xf numFmtId="169" fontId="8" fillId="0" borderId="1" xfId="0" applyNumberFormat="1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8" fillId="0" borderId="16" xfId="0" applyFont="1" applyBorder="1" applyAlignment="1">
      <alignment horizontal="left" vertical="center"/>
    </xf>
    <xf numFmtId="169" fontId="8" fillId="0" borderId="5" xfId="0" applyNumberFormat="1" applyFont="1" applyBorder="1" applyAlignment="1">
      <alignment horizontal="left" vertical="center"/>
    </xf>
    <xf numFmtId="169" fontId="8" fillId="0" borderId="0" xfId="0" applyNumberFormat="1" applyFont="1" applyAlignment="1">
      <alignment horizontal="left" vertical="center"/>
    </xf>
    <xf numFmtId="0" fontId="7" fillId="5" borderId="61" xfId="0" applyFont="1" applyFill="1" applyBorder="1" applyAlignment="1">
      <alignment horizontal="left" vertical="center"/>
    </xf>
    <xf numFmtId="2" fontId="8" fillId="0" borderId="1" xfId="0" applyNumberFormat="1" applyFont="1" applyBorder="1" applyAlignment="1">
      <alignment horizontal="left" vertical="center"/>
    </xf>
    <xf numFmtId="4" fontId="13" fillId="0" borderId="0" xfId="0" applyNumberFormat="1" applyFont="1" applyAlignment="1">
      <alignment horizontal="left"/>
    </xf>
    <xf numFmtId="1" fontId="8" fillId="0" borderId="1" xfId="0" applyNumberFormat="1" applyFont="1" applyBorder="1" applyAlignment="1">
      <alignment horizontal="left" vertical="center"/>
    </xf>
    <xf numFmtId="166" fontId="7" fillId="0" borderId="0" xfId="0" applyNumberFormat="1" applyFont="1" applyAlignment="1">
      <alignment horizontal="left"/>
    </xf>
    <xf numFmtId="169" fontId="8" fillId="0" borderId="65" xfId="0" applyNumberFormat="1" applyFont="1" applyBorder="1" applyAlignment="1">
      <alignment horizontal="left" vertical="center"/>
    </xf>
    <xf numFmtId="0" fontId="7" fillId="5" borderId="66" xfId="0" applyFont="1" applyFill="1" applyBorder="1" applyAlignment="1">
      <alignment horizontal="center" vertical="center"/>
    </xf>
    <xf numFmtId="0" fontId="7" fillId="5" borderId="67" xfId="0" applyFont="1" applyFill="1" applyBorder="1" applyAlignment="1">
      <alignment horizontal="center" vertical="center"/>
    </xf>
    <xf numFmtId="0" fontId="7" fillId="5" borderId="68" xfId="0" applyFont="1" applyFill="1" applyBorder="1" applyAlignment="1">
      <alignment horizontal="center" vertical="center"/>
    </xf>
    <xf numFmtId="169" fontId="7" fillId="5" borderId="69" xfId="0" applyNumberFormat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/>
    </xf>
    <xf numFmtId="10" fontId="7" fillId="0" borderId="5" xfId="0" applyNumberFormat="1" applyFont="1" applyBorder="1" applyAlignment="1">
      <alignment horizontal="center"/>
    </xf>
    <xf numFmtId="0" fontId="7" fillId="5" borderId="54" xfId="0" applyFont="1" applyFill="1" applyBorder="1" applyAlignment="1">
      <alignment horizontal="left"/>
    </xf>
    <xf numFmtId="0" fontId="7" fillId="5" borderId="70" xfId="0" applyFont="1" applyFill="1" applyBorder="1" applyAlignment="1">
      <alignment horizontal="left" vertical="center"/>
    </xf>
    <xf numFmtId="166" fontId="7" fillId="5" borderId="70" xfId="0" applyNumberFormat="1" applyFont="1" applyFill="1" applyBorder="1" applyAlignment="1">
      <alignment horizontal="left"/>
    </xf>
    <xf numFmtId="169" fontId="14" fillId="0" borderId="0" xfId="0" applyNumberFormat="1" applyFont="1" applyAlignment="1">
      <alignment horizontal="left" vertical="center"/>
    </xf>
    <xf numFmtId="166" fontId="8" fillId="0" borderId="22" xfId="0" applyNumberFormat="1" applyFont="1" applyBorder="1" applyAlignment="1">
      <alignment horizontal="right"/>
    </xf>
    <xf numFmtId="169" fontId="13" fillId="0" borderId="0" xfId="0" applyNumberFormat="1" applyFont="1" applyAlignment="1">
      <alignment horizontal="left"/>
    </xf>
    <xf numFmtId="166" fontId="8" fillId="3" borderId="22" xfId="0" applyNumberFormat="1" applyFont="1" applyFill="1" applyBorder="1" applyAlignment="1">
      <alignment horizontal="right"/>
    </xf>
    <xf numFmtId="166" fontId="13" fillId="0" borderId="0" xfId="0" applyNumberFormat="1" applyFont="1" applyAlignment="1">
      <alignment horizontal="left"/>
    </xf>
    <xf numFmtId="166" fontId="7" fillId="0" borderId="17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2" fontId="8" fillId="0" borderId="0" xfId="0" applyNumberFormat="1" applyFont="1" applyAlignment="1">
      <alignment horizontal="left" vertical="center"/>
    </xf>
    <xf numFmtId="0" fontId="7" fillId="5" borderId="42" xfId="0" applyFont="1" applyFill="1" applyBorder="1" applyAlignment="1">
      <alignment horizontal="left"/>
    </xf>
    <xf numFmtId="166" fontId="7" fillId="5" borderId="75" xfId="0" applyNumberFormat="1" applyFont="1" applyFill="1" applyBorder="1" applyAlignment="1">
      <alignment horizontal="left"/>
    </xf>
    <xf numFmtId="166" fontId="7" fillId="0" borderId="1" xfId="0" applyNumberFormat="1" applyFont="1" applyBorder="1" applyAlignment="1">
      <alignment horizontal="center"/>
    </xf>
    <xf numFmtId="169" fontId="7" fillId="0" borderId="0" xfId="0" applyNumberFormat="1" applyFont="1" applyAlignment="1">
      <alignment horizontal="left" vertical="center"/>
    </xf>
    <xf numFmtId="0" fontId="7" fillId="3" borderId="76" xfId="0" applyFont="1" applyFill="1" applyBorder="1" applyAlignment="1">
      <alignment horizontal="center"/>
    </xf>
    <xf numFmtId="166" fontId="7" fillId="0" borderId="1" xfId="0" applyNumberFormat="1" applyFont="1" applyBorder="1" applyAlignment="1">
      <alignment horizontal="left"/>
    </xf>
    <xf numFmtId="166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166" fontId="8" fillId="0" borderId="71" xfId="0" applyNumberFormat="1" applyFont="1" applyBorder="1" applyAlignment="1">
      <alignment horizontal="left"/>
    </xf>
    <xf numFmtId="166" fontId="7" fillId="0" borderId="37" xfId="0" applyNumberFormat="1" applyFont="1" applyBorder="1" applyAlignment="1">
      <alignment horizontal="center"/>
    </xf>
    <xf numFmtId="166" fontId="7" fillId="0" borderId="3" xfId="0" applyNumberFormat="1" applyFont="1" applyBorder="1" applyAlignment="1">
      <alignment horizontal="left"/>
    </xf>
    <xf numFmtId="166" fontId="8" fillId="0" borderId="37" xfId="0" applyNumberFormat="1" applyFont="1" applyBorder="1" applyAlignment="1">
      <alignment horizontal="right"/>
    </xf>
    <xf numFmtId="166" fontId="7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left"/>
    </xf>
    <xf numFmtId="0" fontId="7" fillId="3" borderId="1" xfId="0" applyFont="1" applyFill="1" applyBorder="1" applyAlignment="1">
      <alignment horizontal="center"/>
    </xf>
    <xf numFmtId="0" fontId="8" fillId="0" borderId="37" xfId="0" applyFont="1" applyBorder="1" applyAlignment="1">
      <alignment horizontal="right"/>
    </xf>
    <xf numFmtId="0" fontId="8" fillId="0" borderId="37" xfId="0" applyFont="1" applyBorder="1" applyAlignment="1">
      <alignment horizontal="left"/>
    </xf>
    <xf numFmtId="166" fontId="7" fillId="0" borderId="37" xfId="0" applyNumberFormat="1" applyFont="1" applyBorder="1" applyAlignment="1">
      <alignment horizontal="left"/>
    </xf>
    <xf numFmtId="0" fontId="7" fillId="0" borderId="37" xfId="0" applyFont="1" applyBorder="1" applyAlignment="1">
      <alignment horizontal="center"/>
    </xf>
    <xf numFmtId="166" fontId="8" fillId="0" borderId="3" xfId="0" applyNumberFormat="1" applyFont="1" applyBorder="1" applyAlignment="1">
      <alignment horizontal="center"/>
    </xf>
    <xf numFmtId="166" fontId="8" fillId="0" borderId="37" xfId="0" applyNumberFormat="1" applyFont="1" applyBorder="1" applyAlignment="1">
      <alignment horizontal="left"/>
    </xf>
    <xf numFmtId="166" fontId="8" fillId="0" borderId="82" xfId="0" applyNumberFormat="1" applyFont="1" applyBorder="1" applyAlignment="1">
      <alignment horizontal="left"/>
    </xf>
    <xf numFmtId="166" fontId="8" fillId="3" borderId="83" xfId="0" applyNumberFormat="1" applyFont="1" applyFill="1" applyBorder="1" applyAlignment="1">
      <alignment horizontal="left"/>
    </xf>
    <xf numFmtId="166" fontId="8" fillId="3" borderId="1" xfId="0" applyNumberFormat="1" applyFont="1" applyFill="1" applyBorder="1" applyAlignment="1">
      <alignment horizontal="left"/>
    </xf>
    <xf numFmtId="166" fontId="8" fillId="0" borderId="84" xfId="0" applyNumberFormat="1" applyFont="1" applyBorder="1" applyAlignment="1">
      <alignment horizontal="left"/>
    </xf>
    <xf numFmtId="10" fontId="8" fillId="0" borderId="1" xfId="0" applyNumberFormat="1" applyFont="1" applyBorder="1" applyAlignment="1">
      <alignment horizontal="left" wrapText="1"/>
    </xf>
    <xf numFmtId="10" fontId="8" fillId="0" borderId="1" xfId="0" applyNumberFormat="1" applyFont="1" applyBorder="1" applyAlignment="1">
      <alignment horizontal="left"/>
    </xf>
    <xf numFmtId="166" fontId="8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left"/>
    </xf>
    <xf numFmtId="0" fontId="8" fillId="0" borderId="82" xfId="0" applyFont="1" applyBorder="1" applyAlignment="1">
      <alignment horizontal="center"/>
    </xf>
    <xf numFmtId="10" fontId="8" fillId="0" borderId="63" xfId="0" applyNumberFormat="1" applyFont="1" applyBorder="1" applyAlignment="1">
      <alignment horizontal="left"/>
    </xf>
    <xf numFmtId="166" fontId="8" fillId="0" borderId="64" xfId="0" applyNumberFormat="1" applyFont="1" applyBorder="1" applyAlignment="1">
      <alignment horizontal="left"/>
    </xf>
    <xf numFmtId="0" fontId="8" fillId="0" borderId="37" xfId="0" applyFont="1" applyBorder="1" applyAlignment="1">
      <alignment horizontal="center"/>
    </xf>
    <xf numFmtId="10" fontId="8" fillId="0" borderId="0" xfId="0" applyNumberFormat="1" applyFont="1" applyAlignment="1">
      <alignment horizontal="left"/>
    </xf>
    <xf numFmtId="166" fontId="8" fillId="0" borderId="85" xfId="0" applyNumberFormat="1" applyFont="1" applyBorder="1" applyAlignment="1">
      <alignment horizontal="left"/>
    </xf>
    <xf numFmtId="0" fontId="8" fillId="0" borderId="71" xfId="0" applyFont="1" applyBorder="1" applyAlignment="1">
      <alignment horizontal="center"/>
    </xf>
    <xf numFmtId="10" fontId="8" fillId="0" borderId="19" xfId="0" applyNumberFormat="1" applyFont="1" applyBorder="1" applyAlignment="1">
      <alignment horizontal="left"/>
    </xf>
    <xf numFmtId="166" fontId="8" fillId="0" borderId="60" xfId="0" applyNumberFormat="1" applyFont="1" applyBorder="1" applyAlignment="1">
      <alignment horizontal="left"/>
    </xf>
    <xf numFmtId="166" fontId="7" fillId="5" borderId="1" xfId="0" applyNumberFormat="1" applyFont="1" applyFill="1" applyBorder="1" applyAlignment="1">
      <alignment horizontal="left"/>
    </xf>
    <xf numFmtId="49" fontId="5" fillId="4" borderId="3" xfId="0" applyNumberFormat="1" applyFont="1" applyFill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7" fillId="5" borderId="6" xfId="0" applyFont="1" applyFill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/>
    <xf numFmtId="0" fontId="7" fillId="5" borderId="9" xfId="0" applyFont="1" applyFill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/>
    <xf numFmtId="0" fontId="10" fillId="5" borderId="9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6" fillId="0" borderId="13" xfId="0" applyFont="1" applyBorder="1"/>
    <xf numFmtId="0" fontId="6" fillId="0" borderId="14" xfId="0" applyFont="1" applyBorder="1"/>
    <xf numFmtId="0" fontId="7" fillId="0" borderId="4" xfId="0" applyFont="1" applyBorder="1" applyAlignment="1">
      <alignment horizontal="center"/>
    </xf>
    <xf numFmtId="0" fontId="6" fillId="0" borderId="20" xfId="0" applyFont="1" applyBorder="1"/>
    <xf numFmtId="0" fontId="7" fillId="0" borderId="23" xfId="0" applyFont="1" applyBorder="1" applyAlignment="1">
      <alignment horizontal="center"/>
    </xf>
    <xf numFmtId="0" fontId="6" fillId="0" borderId="23" xfId="0" applyFont="1" applyBorder="1"/>
    <xf numFmtId="0" fontId="6" fillId="0" borderId="24" xfId="0" applyFont="1" applyBorder="1"/>
    <xf numFmtId="168" fontId="7" fillId="5" borderId="27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/>
    </xf>
    <xf numFmtId="14" fontId="8" fillId="0" borderId="3" xfId="0" applyNumberFormat="1" applyFont="1" applyBorder="1" applyAlignment="1">
      <alignment horizontal="center"/>
    </xf>
    <xf numFmtId="0" fontId="7" fillId="5" borderId="28" xfId="0" applyFont="1" applyFill="1" applyBorder="1" applyAlignment="1">
      <alignment horizontal="center" vertical="center"/>
    </xf>
    <xf numFmtId="0" fontId="6" fillId="0" borderId="29" xfId="0" applyFont="1" applyBorder="1"/>
    <xf numFmtId="0" fontId="8" fillId="0" borderId="3" xfId="0" applyFont="1" applyBorder="1" applyAlignment="1">
      <alignment horizontal="center"/>
    </xf>
    <xf numFmtId="0" fontId="7" fillId="5" borderId="12" xfId="0" applyFont="1" applyFill="1" applyBorder="1" applyAlignment="1">
      <alignment horizontal="center" vertical="center"/>
    </xf>
    <xf numFmtId="0" fontId="6" fillId="0" borderId="30" xfId="0" applyFont="1" applyBorder="1"/>
    <xf numFmtId="0" fontId="8" fillId="0" borderId="36" xfId="0" applyFont="1" applyBorder="1" applyAlignment="1">
      <alignment horizontal="center"/>
    </xf>
    <xf numFmtId="1" fontId="8" fillId="0" borderId="27" xfId="0" applyNumberFormat="1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39" xfId="0" applyFont="1" applyBorder="1" applyAlignment="1">
      <alignment horizontal="left"/>
    </xf>
    <xf numFmtId="170" fontId="8" fillId="0" borderId="3" xfId="0" applyNumberFormat="1" applyFont="1" applyBorder="1" applyAlignment="1">
      <alignment horizontal="center"/>
    </xf>
    <xf numFmtId="0" fontId="8" fillId="0" borderId="27" xfId="0" applyFont="1" applyBorder="1" applyAlignment="1">
      <alignment horizontal="left"/>
    </xf>
    <xf numFmtId="0" fontId="6" fillId="0" borderId="40" xfId="0" applyFont="1" applyBorder="1"/>
    <xf numFmtId="14" fontId="8" fillId="0" borderId="27" xfId="0" applyNumberFormat="1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7" fillId="0" borderId="36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12" xfId="0" applyFont="1" applyBorder="1" applyAlignment="1">
      <alignment horizontal="center"/>
    </xf>
    <xf numFmtId="0" fontId="7" fillId="0" borderId="71" xfId="0" applyFont="1" applyBorder="1" applyAlignment="1">
      <alignment horizontal="center"/>
    </xf>
    <xf numFmtId="0" fontId="6" fillId="0" borderId="19" xfId="0" applyFont="1" applyBorder="1"/>
    <xf numFmtId="0" fontId="6" fillId="0" borderId="60" xfId="0" applyFont="1" applyBorder="1"/>
    <xf numFmtId="0" fontId="7" fillId="5" borderId="72" xfId="0" applyFont="1" applyFill="1" applyBorder="1" applyAlignment="1">
      <alignment horizontal="center"/>
    </xf>
    <xf numFmtId="0" fontId="6" fillId="0" borderId="73" xfId="0" applyFont="1" applyBorder="1"/>
    <xf numFmtId="0" fontId="6" fillId="0" borderId="74" xfId="0" applyFont="1" applyBorder="1"/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77" xfId="0" applyFont="1" applyFill="1" applyBorder="1" applyAlignment="1">
      <alignment horizontal="center"/>
    </xf>
    <xf numFmtId="0" fontId="6" fillId="0" borderId="78" xfId="0" applyFont="1" applyBorder="1"/>
    <xf numFmtId="0" fontId="6" fillId="0" borderId="79" xfId="0" applyFont="1" applyBorder="1"/>
    <xf numFmtId="0" fontId="7" fillId="5" borderId="80" xfId="0" applyFont="1" applyFill="1" applyBorder="1" applyAlignment="1">
      <alignment horizontal="center"/>
    </xf>
    <xf numFmtId="0" fontId="6" fillId="0" borderId="81" xfId="0" applyFont="1" applyBorder="1"/>
    <xf numFmtId="0" fontId="7" fillId="3" borderId="36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8" fillId="0" borderId="36" xfId="0" applyFont="1" applyBorder="1" applyAlignment="1">
      <alignment horizontal="left" vertical="center"/>
    </xf>
    <xf numFmtId="0" fontId="8" fillId="0" borderId="36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Font="1" applyAlignment="1"/>
    <xf numFmtId="0" fontId="8" fillId="0" borderId="19" xfId="0" applyFont="1" applyBorder="1" applyAlignment="1">
      <alignment horizontal="left"/>
    </xf>
    <xf numFmtId="166" fontId="7" fillId="5" borderId="3" xfId="0" applyNumberFormat="1" applyFont="1" applyFill="1" applyBorder="1" applyAlignment="1">
      <alignment horizontal="center"/>
    </xf>
    <xf numFmtId="0" fontId="8" fillId="0" borderId="63" xfId="0" applyFont="1" applyBorder="1" applyAlignment="1">
      <alignment horizontal="left"/>
    </xf>
    <xf numFmtId="0" fontId="6" fillId="0" borderId="63" xfId="0" applyFont="1" applyBorder="1"/>
    <xf numFmtId="0" fontId="8" fillId="0" borderId="18" xfId="0" applyFont="1" applyBorder="1" applyAlignment="1">
      <alignment horizontal="left" vertical="center"/>
    </xf>
    <xf numFmtId="0" fontId="7" fillId="0" borderId="36" xfId="0" applyFont="1" applyBorder="1" applyAlignment="1">
      <alignment horizontal="right" vertical="center"/>
    </xf>
    <xf numFmtId="0" fontId="7" fillId="0" borderId="62" xfId="0" applyFont="1" applyBorder="1" applyAlignment="1">
      <alignment horizontal="right" vertical="center"/>
    </xf>
    <xf numFmtId="0" fontId="6" fillId="0" borderId="64" xfId="0" applyFont="1" applyBorder="1"/>
    <xf numFmtId="0" fontId="8" fillId="0" borderId="7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tabSelected="1" topLeftCell="A5" workbookViewId="0">
      <selection activeCell="E14" sqref="E14"/>
    </sheetView>
  </sheetViews>
  <sheetFormatPr defaultColWidth="12.625" defaultRowHeight="15" customHeight="1"/>
  <cols>
    <col min="1" max="1" width="3.75" customWidth="1"/>
    <col min="2" max="2" width="3.375" hidden="1" customWidth="1"/>
    <col min="3" max="3" width="4" hidden="1" customWidth="1"/>
    <col min="4" max="4" width="4.875" customWidth="1"/>
    <col min="5" max="5" width="26.75" customWidth="1"/>
    <col min="6" max="6" width="17" customWidth="1"/>
    <col min="7" max="7" width="6.25" customWidth="1"/>
    <col min="8" max="8" width="8.625" customWidth="1"/>
    <col min="9" max="9" width="10.125" customWidth="1"/>
    <col min="10" max="10" width="12" customWidth="1"/>
    <col min="11" max="11" width="14.125" customWidth="1"/>
    <col min="12" max="12" width="15.125" customWidth="1"/>
    <col min="13" max="13" width="4.125" customWidth="1"/>
    <col min="14" max="14" width="8.625" customWidth="1"/>
    <col min="15" max="15" width="12.75" customWidth="1"/>
    <col min="16" max="16" width="11.75" customWidth="1"/>
    <col min="17" max="26" width="8.625" customWidth="1"/>
  </cols>
  <sheetData>
    <row r="1" spans="1:26" ht="63.75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</row>
    <row r="2" spans="1:26" ht="45">
      <c r="A2" s="5" t="s">
        <v>12</v>
      </c>
      <c r="B2" s="6">
        <v>1</v>
      </c>
      <c r="C2" s="6">
        <v>0</v>
      </c>
      <c r="D2" s="7" t="s">
        <v>13</v>
      </c>
      <c r="E2" s="8" t="s">
        <v>14</v>
      </c>
      <c r="F2" s="8" t="s">
        <v>15</v>
      </c>
      <c r="G2" s="9">
        <v>70</v>
      </c>
      <c r="H2" s="8" t="s">
        <v>16</v>
      </c>
      <c r="I2" s="10">
        <f>'Rota 01'!I134</f>
        <v>18.342363636363636</v>
      </c>
      <c r="J2" s="11">
        <f t="shared" ref="J2:J9" si="0">I2*G2</f>
        <v>1283.9654545454546</v>
      </c>
      <c r="K2" s="11">
        <f t="shared" ref="K2:K9" si="1">J2*22</f>
        <v>28247.24</v>
      </c>
      <c r="L2" s="11">
        <f t="shared" ref="L2:L9" si="2">K2*10</f>
        <v>282472.40000000002</v>
      </c>
      <c r="O2" s="12"/>
    </row>
    <row r="3" spans="1:26" ht="45">
      <c r="A3" s="5" t="s">
        <v>17</v>
      </c>
      <c r="B3" s="6">
        <v>1</v>
      </c>
      <c r="C3" s="6">
        <v>0</v>
      </c>
      <c r="D3" s="7" t="s">
        <v>18</v>
      </c>
      <c r="E3" s="8" t="s">
        <v>19</v>
      </c>
      <c r="F3" s="8" t="s">
        <v>20</v>
      </c>
      <c r="G3" s="9">
        <v>100</v>
      </c>
      <c r="H3" s="8" t="s">
        <v>16</v>
      </c>
      <c r="I3" s="10">
        <f>'Rota 02'!I134</f>
        <v>14.13484090909091</v>
      </c>
      <c r="J3" s="11">
        <f t="shared" si="0"/>
        <v>1413.484090909091</v>
      </c>
      <c r="K3" s="11">
        <f t="shared" si="1"/>
        <v>31096.65</v>
      </c>
      <c r="L3" s="11">
        <f t="shared" si="2"/>
        <v>310966.5</v>
      </c>
      <c r="O3" s="12"/>
    </row>
    <row r="4" spans="1:26" ht="45">
      <c r="A4" s="5" t="s">
        <v>21</v>
      </c>
      <c r="B4" s="6"/>
      <c r="C4" s="6"/>
      <c r="D4" s="7" t="s">
        <v>22</v>
      </c>
      <c r="E4" s="8" t="s">
        <v>19</v>
      </c>
      <c r="F4" s="8" t="s">
        <v>23</v>
      </c>
      <c r="G4" s="9">
        <v>70</v>
      </c>
      <c r="H4" s="8" t="s">
        <v>16</v>
      </c>
      <c r="I4" s="10">
        <f>'Rota 03'!I134</f>
        <v>18.342363636363636</v>
      </c>
      <c r="J4" s="11">
        <f t="shared" si="0"/>
        <v>1283.9654545454546</v>
      </c>
      <c r="K4" s="11">
        <f t="shared" si="1"/>
        <v>28247.24</v>
      </c>
      <c r="L4" s="11">
        <f t="shared" si="2"/>
        <v>282472.40000000002</v>
      </c>
      <c r="O4" s="12"/>
    </row>
    <row r="5" spans="1:26" ht="45">
      <c r="A5" s="5" t="s">
        <v>24</v>
      </c>
      <c r="B5" s="6"/>
      <c r="C5" s="6"/>
      <c r="D5" s="7" t="s">
        <v>25</v>
      </c>
      <c r="E5" s="8" t="s">
        <v>19</v>
      </c>
      <c r="F5" s="8" t="s">
        <v>26</v>
      </c>
      <c r="G5" s="9">
        <v>80</v>
      </c>
      <c r="H5" s="8" t="s">
        <v>16</v>
      </c>
      <c r="I5" s="10">
        <f>'Rota 04'!I134</f>
        <v>16.589232954545455</v>
      </c>
      <c r="J5" s="11">
        <f t="shared" si="0"/>
        <v>1327.1386363636364</v>
      </c>
      <c r="K5" s="11">
        <f t="shared" si="1"/>
        <v>29197.05</v>
      </c>
      <c r="L5" s="11">
        <f t="shared" si="2"/>
        <v>291970.5</v>
      </c>
      <c r="O5" s="12"/>
    </row>
    <row r="6" spans="1:26" ht="45">
      <c r="A6" s="5" t="s">
        <v>27</v>
      </c>
      <c r="B6" s="6"/>
      <c r="C6" s="6"/>
      <c r="D6" s="7" t="s">
        <v>28</v>
      </c>
      <c r="E6" s="8" t="s">
        <v>19</v>
      </c>
      <c r="F6" s="8" t="s">
        <v>29</v>
      </c>
      <c r="G6" s="9">
        <v>40</v>
      </c>
      <c r="H6" s="8" t="s">
        <v>16</v>
      </c>
      <c r="I6" s="10">
        <f>'Rota 05 a 08'!I134</f>
        <v>28.861170454545455</v>
      </c>
      <c r="J6" s="11">
        <f t="shared" si="0"/>
        <v>1154.4468181818181</v>
      </c>
      <c r="K6" s="11">
        <f t="shared" si="1"/>
        <v>25397.829999999998</v>
      </c>
      <c r="L6" s="11">
        <f t="shared" si="2"/>
        <v>253978.3</v>
      </c>
      <c r="O6" s="12"/>
    </row>
    <row r="7" spans="1:26" ht="45">
      <c r="A7" s="5" t="s">
        <v>30</v>
      </c>
      <c r="B7" s="6"/>
      <c r="C7" s="6"/>
      <c r="D7" s="7" t="s">
        <v>31</v>
      </c>
      <c r="E7" s="8" t="s">
        <v>19</v>
      </c>
      <c r="F7" s="8" t="s">
        <v>32</v>
      </c>
      <c r="G7" s="9">
        <v>40</v>
      </c>
      <c r="H7" s="8" t="s">
        <v>16</v>
      </c>
      <c r="I7" s="10">
        <f>'Rota 05 a 08'!I134</f>
        <v>28.861170454545455</v>
      </c>
      <c r="J7" s="11">
        <f t="shared" si="0"/>
        <v>1154.4468181818181</v>
      </c>
      <c r="K7" s="11">
        <f t="shared" si="1"/>
        <v>25397.829999999998</v>
      </c>
      <c r="L7" s="11">
        <f t="shared" si="2"/>
        <v>253978.3</v>
      </c>
      <c r="O7" s="12"/>
    </row>
    <row r="8" spans="1:26" ht="45">
      <c r="A8" s="5" t="s">
        <v>33</v>
      </c>
      <c r="B8" s="6"/>
      <c r="C8" s="6"/>
      <c r="D8" s="7" t="s">
        <v>34</v>
      </c>
      <c r="E8" s="8" t="s">
        <v>19</v>
      </c>
      <c r="F8" s="8" t="s">
        <v>35</v>
      </c>
      <c r="G8" s="9">
        <v>40</v>
      </c>
      <c r="H8" s="8" t="s">
        <v>16</v>
      </c>
      <c r="I8" s="10">
        <f>'Rota 05 a 08'!I134</f>
        <v>28.861170454545455</v>
      </c>
      <c r="J8" s="11">
        <f t="shared" si="0"/>
        <v>1154.4468181818181</v>
      </c>
      <c r="K8" s="11">
        <f t="shared" si="1"/>
        <v>25397.829999999998</v>
      </c>
      <c r="L8" s="11">
        <f t="shared" si="2"/>
        <v>253978.3</v>
      </c>
      <c r="O8" s="12"/>
    </row>
    <row r="9" spans="1:26" ht="45">
      <c r="A9" s="5" t="s">
        <v>36</v>
      </c>
      <c r="B9" s="6">
        <v>1</v>
      </c>
      <c r="C9" s="6">
        <v>0</v>
      </c>
      <c r="D9" s="7" t="s">
        <v>37</v>
      </c>
      <c r="E9" s="8" t="s">
        <v>19</v>
      </c>
      <c r="F9" s="13" t="s">
        <v>38</v>
      </c>
      <c r="G9" s="6">
        <v>40</v>
      </c>
      <c r="H9" s="8" t="s">
        <v>16</v>
      </c>
      <c r="I9" s="10">
        <f>'Rota 05 a 08'!I134</f>
        <v>28.861170454545455</v>
      </c>
      <c r="J9" s="11">
        <f t="shared" si="0"/>
        <v>1154.4468181818181</v>
      </c>
      <c r="K9" s="11">
        <f t="shared" si="1"/>
        <v>25397.829999999998</v>
      </c>
      <c r="L9" s="11">
        <f t="shared" si="2"/>
        <v>253978.3</v>
      </c>
      <c r="O9" s="12"/>
      <c r="P9" s="12"/>
    </row>
    <row r="10" spans="1:26">
      <c r="A10" s="180" t="s">
        <v>39</v>
      </c>
      <c r="B10" s="181"/>
      <c r="C10" s="181"/>
      <c r="D10" s="181"/>
      <c r="E10" s="181"/>
      <c r="F10" s="182"/>
      <c r="G10" s="14">
        <f>SUM(G2:G9)</f>
        <v>480</v>
      </c>
      <c r="H10" s="14"/>
      <c r="I10" s="15">
        <f t="shared" ref="I10:L10" si="3">SUM(I2:I9)</f>
        <v>182.85348295454546</v>
      </c>
      <c r="J10" s="15">
        <f t="shared" si="3"/>
        <v>9926.3409090909081</v>
      </c>
      <c r="K10" s="15">
        <f t="shared" si="3"/>
        <v>218379.49999999997</v>
      </c>
      <c r="L10" s="15">
        <f t="shared" si="3"/>
        <v>2183795</v>
      </c>
      <c r="M10" s="16"/>
      <c r="N10" s="16"/>
      <c r="O10" s="12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>
      <c r="A11" s="17"/>
      <c r="D11" s="18"/>
      <c r="G11" s="19"/>
    </row>
    <row r="12" spans="1:26" ht="14.25">
      <c r="A12" s="17"/>
      <c r="D12" s="18"/>
      <c r="G12" s="19"/>
      <c r="I12" s="20"/>
    </row>
    <row r="13" spans="1:26" ht="14.25">
      <c r="A13" s="17"/>
      <c r="D13" s="18"/>
      <c r="G13" s="19"/>
      <c r="I13" s="12"/>
      <c r="L13" s="12"/>
    </row>
    <row r="14" spans="1:26" ht="14.25">
      <c r="A14" s="17"/>
      <c r="D14" s="18"/>
      <c r="G14" s="19"/>
      <c r="I14" s="12"/>
    </row>
    <row r="15" spans="1:26" ht="14.25">
      <c r="A15" s="17"/>
      <c r="D15" s="18"/>
      <c r="G15" s="19"/>
      <c r="L15" s="12"/>
    </row>
    <row r="16" spans="1:26" ht="14.25">
      <c r="A16" s="17"/>
      <c r="D16" s="18"/>
      <c r="G16" s="19"/>
      <c r="H16" s="20"/>
      <c r="I16" s="20"/>
      <c r="J16" s="20"/>
      <c r="K16" s="20"/>
    </row>
    <row r="17" spans="1:7" ht="14.25">
      <c r="A17" s="17"/>
      <c r="D17" s="18"/>
      <c r="G17" s="19"/>
    </row>
    <row r="18" spans="1:7" ht="14.25">
      <c r="A18" s="17"/>
      <c r="D18" s="18"/>
      <c r="G18" s="19"/>
    </row>
    <row r="19" spans="1:7" ht="14.25">
      <c r="A19" s="17"/>
      <c r="D19" s="18"/>
      <c r="G19" s="19"/>
    </row>
    <row r="20" spans="1:7" ht="14.25">
      <c r="A20" s="17"/>
      <c r="D20" s="18"/>
      <c r="G20" s="19"/>
    </row>
    <row r="21" spans="1:7" ht="15.75" customHeight="1">
      <c r="A21" s="17"/>
      <c r="D21" s="18"/>
      <c r="G21" s="19"/>
    </row>
    <row r="22" spans="1:7" ht="15.75" customHeight="1">
      <c r="A22" s="17"/>
      <c r="D22" s="18"/>
      <c r="G22" s="19"/>
    </row>
    <row r="23" spans="1:7" ht="15.75" customHeight="1">
      <c r="A23" s="17"/>
      <c r="D23" s="18"/>
      <c r="G23" s="19"/>
    </row>
    <row r="24" spans="1:7" ht="15.75" customHeight="1">
      <c r="A24" s="17"/>
      <c r="D24" s="18"/>
      <c r="G24" s="19"/>
    </row>
    <row r="25" spans="1:7" ht="15.75" customHeight="1">
      <c r="A25" s="17"/>
      <c r="D25" s="18"/>
      <c r="G25" s="19"/>
    </row>
    <row r="26" spans="1:7" ht="15.75" customHeight="1">
      <c r="A26" s="17"/>
      <c r="D26" s="18"/>
      <c r="G26" s="19"/>
    </row>
    <row r="27" spans="1:7" ht="15.75" customHeight="1">
      <c r="A27" s="17"/>
      <c r="D27" s="18"/>
      <c r="G27" s="19"/>
    </row>
    <row r="28" spans="1:7" ht="15.75" customHeight="1">
      <c r="A28" s="17"/>
      <c r="D28" s="18"/>
      <c r="G28" s="19"/>
    </row>
    <row r="29" spans="1:7" ht="15.75" customHeight="1">
      <c r="A29" s="17"/>
      <c r="D29" s="18"/>
      <c r="G29" s="19"/>
    </row>
    <row r="30" spans="1:7" ht="15.75" customHeight="1">
      <c r="A30" s="17"/>
      <c r="D30" s="18"/>
      <c r="G30" s="19"/>
    </row>
    <row r="31" spans="1:7" ht="15.75" customHeight="1">
      <c r="A31" s="17"/>
      <c r="D31" s="18"/>
      <c r="G31" s="19"/>
    </row>
    <row r="32" spans="1:7" ht="15.75" customHeight="1">
      <c r="A32" s="17"/>
      <c r="D32" s="18"/>
      <c r="G32" s="19"/>
    </row>
    <row r="33" spans="1:7" ht="15.75" customHeight="1">
      <c r="A33" s="17"/>
      <c r="D33" s="18"/>
      <c r="G33" s="19"/>
    </row>
    <row r="34" spans="1:7" ht="15.75" customHeight="1">
      <c r="A34" s="17"/>
      <c r="D34" s="18"/>
      <c r="G34" s="19"/>
    </row>
    <row r="35" spans="1:7" ht="15.75" customHeight="1">
      <c r="A35" s="17"/>
      <c r="D35" s="18"/>
      <c r="G35" s="19"/>
    </row>
    <row r="36" spans="1:7" ht="15.75" customHeight="1">
      <c r="A36" s="17"/>
      <c r="D36" s="18"/>
      <c r="G36" s="19"/>
    </row>
    <row r="37" spans="1:7" ht="15.75" customHeight="1">
      <c r="A37" s="17"/>
      <c r="D37" s="18"/>
      <c r="G37" s="19"/>
    </row>
    <row r="38" spans="1:7" ht="15.75" customHeight="1">
      <c r="A38" s="17"/>
      <c r="D38" s="18"/>
      <c r="G38" s="19"/>
    </row>
    <row r="39" spans="1:7" ht="15.75" customHeight="1">
      <c r="A39" s="17"/>
      <c r="D39" s="18"/>
      <c r="G39" s="19"/>
    </row>
    <row r="40" spans="1:7" ht="15.75" customHeight="1">
      <c r="A40" s="17"/>
      <c r="D40" s="18"/>
      <c r="G40" s="19"/>
    </row>
    <row r="41" spans="1:7" ht="15.75" customHeight="1">
      <c r="A41" s="17"/>
      <c r="D41" s="18"/>
      <c r="G41" s="19"/>
    </row>
    <row r="42" spans="1:7" ht="15.75" customHeight="1">
      <c r="A42" s="17"/>
      <c r="D42" s="18"/>
      <c r="G42" s="19"/>
    </row>
    <row r="43" spans="1:7" ht="15.75" customHeight="1">
      <c r="A43" s="17"/>
      <c r="D43" s="18"/>
      <c r="G43" s="19"/>
    </row>
    <row r="44" spans="1:7" ht="15.75" customHeight="1">
      <c r="A44" s="17"/>
      <c r="D44" s="18"/>
      <c r="G44" s="19"/>
    </row>
    <row r="45" spans="1:7" ht="15.75" customHeight="1">
      <c r="A45" s="17"/>
      <c r="D45" s="18"/>
      <c r="G45" s="19"/>
    </row>
    <row r="46" spans="1:7" ht="15.75" customHeight="1">
      <c r="A46" s="17"/>
      <c r="D46" s="18"/>
      <c r="G46" s="19"/>
    </row>
    <row r="47" spans="1:7" ht="15.75" customHeight="1">
      <c r="A47" s="17"/>
      <c r="D47" s="18"/>
      <c r="G47" s="19"/>
    </row>
    <row r="48" spans="1:7" ht="15.75" customHeight="1">
      <c r="A48" s="17"/>
      <c r="D48" s="18"/>
      <c r="G48" s="19"/>
    </row>
    <row r="49" spans="1:7" ht="15.75" customHeight="1">
      <c r="A49" s="17"/>
      <c r="D49" s="18"/>
      <c r="G49" s="19"/>
    </row>
    <row r="50" spans="1:7" ht="15.75" customHeight="1">
      <c r="A50" s="17"/>
      <c r="D50" s="18"/>
      <c r="G50" s="19"/>
    </row>
    <row r="51" spans="1:7" ht="15.75" customHeight="1">
      <c r="A51" s="17"/>
      <c r="D51" s="18"/>
      <c r="G51" s="19"/>
    </row>
    <row r="52" spans="1:7" ht="15.75" customHeight="1">
      <c r="A52" s="17"/>
      <c r="D52" s="18"/>
      <c r="G52" s="19"/>
    </row>
    <row r="53" spans="1:7" ht="15.75" customHeight="1">
      <c r="A53" s="17"/>
      <c r="D53" s="18"/>
      <c r="G53" s="19"/>
    </row>
    <row r="54" spans="1:7" ht="15.75" customHeight="1">
      <c r="A54" s="17"/>
      <c r="D54" s="18"/>
      <c r="G54" s="19"/>
    </row>
    <row r="55" spans="1:7" ht="15.75" customHeight="1">
      <c r="A55" s="17"/>
      <c r="D55" s="18"/>
      <c r="G55" s="19"/>
    </row>
    <row r="56" spans="1:7" ht="15.75" customHeight="1">
      <c r="A56" s="17"/>
      <c r="D56" s="18"/>
      <c r="G56" s="19"/>
    </row>
    <row r="57" spans="1:7" ht="15.75" customHeight="1">
      <c r="A57" s="17"/>
      <c r="D57" s="18"/>
      <c r="G57" s="19"/>
    </row>
    <row r="58" spans="1:7" ht="15.75" customHeight="1">
      <c r="A58" s="17"/>
      <c r="D58" s="18"/>
      <c r="G58" s="19"/>
    </row>
    <row r="59" spans="1:7" ht="15.75" customHeight="1">
      <c r="A59" s="17"/>
      <c r="D59" s="18"/>
      <c r="G59" s="19"/>
    </row>
    <row r="60" spans="1:7" ht="15.75" customHeight="1">
      <c r="A60" s="17"/>
      <c r="D60" s="18"/>
      <c r="G60" s="19"/>
    </row>
    <row r="61" spans="1:7" ht="15.75" customHeight="1">
      <c r="A61" s="17"/>
      <c r="D61" s="18"/>
      <c r="G61" s="19"/>
    </row>
    <row r="62" spans="1:7" ht="15.75" customHeight="1">
      <c r="A62" s="17"/>
      <c r="D62" s="18"/>
      <c r="G62" s="19"/>
    </row>
    <row r="63" spans="1:7" ht="15.75" customHeight="1">
      <c r="A63" s="17"/>
      <c r="D63" s="18"/>
      <c r="G63" s="19"/>
    </row>
    <row r="64" spans="1:7" ht="15.75" customHeight="1">
      <c r="A64" s="17"/>
      <c r="D64" s="18"/>
      <c r="G64" s="19"/>
    </row>
    <row r="65" spans="1:7" ht="15.75" customHeight="1">
      <c r="A65" s="17"/>
      <c r="D65" s="18"/>
      <c r="G65" s="19"/>
    </row>
    <row r="66" spans="1:7" ht="15.75" customHeight="1">
      <c r="A66" s="17"/>
      <c r="D66" s="18"/>
      <c r="G66" s="19"/>
    </row>
    <row r="67" spans="1:7" ht="15.75" customHeight="1">
      <c r="A67" s="17"/>
      <c r="D67" s="18"/>
      <c r="G67" s="19"/>
    </row>
    <row r="68" spans="1:7" ht="15.75" customHeight="1">
      <c r="A68" s="17"/>
      <c r="D68" s="18"/>
      <c r="G68" s="19"/>
    </row>
    <row r="69" spans="1:7" ht="15.75" customHeight="1">
      <c r="A69" s="17"/>
      <c r="D69" s="18"/>
      <c r="G69" s="19"/>
    </row>
    <row r="70" spans="1:7" ht="15.75" customHeight="1">
      <c r="A70" s="17"/>
      <c r="D70" s="18"/>
      <c r="G70" s="19"/>
    </row>
    <row r="71" spans="1:7" ht="15.75" customHeight="1">
      <c r="A71" s="17"/>
      <c r="D71" s="18"/>
      <c r="G71" s="19"/>
    </row>
    <row r="72" spans="1:7" ht="15.75" customHeight="1">
      <c r="A72" s="17"/>
      <c r="D72" s="18"/>
      <c r="G72" s="19"/>
    </row>
    <row r="73" spans="1:7" ht="15.75" customHeight="1">
      <c r="A73" s="17"/>
      <c r="D73" s="18"/>
      <c r="G73" s="19"/>
    </row>
    <row r="74" spans="1:7" ht="15.75" customHeight="1">
      <c r="A74" s="17"/>
      <c r="D74" s="18"/>
      <c r="G74" s="19"/>
    </row>
    <row r="75" spans="1:7" ht="15.75" customHeight="1">
      <c r="A75" s="17"/>
      <c r="D75" s="18"/>
      <c r="G75" s="19"/>
    </row>
    <row r="76" spans="1:7" ht="15.75" customHeight="1">
      <c r="A76" s="17"/>
      <c r="D76" s="18"/>
      <c r="G76" s="19"/>
    </row>
    <row r="77" spans="1:7" ht="15.75" customHeight="1">
      <c r="A77" s="17"/>
      <c r="D77" s="18"/>
      <c r="G77" s="19"/>
    </row>
    <row r="78" spans="1:7" ht="15.75" customHeight="1">
      <c r="A78" s="17"/>
      <c r="D78" s="18"/>
      <c r="G78" s="19"/>
    </row>
    <row r="79" spans="1:7" ht="15.75" customHeight="1">
      <c r="A79" s="17"/>
      <c r="D79" s="18"/>
      <c r="G79" s="19"/>
    </row>
    <row r="80" spans="1:7" ht="15.75" customHeight="1">
      <c r="A80" s="17"/>
      <c r="D80" s="18"/>
      <c r="G80" s="19"/>
    </row>
    <row r="81" spans="1:7" ht="15.75" customHeight="1">
      <c r="A81" s="17"/>
      <c r="D81" s="18"/>
      <c r="G81" s="19"/>
    </row>
    <row r="82" spans="1:7" ht="15.75" customHeight="1">
      <c r="A82" s="17"/>
      <c r="D82" s="18"/>
      <c r="G82" s="19"/>
    </row>
    <row r="83" spans="1:7" ht="15.75" customHeight="1">
      <c r="A83" s="17"/>
      <c r="D83" s="18"/>
      <c r="G83" s="19"/>
    </row>
    <row r="84" spans="1:7" ht="15.75" customHeight="1">
      <c r="A84" s="17"/>
      <c r="D84" s="18"/>
      <c r="G84" s="19"/>
    </row>
    <row r="85" spans="1:7" ht="15.75" customHeight="1">
      <c r="A85" s="17"/>
      <c r="D85" s="18"/>
      <c r="G85" s="19"/>
    </row>
    <row r="86" spans="1:7" ht="15.75" customHeight="1">
      <c r="A86" s="17"/>
      <c r="D86" s="18"/>
      <c r="G86" s="19"/>
    </row>
    <row r="87" spans="1:7" ht="15.75" customHeight="1">
      <c r="A87" s="17"/>
      <c r="D87" s="18"/>
      <c r="G87" s="19"/>
    </row>
    <row r="88" spans="1:7" ht="15.75" customHeight="1">
      <c r="A88" s="17"/>
      <c r="D88" s="18"/>
      <c r="G88" s="19"/>
    </row>
    <row r="89" spans="1:7" ht="15.75" customHeight="1">
      <c r="A89" s="17"/>
      <c r="D89" s="18"/>
      <c r="G89" s="19"/>
    </row>
    <row r="90" spans="1:7" ht="15.75" customHeight="1">
      <c r="A90" s="17"/>
      <c r="D90" s="18"/>
      <c r="G90" s="19"/>
    </row>
    <row r="91" spans="1:7" ht="15.75" customHeight="1">
      <c r="A91" s="17"/>
      <c r="D91" s="18"/>
      <c r="G91" s="19"/>
    </row>
    <row r="92" spans="1:7" ht="15.75" customHeight="1">
      <c r="A92" s="17"/>
      <c r="D92" s="18"/>
      <c r="G92" s="19"/>
    </row>
    <row r="93" spans="1:7" ht="15.75" customHeight="1">
      <c r="A93" s="17"/>
      <c r="D93" s="18"/>
      <c r="G93" s="19"/>
    </row>
    <row r="94" spans="1:7" ht="15.75" customHeight="1">
      <c r="A94" s="17"/>
      <c r="D94" s="18"/>
      <c r="G94" s="19"/>
    </row>
    <row r="95" spans="1:7" ht="15.75" customHeight="1">
      <c r="A95" s="17"/>
      <c r="D95" s="18"/>
      <c r="G95" s="19"/>
    </row>
    <row r="96" spans="1:7" ht="15.75" customHeight="1">
      <c r="A96" s="17"/>
      <c r="D96" s="18"/>
      <c r="G96" s="19"/>
    </row>
    <row r="97" spans="1:7" ht="15.75" customHeight="1">
      <c r="A97" s="17"/>
      <c r="D97" s="18"/>
      <c r="G97" s="19"/>
    </row>
    <row r="98" spans="1:7" ht="15.75" customHeight="1">
      <c r="A98" s="17"/>
      <c r="D98" s="18"/>
      <c r="G98" s="19"/>
    </row>
    <row r="99" spans="1:7" ht="15.75" customHeight="1">
      <c r="A99" s="17"/>
      <c r="D99" s="18"/>
      <c r="G99" s="19"/>
    </row>
    <row r="100" spans="1:7" ht="15.75" customHeight="1">
      <c r="A100" s="17"/>
      <c r="D100" s="18"/>
      <c r="G100" s="19"/>
    </row>
    <row r="101" spans="1:7" ht="15.75" customHeight="1">
      <c r="A101" s="17"/>
      <c r="D101" s="18"/>
      <c r="G101" s="19"/>
    </row>
    <row r="102" spans="1:7" ht="15.75" customHeight="1">
      <c r="A102" s="17"/>
      <c r="D102" s="18"/>
      <c r="G102" s="19"/>
    </row>
    <row r="103" spans="1:7" ht="15.75" customHeight="1">
      <c r="A103" s="17"/>
      <c r="D103" s="18"/>
      <c r="G103" s="19"/>
    </row>
    <row r="104" spans="1:7" ht="15.75" customHeight="1">
      <c r="A104" s="17"/>
      <c r="D104" s="18"/>
      <c r="G104" s="19"/>
    </row>
    <row r="105" spans="1:7" ht="15.75" customHeight="1">
      <c r="A105" s="17"/>
      <c r="D105" s="18"/>
      <c r="G105" s="19"/>
    </row>
    <row r="106" spans="1:7" ht="15.75" customHeight="1">
      <c r="A106" s="17"/>
      <c r="D106" s="18"/>
      <c r="G106" s="19"/>
    </row>
    <row r="107" spans="1:7" ht="15.75" customHeight="1">
      <c r="A107" s="17"/>
      <c r="D107" s="18"/>
      <c r="G107" s="19"/>
    </row>
    <row r="108" spans="1:7" ht="15.75" customHeight="1">
      <c r="A108" s="17"/>
      <c r="D108" s="18"/>
      <c r="G108" s="19"/>
    </row>
    <row r="109" spans="1:7" ht="15.75" customHeight="1">
      <c r="A109" s="17"/>
      <c r="D109" s="18"/>
      <c r="G109" s="19"/>
    </row>
    <row r="110" spans="1:7" ht="15.75" customHeight="1">
      <c r="A110" s="17"/>
      <c r="D110" s="18"/>
      <c r="G110" s="19"/>
    </row>
    <row r="111" spans="1:7" ht="15.75" customHeight="1">
      <c r="A111" s="17"/>
      <c r="D111" s="18"/>
      <c r="G111" s="19"/>
    </row>
    <row r="112" spans="1:7" ht="15.75" customHeight="1">
      <c r="A112" s="17"/>
      <c r="D112" s="18"/>
      <c r="G112" s="19"/>
    </row>
    <row r="113" spans="1:7" ht="15.75" customHeight="1">
      <c r="A113" s="17"/>
      <c r="D113" s="18"/>
      <c r="G113" s="19"/>
    </row>
    <row r="114" spans="1:7" ht="15.75" customHeight="1">
      <c r="A114" s="17"/>
      <c r="D114" s="18"/>
      <c r="G114" s="19"/>
    </row>
    <row r="115" spans="1:7" ht="15.75" customHeight="1">
      <c r="A115" s="17"/>
      <c r="D115" s="18"/>
      <c r="G115" s="19"/>
    </row>
    <row r="116" spans="1:7" ht="15.75" customHeight="1">
      <c r="A116" s="17"/>
      <c r="D116" s="18"/>
      <c r="G116" s="19"/>
    </row>
    <row r="117" spans="1:7" ht="15.75" customHeight="1">
      <c r="A117" s="17"/>
      <c r="D117" s="18"/>
      <c r="G117" s="19"/>
    </row>
    <row r="118" spans="1:7" ht="15.75" customHeight="1">
      <c r="A118" s="17"/>
      <c r="D118" s="18"/>
      <c r="G118" s="19"/>
    </row>
    <row r="119" spans="1:7" ht="15.75" customHeight="1">
      <c r="A119" s="17"/>
      <c r="D119" s="18"/>
      <c r="G119" s="19"/>
    </row>
    <row r="120" spans="1:7" ht="15.75" customHeight="1">
      <c r="A120" s="17"/>
      <c r="D120" s="18"/>
      <c r="G120" s="19"/>
    </row>
    <row r="121" spans="1:7" ht="15.75" customHeight="1">
      <c r="A121" s="17"/>
      <c r="D121" s="18"/>
      <c r="G121" s="19"/>
    </row>
    <row r="122" spans="1:7" ht="15.75" customHeight="1">
      <c r="A122" s="17"/>
      <c r="D122" s="18"/>
      <c r="G122" s="19"/>
    </row>
    <row r="123" spans="1:7" ht="15.75" customHeight="1">
      <c r="A123" s="17"/>
      <c r="D123" s="18"/>
      <c r="G123" s="19"/>
    </row>
    <row r="124" spans="1:7" ht="15.75" customHeight="1">
      <c r="A124" s="17"/>
      <c r="D124" s="18"/>
      <c r="G124" s="19"/>
    </row>
    <row r="125" spans="1:7" ht="15.75" customHeight="1">
      <c r="A125" s="17"/>
      <c r="D125" s="18"/>
      <c r="G125" s="19"/>
    </row>
    <row r="126" spans="1:7" ht="15.75" customHeight="1">
      <c r="A126" s="17"/>
      <c r="D126" s="18"/>
      <c r="G126" s="19"/>
    </row>
    <row r="127" spans="1:7" ht="15.75" customHeight="1">
      <c r="A127" s="17"/>
      <c r="D127" s="18"/>
      <c r="G127" s="19"/>
    </row>
    <row r="128" spans="1:7" ht="15.75" customHeight="1">
      <c r="A128" s="17"/>
      <c r="D128" s="18"/>
      <c r="G128" s="19"/>
    </row>
    <row r="129" spans="1:7" ht="15.75" customHeight="1">
      <c r="A129" s="17"/>
      <c r="D129" s="18"/>
      <c r="G129" s="19"/>
    </row>
    <row r="130" spans="1:7" ht="15.75" customHeight="1">
      <c r="A130" s="17"/>
      <c r="D130" s="18"/>
      <c r="G130" s="19"/>
    </row>
    <row r="131" spans="1:7" ht="15.75" customHeight="1">
      <c r="A131" s="17"/>
      <c r="D131" s="18"/>
      <c r="G131" s="19"/>
    </row>
    <row r="132" spans="1:7" ht="15.75" customHeight="1">
      <c r="A132" s="17"/>
      <c r="D132" s="18"/>
      <c r="G132" s="19"/>
    </row>
    <row r="133" spans="1:7" ht="15.75" customHeight="1">
      <c r="A133" s="17"/>
      <c r="D133" s="18"/>
      <c r="G133" s="19"/>
    </row>
    <row r="134" spans="1:7" ht="15.75" customHeight="1">
      <c r="A134" s="17"/>
      <c r="D134" s="18"/>
      <c r="G134" s="19"/>
    </row>
    <row r="135" spans="1:7" ht="15.75" customHeight="1">
      <c r="A135" s="17"/>
      <c r="D135" s="18"/>
      <c r="G135" s="19"/>
    </row>
    <row r="136" spans="1:7" ht="15.75" customHeight="1">
      <c r="A136" s="17"/>
      <c r="D136" s="18"/>
      <c r="G136" s="19"/>
    </row>
    <row r="137" spans="1:7" ht="15.75" customHeight="1">
      <c r="A137" s="17"/>
      <c r="D137" s="18"/>
      <c r="G137" s="19"/>
    </row>
    <row r="138" spans="1:7" ht="15.75" customHeight="1">
      <c r="A138" s="17"/>
      <c r="D138" s="18"/>
      <c r="G138" s="19"/>
    </row>
    <row r="139" spans="1:7" ht="15.75" customHeight="1">
      <c r="A139" s="17"/>
      <c r="D139" s="18"/>
      <c r="G139" s="19"/>
    </row>
    <row r="140" spans="1:7" ht="15.75" customHeight="1">
      <c r="A140" s="17"/>
      <c r="D140" s="18"/>
      <c r="G140" s="19"/>
    </row>
    <row r="141" spans="1:7" ht="15.75" customHeight="1">
      <c r="A141" s="17"/>
      <c r="D141" s="18"/>
      <c r="G141" s="19"/>
    </row>
    <row r="142" spans="1:7" ht="15.75" customHeight="1">
      <c r="A142" s="17"/>
      <c r="D142" s="18"/>
      <c r="G142" s="19"/>
    </row>
    <row r="143" spans="1:7" ht="15.75" customHeight="1">
      <c r="A143" s="17"/>
      <c r="D143" s="18"/>
      <c r="G143" s="19"/>
    </row>
    <row r="144" spans="1:7" ht="15.75" customHeight="1">
      <c r="A144" s="17"/>
      <c r="D144" s="18"/>
      <c r="G144" s="19"/>
    </row>
    <row r="145" spans="1:7" ht="15.75" customHeight="1">
      <c r="A145" s="17"/>
      <c r="D145" s="18"/>
      <c r="G145" s="19"/>
    </row>
    <row r="146" spans="1:7" ht="15.75" customHeight="1">
      <c r="A146" s="17"/>
      <c r="D146" s="18"/>
      <c r="G146" s="19"/>
    </row>
    <row r="147" spans="1:7" ht="15.75" customHeight="1">
      <c r="A147" s="17"/>
      <c r="D147" s="18"/>
      <c r="G147" s="19"/>
    </row>
    <row r="148" spans="1:7" ht="15.75" customHeight="1">
      <c r="A148" s="17"/>
      <c r="D148" s="18"/>
      <c r="G148" s="19"/>
    </row>
    <row r="149" spans="1:7" ht="15.75" customHeight="1">
      <c r="A149" s="17"/>
      <c r="D149" s="18"/>
      <c r="G149" s="19"/>
    </row>
    <row r="150" spans="1:7" ht="15.75" customHeight="1">
      <c r="A150" s="17"/>
      <c r="D150" s="18"/>
      <c r="G150" s="19"/>
    </row>
    <row r="151" spans="1:7" ht="15.75" customHeight="1">
      <c r="A151" s="17"/>
      <c r="D151" s="18"/>
      <c r="G151" s="19"/>
    </row>
    <row r="152" spans="1:7" ht="15.75" customHeight="1">
      <c r="A152" s="17"/>
      <c r="D152" s="18"/>
      <c r="G152" s="19"/>
    </row>
    <row r="153" spans="1:7" ht="15.75" customHeight="1">
      <c r="A153" s="17"/>
      <c r="D153" s="18"/>
      <c r="G153" s="19"/>
    </row>
    <row r="154" spans="1:7" ht="15.75" customHeight="1">
      <c r="A154" s="17"/>
      <c r="D154" s="18"/>
      <c r="G154" s="19"/>
    </row>
    <row r="155" spans="1:7" ht="15.75" customHeight="1">
      <c r="A155" s="17"/>
      <c r="D155" s="18"/>
      <c r="G155" s="19"/>
    </row>
    <row r="156" spans="1:7" ht="15.75" customHeight="1">
      <c r="A156" s="17"/>
      <c r="D156" s="18"/>
      <c r="G156" s="19"/>
    </row>
    <row r="157" spans="1:7" ht="15.75" customHeight="1">
      <c r="A157" s="17"/>
      <c r="D157" s="18"/>
      <c r="G157" s="19"/>
    </row>
    <row r="158" spans="1:7" ht="15.75" customHeight="1">
      <c r="A158" s="17"/>
      <c r="D158" s="18"/>
      <c r="G158" s="19"/>
    </row>
    <row r="159" spans="1:7" ht="15.75" customHeight="1">
      <c r="A159" s="17"/>
      <c r="D159" s="18"/>
      <c r="G159" s="19"/>
    </row>
    <row r="160" spans="1:7" ht="15.75" customHeight="1">
      <c r="A160" s="17"/>
      <c r="D160" s="18"/>
      <c r="G160" s="19"/>
    </row>
    <row r="161" spans="1:7" ht="15.75" customHeight="1">
      <c r="A161" s="17"/>
      <c r="D161" s="18"/>
      <c r="G161" s="19"/>
    </row>
    <row r="162" spans="1:7" ht="15.75" customHeight="1">
      <c r="A162" s="17"/>
      <c r="D162" s="18"/>
      <c r="G162" s="19"/>
    </row>
    <row r="163" spans="1:7" ht="15.75" customHeight="1">
      <c r="A163" s="17"/>
      <c r="D163" s="18"/>
      <c r="G163" s="19"/>
    </row>
    <row r="164" spans="1:7" ht="15.75" customHeight="1">
      <c r="A164" s="17"/>
      <c r="D164" s="18"/>
      <c r="G164" s="19"/>
    </row>
    <row r="165" spans="1:7" ht="15.75" customHeight="1">
      <c r="A165" s="17"/>
      <c r="D165" s="18"/>
      <c r="G165" s="19"/>
    </row>
    <row r="166" spans="1:7" ht="15.75" customHeight="1">
      <c r="A166" s="17"/>
      <c r="D166" s="18"/>
      <c r="G166" s="19"/>
    </row>
    <row r="167" spans="1:7" ht="15.75" customHeight="1">
      <c r="A167" s="17"/>
      <c r="D167" s="18"/>
      <c r="G167" s="19"/>
    </row>
    <row r="168" spans="1:7" ht="15.75" customHeight="1">
      <c r="A168" s="17"/>
      <c r="D168" s="18"/>
      <c r="G168" s="19"/>
    </row>
    <row r="169" spans="1:7" ht="15.75" customHeight="1">
      <c r="A169" s="17"/>
      <c r="D169" s="18"/>
      <c r="G169" s="19"/>
    </row>
    <row r="170" spans="1:7" ht="15.75" customHeight="1">
      <c r="A170" s="17"/>
      <c r="D170" s="18"/>
      <c r="G170" s="19"/>
    </row>
    <row r="171" spans="1:7" ht="15.75" customHeight="1">
      <c r="A171" s="17"/>
      <c r="D171" s="18"/>
      <c r="G171" s="19"/>
    </row>
    <row r="172" spans="1:7" ht="15.75" customHeight="1">
      <c r="A172" s="17"/>
      <c r="D172" s="18"/>
      <c r="G172" s="19"/>
    </row>
    <row r="173" spans="1:7" ht="15.75" customHeight="1">
      <c r="A173" s="17"/>
      <c r="D173" s="18"/>
      <c r="G173" s="19"/>
    </row>
    <row r="174" spans="1:7" ht="15.75" customHeight="1">
      <c r="A174" s="17"/>
      <c r="D174" s="18"/>
      <c r="G174" s="19"/>
    </row>
    <row r="175" spans="1:7" ht="15.75" customHeight="1">
      <c r="A175" s="17"/>
      <c r="D175" s="18"/>
      <c r="G175" s="19"/>
    </row>
    <row r="176" spans="1:7" ht="15.75" customHeight="1">
      <c r="A176" s="17"/>
      <c r="D176" s="18"/>
      <c r="G176" s="19"/>
    </row>
    <row r="177" spans="1:7" ht="15.75" customHeight="1">
      <c r="A177" s="17"/>
      <c r="D177" s="18"/>
      <c r="G177" s="19"/>
    </row>
    <row r="178" spans="1:7" ht="15.75" customHeight="1">
      <c r="A178" s="17"/>
      <c r="D178" s="18"/>
      <c r="G178" s="19"/>
    </row>
    <row r="179" spans="1:7" ht="15.75" customHeight="1">
      <c r="A179" s="17"/>
      <c r="D179" s="18"/>
      <c r="G179" s="19"/>
    </row>
    <row r="180" spans="1:7" ht="15.75" customHeight="1">
      <c r="A180" s="17"/>
      <c r="D180" s="18"/>
      <c r="G180" s="19"/>
    </row>
    <row r="181" spans="1:7" ht="15.75" customHeight="1">
      <c r="A181" s="17"/>
      <c r="D181" s="18"/>
      <c r="G181" s="19"/>
    </row>
    <row r="182" spans="1:7" ht="15.75" customHeight="1">
      <c r="A182" s="17"/>
      <c r="D182" s="18"/>
      <c r="G182" s="19"/>
    </row>
    <row r="183" spans="1:7" ht="15.75" customHeight="1">
      <c r="A183" s="17"/>
      <c r="D183" s="18"/>
      <c r="G183" s="19"/>
    </row>
    <row r="184" spans="1:7" ht="15.75" customHeight="1">
      <c r="A184" s="17"/>
      <c r="D184" s="18"/>
      <c r="G184" s="19"/>
    </row>
    <row r="185" spans="1:7" ht="15.75" customHeight="1">
      <c r="A185" s="17"/>
      <c r="D185" s="18"/>
      <c r="G185" s="19"/>
    </row>
    <row r="186" spans="1:7" ht="15.75" customHeight="1">
      <c r="A186" s="17"/>
      <c r="D186" s="18"/>
      <c r="G186" s="19"/>
    </row>
    <row r="187" spans="1:7" ht="15.75" customHeight="1">
      <c r="A187" s="17"/>
      <c r="D187" s="18"/>
      <c r="G187" s="19"/>
    </row>
    <row r="188" spans="1:7" ht="15.75" customHeight="1">
      <c r="A188" s="17"/>
      <c r="D188" s="18"/>
      <c r="G188" s="19"/>
    </row>
    <row r="189" spans="1:7" ht="15.75" customHeight="1">
      <c r="A189" s="17"/>
      <c r="D189" s="18"/>
      <c r="G189" s="19"/>
    </row>
    <row r="190" spans="1:7" ht="15.75" customHeight="1">
      <c r="A190" s="17"/>
      <c r="D190" s="18"/>
      <c r="G190" s="19"/>
    </row>
    <row r="191" spans="1:7" ht="15.75" customHeight="1">
      <c r="A191" s="17"/>
      <c r="D191" s="18"/>
      <c r="G191" s="19"/>
    </row>
    <row r="192" spans="1:7" ht="15.75" customHeight="1">
      <c r="A192" s="17"/>
      <c r="D192" s="18"/>
      <c r="G192" s="19"/>
    </row>
    <row r="193" spans="1:7" ht="15.75" customHeight="1">
      <c r="A193" s="17"/>
      <c r="D193" s="18"/>
      <c r="G193" s="19"/>
    </row>
    <row r="194" spans="1:7" ht="15.75" customHeight="1">
      <c r="A194" s="17"/>
      <c r="D194" s="18"/>
      <c r="G194" s="19"/>
    </row>
    <row r="195" spans="1:7" ht="15.75" customHeight="1">
      <c r="A195" s="17"/>
      <c r="D195" s="18"/>
      <c r="G195" s="19"/>
    </row>
    <row r="196" spans="1:7" ht="15.75" customHeight="1">
      <c r="A196" s="17"/>
      <c r="D196" s="18"/>
      <c r="G196" s="19"/>
    </row>
    <row r="197" spans="1:7" ht="15.75" customHeight="1">
      <c r="A197" s="17"/>
      <c r="D197" s="18"/>
      <c r="G197" s="19"/>
    </row>
    <row r="198" spans="1:7" ht="15.75" customHeight="1">
      <c r="A198" s="17"/>
      <c r="D198" s="18"/>
      <c r="G198" s="19"/>
    </row>
    <row r="199" spans="1:7" ht="15.75" customHeight="1">
      <c r="A199" s="17"/>
      <c r="D199" s="18"/>
      <c r="G199" s="19"/>
    </row>
    <row r="200" spans="1:7" ht="15.75" customHeight="1">
      <c r="A200" s="17"/>
      <c r="D200" s="18"/>
      <c r="G200" s="19"/>
    </row>
    <row r="201" spans="1:7" ht="15.75" customHeight="1">
      <c r="A201" s="17"/>
      <c r="D201" s="18"/>
      <c r="G201" s="19"/>
    </row>
    <row r="202" spans="1:7" ht="15.75" customHeight="1">
      <c r="A202" s="17"/>
      <c r="D202" s="18"/>
      <c r="G202" s="19"/>
    </row>
    <row r="203" spans="1:7" ht="15.75" customHeight="1">
      <c r="A203" s="17"/>
      <c r="D203" s="18"/>
      <c r="G203" s="19"/>
    </row>
    <row r="204" spans="1:7" ht="15.75" customHeight="1">
      <c r="A204" s="17"/>
      <c r="D204" s="18"/>
      <c r="G204" s="19"/>
    </row>
    <row r="205" spans="1:7" ht="15.75" customHeight="1">
      <c r="A205" s="17"/>
      <c r="D205" s="18"/>
      <c r="G205" s="19"/>
    </row>
    <row r="206" spans="1:7" ht="15.75" customHeight="1">
      <c r="A206" s="17"/>
      <c r="D206" s="18"/>
      <c r="G206" s="19"/>
    </row>
    <row r="207" spans="1:7" ht="15.75" customHeight="1">
      <c r="A207" s="17"/>
      <c r="D207" s="18"/>
      <c r="G207" s="19"/>
    </row>
    <row r="208" spans="1:7" ht="15.75" customHeight="1">
      <c r="A208" s="17"/>
      <c r="D208" s="18"/>
      <c r="G208" s="19"/>
    </row>
    <row r="209" spans="1:7" ht="15.75" customHeight="1">
      <c r="A209" s="17"/>
      <c r="D209" s="18"/>
      <c r="G209" s="19"/>
    </row>
    <row r="210" spans="1:7" ht="15.75" customHeight="1">
      <c r="A210" s="17"/>
      <c r="D210" s="18"/>
      <c r="G210" s="19"/>
    </row>
    <row r="211" spans="1:7" ht="15.75" customHeight="1">
      <c r="A211" s="17"/>
      <c r="D211" s="18"/>
      <c r="G211" s="19"/>
    </row>
    <row r="212" spans="1:7" ht="15.75" customHeight="1">
      <c r="A212" s="17"/>
      <c r="D212" s="18"/>
      <c r="G212" s="19"/>
    </row>
    <row r="213" spans="1:7" ht="15.75" customHeight="1">
      <c r="A213" s="17"/>
      <c r="D213" s="18"/>
      <c r="G213" s="19"/>
    </row>
    <row r="214" spans="1:7" ht="15.75" customHeight="1">
      <c r="A214" s="17"/>
      <c r="D214" s="18"/>
      <c r="G214" s="19"/>
    </row>
    <row r="215" spans="1:7" ht="15.75" customHeight="1">
      <c r="A215" s="17"/>
      <c r="D215" s="18"/>
      <c r="G215" s="19"/>
    </row>
    <row r="216" spans="1:7" ht="15.75" customHeight="1">
      <c r="A216" s="17"/>
      <c r="D216" s="18"/>
      <c r="G216" s="19"/>
    </row>
    <row r="217" spans="1:7" ht="15.75" customHeight="1">
      <c r="A217" s="17"/>
      <c r="D217" s="18"/>
      <c r="G217" s="19"/>
    </row>
    <row r="218" spans="1:7" ht="15.75" customHeight="1">
      <c r="A218" s="17"/>
      <c r="D218" s="18"/>
      <c r="G218" s="19"/>
    </row>
    <row r="219" spans="1:7" ht="15.75" customHeight="1">
      <c r="A219" s="17"/>
      <c r="D219" s="18"/>
      <c r="G219" s="19"/>
    </row>
    <row r="220" spans="1:7" ht="15.75" customHeight="1">
      <c r="A220" s="17"/>
      <c r="D220" s="18"/>
      <c r="G220" s="19"/>
    </row>
    <row r="221" spans="1:7" ht="15.75" customHeight="1">
      <c r="A221" s="17"/>
      <c r="D221" s="18"/>
      <c r="G221" s="19"/>
    </row>
    <row r="222" spans="1:7" ht="15.75" customHeight="1">
      <c r="A222" s="17"/>
      <c r="D222" s="18"/>
      <c r="G222" s="19"/>
    </row>
    <row r="223" spans="1:7" ht="15.75" customHeight="1">
      <c r="A223" s="17"/>
      <c r="D223" s="18"/>
      <c r="G223" s="19"/>
    </row>
    <row r="224" spans="1:7" ht="15.75" customHeight="1">
      <c r="A224" s="17"/>
      <c r="D224" s="18"/>
      <c r="G224" s="19"/>
    </row>
    <row r="225" spans="1:7" ht="15.75" customHeight="1">
      <c r="A225" s="17"/>
      <c r="D225" s="18"/>
      <c r="G225" s="19"/>
    </row>
    <row r="226" spans="1:7" ht="15.75" customHeight="1">
      <c r="A226" s="17"/>
      <c r="D226" s="18"/>
      <c r="G226" s="19"/>
    </row>
    <row r="227" spans="1:7" ht="15.75" customHeight="1">
      <c r="A227" s="17"/>
      <c r="D227" s="18"/>
      <c r="G227" s="19"/>
    </row>
    <row r="228" spans="1:7" ht="15.75" customHeight="1">
      <c r="A228" s="17"/>
      <c r="D228" s="18"/>
      <c r="G228" s="19"/>
    </row>
    <row r="229" spans="1:7" ht="15.75" customHeight="1">
      <c r="A229" s="17"/>
      <c r="D229" s="18"/>
      <c r="G229" s="19"/>
    </row>
    <row r="230" spans="1:7" ht="15.75" customHeight="1">
      <c r="A230" s="17"/>
      <c r="D230" s="18"/>
      <c r="G230" s="19"/>
    </row>
    <row r="231" spans="1:7" ht="15.75" customHeight="1">
      <c r="A231" s="17"/>
      <c r="D231" s="18"/>
      <c r="G231" s="19"/>
    </row>
    <row r="232" spans="1:7" ht="15.75" customHeight="1">
      <c r="A232" s="17"/>
      <c r="D232" s="18"/>
      <c r="G232" s="19"/>
    </row>
    <row r="233" spans="1:7" ht="15.75" customHeight="1">
      <c r="A233" s="17"/>
      <c r="D233" s="18"/>
      <c r="G233" s="19"/>
    </row>
    <row r="234" spans="1:7" ht="15.75" customHeight="1">
      <c r="A234" s="17"/>
      <c r="D234" s="18"/>
      <c r="G234" s="19"/>
    </row>
    <row r="235" spans="1:7" ht="15.75" customHeight="1">
      <c r="A235" s="17"/>
      <c r="D235" s="18"/>
      <c r="G235" s="19"/>
    </row>
    <row r="236" spans="1:7" ht="15.75" customHeight="1">
      <c r="A236" s="17"/>
      <c r="D236" s="18"/>
      <c r="G236" s="19"/>
    </row>
    <row r="237" spans="1:7" ht="15.75" customHeight="1">
      <c r="A237" s="17"/>
      <c r="D237" s="18"/>
      <c r="G237" s="19"/>
    </row>
    <row r="238" spans="1:7" ht="15.75" customHeight="1">
      <c r="A238" s="17"/>
      <c r="D238" s="18"/>
      <c r="G238" s="19"/>
    </row>
    <row r="239" spans="1:7" ht="15.75" customHeight="1">
      <c r="A239" s="17"/>
      <c r="D239" s="18"/>
      <c r="G239" s="19"/>
    </row>
    <row r="240" spans="1:7" ht="15.75" customHeight="1">
      <c r="A240" s="17"/>
      <c r="D240" s="18"/>
      <c r="G240" s="19"/>
    </row>
    <row r="241" spans="1:7" ht="15.75" customHeight="1">
      <c r="A241" s="17"/>
      <c r="D241" s="18"/>
      <c r="G241" s="19"/>
    </row>
    <row r="242" spans="1:7" ht="15.75" customHeight="1">
      <c r="A242" s="17"/>
      <c r="D242" s="18"/>
      <c r="G242" s="19"/>
    </row>
    <row r="243" spans="1:7" ht="15.75" customHeight="1">
      <c r="A243" s="17"/>
      <c r="D243" s="18"/>
      <c r="G243" s="19"/>
    </row>
    <row r="244" spans="1:7" ht="15.75" customHeight="1">
      <c r="A244" s="17"/>
      <c r="D244" s="18"/>
      <c r="G244" s="19"/>
    </row>
    <row r="245" spans="1:7" ht="15.75" customHeight="1">
      <c r="A245" s="17"/>
      <c r="D245" s="18"/>
      <c r="G245" s="19"/>
    </row>
    <row r="246" spans="1:7" ht="15.75" customHeight="1">
      <c r="A246" s="17"/>
      <c r="D246" s="18"/>
      <c r="G246" s="19"/>
    </row>
    <row r="247" spans="1:7" ht="15.75" customHeight="1">
      <c r="A247" s="17"/>
      <c r="D247" s="18"/>
      <c r="G247" s="19"/>
    </row>
    <row r="248" spans="1:7" ht="15.75" customHeight="1">
      <c r="A248" s="17"/>
      <c r="D248" s="18"/>
      <c r="G248" s="19"/>
    </row>
    <row r="249" spans="1:7" ht="15.75" customHeight="1">
      <c r="A249" s="17"/>
      <c r="D249" s="18"/>
      <c r="G249" s="19"/>
    </row>
    <row r="250" spans="1:7" ht="15.75" customHeight="1">
      <c r="A250" s="17"/>
      <c r="D250" s="18"/>
      <c r="G250" s="19"/>
    </row>
    <row r="251" spans="1:7" ht="15.75" customHeight="1">
      <c r="A251" s="17"/>
      <c r="D251" s="18"/>
      <c r="G251" s="19"/>
    </row>
    <row r="252" spans="1:7" ht="15.75" customHeight="1">
      <c r="A252" s="17"/>
      <c r="D252" s="18"/>
      <c r="G252" s="19"/>
    </row>
    <row r="253" spans="1:7" ht="15.75" customHeight="1">
      <c r="A253" s="17"/>
      <c r="D253" s="18"/>
      <c r="G253" s="19"/>
    </row>
    <row r="254" spans="1:7" ht="15.75" customHeight="1">
      <c r="A254" s="17"/>
      <c r="D254" s="18"/>
      <c r="G254" s="19"/>
    </row>
    <row r="255" spans="1:7" ht="15.75" customHeight="1">
      <c r="A255" s="17"/>
      <c r="D255" s="18"/>
      <c r="G255" s="19"/>
    </row>
    <row r="256" spans="1:7" ht="15.75" customHeight="1">
      <c r="A256" s="17"/>
      <c r="D256" s="18"/>
      <c r="G256" s="19"/>
    </row>
    <row r="257" spans="1:7" ht="15.75" customHeight="1">
      <c r="A257" s="17"/>
      <c r="D257" s="18"/>
      <c r="G257" s="19"/>
    </row>
    <row r="258" spans="1:7" ht="15.75" customHeight="1">
      <c r="A258" s="17"/>
      <c r="D258" s="18"/>
      <c r="G258" s="19"/>
    </row>
    <row r="259" spans="1:7" ht="15.75" customHeight="1">
      <c r="A259" s="17"/>
      <c r="D259" s="18"/>
      <c r="G259" s="19"/>
    </row>
    <row r="260" spans="1:7" ht="15.75" customHeight="1">
      <c r="A260" s="17"/>
      <c r="D260" s="18"/>
      <c r="G260" s="19"/>
    </row>
    <row r="261" spans="1:7" ht="15.75" customHeight="1">
      <c r="A261" s="17"/>
      <c r="D261" s="18"/>
      <c r="G261" s="19"/>
    </row>
    <row r="262" spans="1:7" ht="15.75" customHeight="1">
      <c r="A262" s="17"/>
      <c r="D262" s="18"/>
      <c r="G262" s="19"/>
    </row>
    <row r="263" spans="1:7" ht="15.75" customHeight="1">
      <c r="A263" s="17"/>
      <c r="D263" s="18"/>
      <c r="G263" s="19"/>
    </row>
    <row r="264" spans="1:7" ht="15.75" customHeight="1">
      <c r="A264" s="17"/>
      <c r="D264" s="18"/>
      <c r="G264" s="19"/>
    </row>
    <row r="265" spans="1:7" ht="15.75" customHeight="1">
      <c r="A265" s="17"/>
      <c r="D265" s="18"/>
      <c r="G265" s="19"/>
    </row>
    <row r="266" spans="1:7" ht="15.75" customHeight="1">
      <c r="A266" s="17"/>
      <c r="D266" s="18"/>
      <c r="G266" s="19"/>
    </row>
    <row r="267" spans="1:7" ht="15.75" customHeight="1">
      <c r="A267" s="17"/>
      <c r="D267" s="18"/>
      <c r="G267" s="19"/>
    </row>
    <row r="268" spans="1:7" ht="15.75" customHeight="1">
      <c r="A268" s="17"/>
      <c r="D268" s="18"/>
      <c r="G268" s="19"/>
    </row>
    <row r="269" spans="1:7" ht="15.75" customHeight="1">
      <c r="A269" s="17"/>
      <c r="D269" s="18"/>
      <c r="G269" s="19"/>
    </row>
    <row r="270" spans="1:7" ht="15.75" customHeight="1">
      <c r="A270" s="17"/>
      <c r="D270" s="18"/>
      <c r="G270" s="19"/>
    </row>
    <row r="271" spans="1:7" ht="15.75" customHeight="1">
      <c r="A271" s="17"/>
      <c r="D271" s="18"/>
      <c r="G271" s="19"/>
    </row>
    <row r="272" spans="1:7" ht="15.75" customHeight="1">
      <c r="A272" s="17"/>
      <c r="D272" s="18"/>
      <c r="G272" s="19"/>
    </row>
    <row r="273" spans="1:7" ht="15.75" customHeight="1">
      <c r="A273" s="17"/>
      <c r="D273" s="18"/>
      <c r="G273" s="19"/>
    </row>
    <row r="274" spans="1:7" ht="15.75" customHeight="1">
      <c r="A274" s="17"/>
      <c r="D274" s="18"/>
      <c r="G274" s="19"/>
    </row>
    <row r="275" spans="1:7" ht="15.75" customHeight="1">
      <c r="A275" s="17"/>
      <c r="D275" s="18"/>
      <c r="G275" s="19"/>
    </row>
    <row r="276" spans="1:7" ht="15.75" customHeight="1">
      <c r="A276" s="17"/>
      <c r="D276" s="18"/>
      <c r="G276" s="19"/>
    </row>
    <row r="277" spans="1:7" ht="15.75" customHeight="1">
      <c r="A277" s="17"/>
      <c r="D277" s="18"/>
      <c r="G277" s="19"/>
    </row>
    <row r="278" spans="1:7" ht="15.75" customHeight="1">
      <c r="A278" s="17"/>
      <c r="D278" s="18"/>
      <c r="G278" s="19"/>
    </row>
    <row r="279" spans="1:7" ht="15.75" customHeight="1">
      <c r="A279" s="17"/>
      <c r="D279" s="18"/>
      <c r="G279" s="19"/>
    </row>
    <row r="280" spans="1:7" ht="15.75" customHeight="1">
      <c r="A280" s="17"/>
      <c r="D280" s="18"/>
      <c r="G280" s="19"/>
    </row>
    <row r="281" spans="1:7" ht="15.75" customHeight="1">
      <c r="A281" s="17"/>
      <c r="D281" s="18"/>
      <c r="G281" s="19"/>
    </row>
    <row r="282" spans="1:7" ht="15.75" customHeight="1">
      <c r="A282" s="17"/>
      <c r="D282" s="18"/>
      <c r="G282" s="19"/>
    </row>
    <row r="283" spans="1:7" ht="15.75" customHeight="1">
      <c r="A283" s="17"/>
      <c r="D283" s="18"/>
      <c r="G283" s="19"/>
    </row>
    <row r="284" spans="1:7" ht="15.75" customHeight="1">
      <c r="A284" s="17"/>
      <c r="D284" s="18"/>
      <c r="G284" s="19"/>
    </row>
    <row r="285" spans="1:7" ht="15.75" customHeight="1">
      <c r="A285" s="17"/>
      <c r="D285" s="18"/>
      <c r="G285" s="19"/>
    </row>
    <row r="286" spans="1:7" ht="15.75" customHeight="1">
      <c r="A286" s="17"/>
      <c r="D286" s="18"/>
      <c r="G286" s="19"/>
    </row>
    <row r="287" spans="1:7" ht="15.75" customHeight="1">
      <c r="A287" s="17"/>
      <c r="D287" s="18"/>
      <c r="G287" s="19"/>
    </row>
    <row r="288" spans="1:7" ht="15.75" customHeight="1">
      <c r="A288" s="17"/>
      <c r="D288" s="18"/>
      <c r="G288" s="19"/>
    </row>
    <row r="289" spans="1:7" ht="15.75" customHeight="1">
      <c r="A289" s="17"/>
      <c r="D289" s="18"/>
      <c r="G289" s="19"/>
    </row>
    <row r="290" spans="1:7" ht="15.75" customHeight="1">
      <c r="A290" s="17"/>
      <c r="D290" s="18"/>
      <c r="G290" s="19"/>
    </row>
    <row r="291" spans="1:7" ht="15.75" customHeight="1">
      <c r="A291" s="17"/>
      <c r="D291" s="18"/>
      <c r="G291" s="19"/>
    </row>
    <row r="292" spans="1:7" ht="15.75" customHeight="1">
      <c r="A292" s="17"/>
      <c r="D292" s="18"/>
      <c r="G292" s="19"/>
    </row>
    <row r="293" spans="1:7" ht="15.75" customHeight="1">
      <c r="A293" s="17"/>
      <c r="D293" s="18"/>
      <c r="G293" s="19"/>
    </row>
    <row r="294" spans="1:7" ht="15.75" customHeight="1">
      <c r="A294" s="17"/>
      <c r="D294" s="18"/>
      <c r="G294" s="19"/>
    </row>
    <row r="295" spans="1:7" ht="15.75" customHeight="1">
      <c r="A295" s="17"/>
      <c r="D295" s="18"/>
      <c r="G295" s="19"/>
    </row>
    <row r="296" spans="1:7" ht="15.75" customHeight="1">
      <c r="A296" s="17"/>
      <c r="D296" s="18"/>
      <c r="G296" s="19"/>
    </row>
    <row r="297" spans="1:7" ht="15.75" customHeight="1">
      <c r="A297" s="17"/>
      <c r="D297" s="18"/>
      <c r="G297" s="19"/>
    </row>
    <row r="298" spans="1:7" ht="15.75" customHeight="1">
      <c r="A298" s="17"/>
      <c r="D298" s="18"/>
      <c r="G298" s="19"/>
    </row>
    <row r="299" spans="1:7" ht="15.75" customHeight="1">
      <c r="A299" s="17"/>
      <c r="D299" s="18"/>
      <c r="G299" s="19"/>
    </row>
    <row r="300" spans="1:7" ht="15.75" customHeight="1">
      <c r="A300" s="17"/>
      <c r="D300" s="18"/>
      <c r="G300" s="19"/>
    </row>
    <row r="301" spans="1:7" ht="15.75" customHeight="1">
      <c r="A301" s="17"/>
      <c r="D301" s="18"/>
      <c r="G301" s="19"/>
    </row>
    <row r="302" spans="1:7" ht="15.75" customHeight="1">
      <c r="A302" s="17"/>
      <c r="D302" s="18"/>
      <c r="G302" s="19"/>
    </row>
    <row r="303" spans="1:7" ht="15.75" customHeight="1">
      <c r="A303" s="17"/>
      <c r="D303" s="18"/>
      <c r="G303" s="19"/>
    </row>
    <row r="304" spans="1:7" ht="15.75" customHeight="1">
      <c r="A304" s="17"/>
      <c r="D304" s="18"/>
      <c r="G304" s="19"/>
    </row>
    <row r="305" spans="1:7" ht="15.75" customHeight="1">
      <c r="A305" s="17"/>
      <c r="D305" s="18"/>
      <c r="G305" s="19"/>
    </row>
    <row r="306" spans="1:7" ht="15.75" customHeight="1">
      <c r="A306" s="17"/>
      <c r="D306" s="18"/>
      <c r="G306" s="19"/>
    </row>
    <row r="307" spans="1:7" ht="15.75" customHeight="1">
      <c r="A307" s="17"/>
      <c r="D307" s="18"/>
      <c r="G307" s="19"/>
    </row>
    <row r="308" spans="1:7" ht="15.75" customHeight="1">
      <c r="A308" s="17"/>
      <c r="D308" s="18"/>
      <c r="G308" s="19"/>
    </row>
    <row r="309" spans="1:7" ht="15.75" customHeight="1">
      <c r="A309" s="17"/>
      <c r="D309" s="18"/>
      <c r="G309" s="19"/>
    </row>
    <row r="310" spans="1:7" ht="15.75" customHeight="1">
      <c r="A310" s="17"/>
      <c r="D310" s="18"/>
      <c r="G310" s="19"/>
    </row>
    <row r="311" spans="1:7" ht="15.75" customHeight="1">
      <c r="A311" s="17"/>
      <c r="D311" s="18"/>
      <c r="G311" s="19"/>
    </row>
    <row r="312" spans="1:7" ht="15.75" customHeight="1">
      <c r="A312" s="17"/>
      <c r="D312" s="18"/>
      <c r="G312" s="19"/>
    </row>
    <row r="313" spans="1:7" ht="15.75" customHeight="1">
      <c r="A313" s="17"/>
      <c r="D313" s="18"/>
      <c r="G313" s="19"/>
    </row>
    <row r="314" spans="1:7" ht="15.75" customHeight="1">
      <c r="A314" s="17"/>
      <c r="D314" s="18"/>
      <c r="G314" s="19"/>
    </row>
    <row r="315" spans="1:7" ht="15.75" customHeight="1">
      <c r="A315" s="17"/>
      <c r="D315" s="18"/>
      <c r="G315" s="19"/>
    </row>
    <row r="316" spans="1:7" ht="15.75" customHeight="1">
      <c r="A316" s="17"/>
      <c r="D316" s="18"/>
      <c r="G316" s="19"/>
    </row>
    <row r="317" spans="1:7" ht="15.75" customHeight="1">
      <c r="A317" s="17"/>
      <c r="D317" s="18"/>
      <c r="G317" s="19"/>
    </row>
    <row r="318" spans="1:7" ht="15.75" customHeight="1">
      <c r="A318" s="17"/>
      <c r="D318" s="18"/>
      <c r="G318" s="19"/>
    </row>
    <row r="319" spans="1:7" ht="15.75" customHeight="1">
      <c r="A319" s="17"/>
      <c r="D319" s="18"/>
      <c r="G319" s="19"/>
    </row>
    <row r="320" spans="1:7" ht="15.75" customHeight="1">
      <c r="A320" s="17"/>
      <c r="D320" s="18"/>
      <c r="G320" s="19"/>
    </row>
    <row r="321" spans="1:7" ht="15.75" customHeight="1">
      <c r="A321" s="17"/>
      <c r="D321" s="18"/>
      <c r="G321" s="19"/>
    </row>
    <row r="322" spans="1:7" ht="15.75" customHeight="1">
      <c r="A322" s="17"/>
      <c r="D322" s="18"/>
      <c r="G322" s="19"/>
    </row>
    <row r="323" spans="1:7" ht="15.75" customHeight="1">
      <c r="A323" s="17"/>
      <c r="D323" s="18"/>
      <c r="G323" s="19"/>
    </row>
    <row r="324" spans="1:7" ht="15.75" customHeight="1">
      <c r="A324" s="17"/>
      <c r="D324" s="18"/>
      <c r="G324" s="19"/>
    </row>
    <row r="325" spans="1:7" ht="15.75" customHeight="1">
      <c r="A325" s="17"/>
      <c r="D325" s="18"/>
      <c r="G325" s="19"/>
    </row>
    <row r="326" spans="1:7" ht="15.75" customHeight="1">
      <c r="A326" s="17"/>
      <c r="D326" s="18"/>
      <c r="G326" s="19"/>
    </row>
    <row r="327" spans="1:7" ht="15.75" customHeight="1">
      <c r="A327" s="17"/>
      <c r="D327" s="18"/>
      <c r="G327" s="19"/>
    </row>
    <row r="328" spans="1:7" ht="15.75" customHeight="1">
      <c r="A328" s="17"/>
      <c r="D328" s="18"/>
      <c r="G328" s="19"/>
    </row>
    <row r="329" spans="1:7" ht="15.75" customHeight="1">
      <c r="A329" s="17"/>
      <c r="D329" s="18"/>
      <c r="G329" s="19"/>
    </row>
    <row r="330" spans="1:7" ht="15.75" customHeight="1">
      <c r="A330" s="17"/>
      <c r="D330" s="18"/>
      <c r="G330" s="19"/>
    </row>
    <row r="331" spans="1:7" ht="15.75" customHeight="1">
      <c r="A331" s="17"/>
      <c r="D331" s="18"/>
      <c r="G331" s="19"/>
    </row>
    <row r="332" spans="1:7" ht="15.75" customHeight="1">
      <c r="A332" s="17"/>
      <c r="D332" s="18"/>
      <c r="G332" s="19"/>
    </row>
    <row r="333" spans="1:7" ht="15.75" customHeight="1">
      <c r="A333" s="17"/>
      <c r="D333" s="18"/>
      <c r="G333" s="19"/>
    </row>
    <row r="334" spans="1:7" ht="15.75" customHeight="1">
      <c r="A334" s="17"/>
      <c r="D334" s="18"/>
      <c r="G334" s="19"/>
    </row>
    <row r="335" spans="1:7" ht="15.75" customHeight="1">
      <c r="A335" s="17"/>
      <c r="D335" s="18"/>
      <c r="G335" s="19"/>
    </row>
    <row r="336" spans="1:7" ht="15.75" customHeight="1">
      <c r="A336" s="17"/>
      <c r="D336" s="18"/>
      <c r="G336" s="19"/>
    </row>
    <row r="337" spans="1:7" ht="15.75" customHeight="1">
      <c r="A337" s="17"/>
      <c r="D337" s="18"/>
      <c r="G337" s="19"/>
    </row>
    <row r="338" spans="1:7" ht="15.75" customHeight="1">
      <c r="A338" s="17"/>
      <c r="D338" s="18"/>
      <c r="G338" s="19"/>
    </row>
    <row r="339" spans="1:7" ht="15.75" customHeight="1">
      <c r="A339" s="17"/>
      <c r="D339" s="18"/>
      <c r="G339" s="19"/>
    </row>
    <row r="340" spans="1:7" ht="15.75" customHeight="1">
      <c r="A340" s="17"/>
      <c r="D340" s="18"/>
      <c r="G340" s="19"/>
    </row>
    <row r="341" spans="1:7" ht="15.75" customHeight="1">
      <c r="A341" s="17"/>
      <c r="D341" s="18"/>
      <c r="G341" s="19"/>
    </row>
    <row r="342" spans="1:7" ht="15.75" customHeight="1">
      <c r="A342" s="17"/>
      <c r="D342" s="18"/>
      <c r="G342" s="19"/>
    </row>
    <row r="343" spans="1:7" ht="15.75" customHeight="1">
      <c r="A343" s="17"/>
      <c r="D343" s="18"/>
      <c r="G343" s="19"/>
    </row>
    <row r="344" spans="1:7" ht="15.75" customHeight="1">
      <c r="A344" s="17"/>
      <c r="D344" s="18"/>
      <c r="G344" s="19"/>
    </row>
    <row r="345" spans="1:7" ht="15.75" customHeight="1">
      <c r="A345" s="17"/>
      <c r="D345" s="18"/>
      <c r="G345" s="19"/>
    </row>
    <row r="346" spans="1:7" ht="15.75" customHeight="1">
      <c r="A346" s="17"/>
      <c r="D346" s="18"/>
      <c r="G346" s="19"/>
    </row>
    <row r="347" spans="1:7" ht="15.75" customHeight="1">
      <c r="A347" s="17"/>
      <c r="D347" s="18"/>
      <c r="G347" s="19"/>
    </row>
    <row r="348" spans="1:7" ht="15.75" customHeight="1">
      <c r="A348" s="17"/>
      <c r="D348" s="18"/>
      <c r="G348" s="19"/>
    </row>
    <row r="349" spans="1:7" ht="15.75" customHeight="1">
      <c r="A349" s="17"/>
      <c r="D349" s="18"/>
      <c r="G349" s="19"/>
    </row>
    <row r="350" spans="1:7" ht="15.75" customHeight="1">
      <c r="A350" s="17"/>
      <c r="D350" s="18"/>
      <c r="G350" s="19"/>
    </row>
    <row r="351" spans="1:7" ht="15.75" customHeight="1">
      <c r="A351" s="17"/>
      <c r="D351" s="18"/>
      <c r="G351" s="19"/>
    </row>
    <row r="352" spans="1:7" ht="15.75" customHeight="1">
      <c r="A352" s="17"/>
      <c r="D352" s="18"/>
      <c r="G352" s="19"/>
    </row>
    <row r="353" spans="1:7" ht="15.75" customHeight="1">
      <c r="A353" s="17"/>
      <c r="D353" s="18"/>
      <c r="G353" s="19"/>
    </row>
    <row r="354" spans="1:7" ht="15.75" customHeight="1">
      <c r="A354" s="17"/>
      <c r="D354" s="18"/>
      <c r="G354" s="19"/>
    </row>
    <row r="355" spans="1:7" ht="15.75" customHeight="1">
      <c r="A355" s="17"/>
      <c r="D355" s="18"/>
      <c r="G355" s="19"/>
    </row>
    <row r="356" spans="1:7" ht="15.75" customHeight="1">
      <c r="A356" s="17"/>
      <c r="D356" s="18"/>
      <c r="G356" s="19"/>
    </row>
    <row r="357" spans="1:7" ht="15.75" customHeight="1">
      <c r="A357" s="17"/>
      <c r="D357" s="18"/>
      <c r="G357" s="19"/>
    </row>
    <row r="358" spans="1:7" ht="15.75" customHeight="1">
      <c r="A358" s="17"/>
      <c r="D358" s="18"/>
      <c r="G358" s="19"/>
    </row>
    <row r="359" spans="1:7" ht="15.75" customHeight="1">
      <c r="A359" s="17"/>
      <c r="D359" s="18"/>
      <c r="G359" s="19"/>
    </row>
    <row r="360" spans="1:7" ht="15.75" customHeight="1">
      <c r="A360" s="17"/>
      <c r="D360" s="18"/>
      <c r="G360" s="19"/>
    </row>
    <row r="361" spans="1:7" ht="15.75" customHeight="1">
      <c r="A361" s="17"/>
      <c r="D361" s="18"/>
      <c r="G361" s="19"/>
    </row>
    <row r="362" spans="1:7" ht="15.75" customHeight="1">
      <c r="A362" s="17"/>
      <c r="D362" s="18"/>
      <c r="G362" s="19"/>
    </row>
    <row r="363" spans="1:7" ht="15.75" customHeight="1">
      <c r="A363" s="17"/>
      <c r="D363" s="18"/>
      <c r="G363" s="19"/>
    </row>
    <row r="364" spans="1:7" ht="15.75" customHeight="1">
      <c r="A364" s="17"/>
      <c r="D364" s="18"/>
      <c r="G364" s="19"/>
    </row>
    <row r="365" spans="1:7" ht="15.75" customHeight="1">
      <c r="A365" s="17"/>
      <c r="D365" s="18"/>
      <c r="G365" s="19"/>
    </row>
    <row r="366" spans="1:7" ht="15.75" customHeight="1">
      <c r="A366" s="17"/>
      <c r="D366" s="18"/>
      <c r="G366" s="19"/>
    </row>
    <row r="367" spans="1:7" ht="15.75" customHeight="1">
      <c r="A367" s="17"/>
      <c r="D367" s="18"/>
      <c r="G367" s="19"/>
    </row>
    <row r="368" spans="1:7" ht="15.75" customHeight="1">
      <c r="A368" s="17"/>
      <c r="D368" s="18"/>
      <c r="G368" s="19"/>
    </row>
    <row r="369" spans="1:7" ht="15.75" customHeight="1">
      <c r="A369" s="17"/>
      <c r="D369" s="18"/>
      <c r="G369" s="19"/>
    </row>
    <row r="370" spans="1:7" ht="15.75" customHeight="1">
      <c r="A370" s="17"/>
      <c r="D370" s="18"/>
      <c r="G370" s="19"/>
    </row>
    <row r="371" spans="1:7" ht="15.75" customHeight="1">
      <c r="A371" s="17"/>
      <c r="D371" s="18"/>
      <c r="G371" s="19"/>
    </row>
    <row r="372" spans="1:7" ht="15.75" customHeight="1">
      <c r="A372" s="17"/>
      <c r="D372" s="18"/>
      <c r="G372" s="19"/>
    </row>
    <row r="373" spans="1:7" ht="15.75" customHeight="1">
      <c r="A373" s="17"/>
      <c r="D373" s="18"/>
      <c r="G373" s="19"/>
    </row>
    <row r="374" spans="1:7" ht="15.75" customHeight="1">
      <c r="A374" s="17"/>
      <c r="D374" s="18"/>
      <c r="G374" s="19"/>
    </row>
    <row r="375" spans="1:7" ht="15.75" customHeight="1">
      <c r="A375" s="17"/>
      <c r="D375" s="18"/>
      <c r="G375" s="19"/>
    </row>
    <row r="376" spans="1:7" ht="15.75" customHeight="1">
      <c r="A376" s="17"/>
      <c r="D376" s="18"/>
      <c r="G376" s="19"/>
    </row>
    <row r="377" spans="1:7" ht="15.75" customHeight="1">
      <c r="A377" s="17"/>
      <c r="D377" s="18"/>
      <c r="G377" s="19"/>
    </row>
    <row r="378" spans="1:7" ht="15.75" customHeight="1">
      <c r="A378" s="17"/>
      <c r="D378" s="18"/>
      <c r="G378" s="19"/>
    </row>
    <row r="379" spans="1:7" ht="15.75" customHeight="1">
      <c r="A379" s="17"/>
      <c r="D379" s="18"/>
      <c r="G379" s="19"/>
    </row>
    <row r="380" spans="1:7" ht="15.75" customHeight="1">
      <c r="A380" s="17"/>
      <c r="D380" s="18"/>
      <c r="G380" s="19"/>
    </row>
    <row r="381" spans="1:7" ht="15.75" customHeight="1">
      <c r="A381" s="17"/>
      <c r="D381" s="18"/>
      <c r="G381" s="19"/>
    </row>
    <row r="382" spans="1:7" ht="15.75" customHeight="1">
      <c r="A382" s="17"/>
      <c r="D382" s="18"/>
      <c r="G382" s="19"/>
    </row>
    <row r="383" spans="1:7" ht="15.75" customHeight="1">
      <c r="A383" s="17"/>
      <c r="D383" s="18"/>
      <c r="G383" s="19"/>
    </row>
    <row r="384" spans="1:7" ht="15.75" customHeight="1">
      <c r="A384" s="17"/>
      <c r="D384" s="18"/>
      <c r="G384" s="19"/>
    </row>
    <row r="385" spans="1:7" ht="15.75" customHeight="1">
      <c r="A385" s="17"/>
      <c r="D385" s="18"/>
      <c r="G385" s="19"/>
    </row>
    <row r="386" spans="1:7" ht="15.75" customHeight="1">
      <c r="A386" s="17"/>
      <c r="D386" s="18"/>
      <c r="G386" s="19"/>
    </row>
    <row r="387" spans="1:7" ht="15.75" customHeight="1">
      <c r="A387" s="17"/>
      <c r="D387" s="18"/>
      <c r="G387" s="19"/>
    </row>
    <row r="388" spans="1:7" ht="15.75" customHeight="1">
      <c r="A388" s="17"/>
      <c r="D388" s="18"/>
      <c r="G388" s="19"/>
    </row>
    <row r="389" spans="1:7" ht="15.75" customHeight="1">
      <c r="A389" s="17"/>
      <c r="D389" s="18"/>
      <c r="G389" s="19"/>
    </row>
    <row r="390" spans="1:7" ht="15.75" customHeight="1">
      <c r="A390" s="17"/>
      <c r="D390" s="18"/>
      <c r="G390" s="19"/>
    </row>
    <row r="391" spans="1:7" ht="15.75" customHeight="1">
      <c r="A391" s="17"/>
      <c r="D391" s="18"/>
      <c r="G391" s="19"/>
    </row>
    <row r="392" spans="1:7" ht="15.75" customHeight="1">
      <c r="A392" s="17"/>
      <c r="D392" s="18"/>
      <c r="G392" s="19"/>
    </row>
    <row r="393" spans="1:7" ht="15.75" customHeight="1">
      <c r="A393" s="17"/>
      <c r="D393" s="18"/>
      <c r="G393" s="19"/>
    </row>
    <row r="394" spans="1:7" ht="15.75" customHeight="1">
      <c r="A394" s="17"/>
      <c r="D394" s="18"/>
      <c r="G394" s="19"/>
    </row>
    <row r="395" spans="1:7" ht="15.75" customHeight="1">
      <c r="A395" s="17"/>
      <c r="D395" s="18"/>
      <c r="G395" s="19"/>
    </row>
    <row r="396" spans="1:7" ht="15.75" customHeight="1">
      <c r="A396" s="17"/>
      <c r="D396" s="18"/>
      <c r="G396" s="19"/>
    </row>
    <row r="397" spans="1:7" ht="15.75" customHeight="1">
      <c r="A397" s="17"/>
      <c r="D397" s="18"/>
      <c r="G397" s="19"/>
    </row>
    <row r="398" spans="1:7" ht="15.75" customHeight="1">
      <c r="A398" s="17"/>
      <c r="D398" s="18"/>
      <c r="G398" s="19"/>
    </row>
    <row r="399" spans="1:7" ht="15.75" customHeight="1">
      <c r="A399" s="17"/>
      <c r="D399" s="18"/>
      <c r="G399" s="19"/>
    </row>
    <row r="400" spans="1:7" ht="15.75" customHeight="1">
      <c r="A400" s="17"/>
      <c r="D400" s="18"/>
      <c r="G400" s="19"/>
    </row>
    <row r="401" spans="1:7" ht="15.75" customHeight="1">
      <c r="A401" s="17"/>
      <c r="D401" s="18"/>
      <c r="G401" s="19"/>
    </row>
    <row r="402" spans="1:7" ht="15.75" customHeight="1">
      <c r="A402" s="17"/>
      <c r="D402" s="18"/>
      <c r="G402" s="19"/>
    </row>
    <row r="403" spans="1:7" ht="15.75" customHeight="1">
      <c r="A403" s="17"/>
      <c r="D403" s="18"/>
      <c r="G403" s="19"/>
    </row>
    <row r="404" spans="1:7" ht="15.75" customHeight="1">
      <c r="A404" s="17"/>
      <c r="D404" s="18"/>
      <c r="G404" s="19"/>
    </row>
    <row r="405" spans="1:7" ht="15.75" customHeight="1">
      <c r="A405" s="17"/>
      <c r="D405" s="18"/>
      <c r="G405" s="19"/>
    </row>
    <row r="406" spans="1:7" ht="15.75" customHeight="1">
      <c r="A406" s="17"/>
      <c r="D406" s="18"/>
      <c r="G406" s="19"/>
    </row>
    <row r="407" spans="1:7" ht="15.75" customHeight="1">
      <c r="A407" s="17"/>
      <c r="D407" s="18"/>
      <c r="G407" s="19"/>
    </row>
    <row r="408" spans="1:7" ht="15.75" customHeight="1">
      <c r="A408" s="17"/>
      <c r="D408" s="18"/>
      <c r="G408" s="19"/>
    </row>
    <row r="409" spans="1:7" ht="15.75" customHeight="1">
      <c r="A409" s="17"/>
      <c r="D409" s="18"/>
      <c r="G409" s="19"/>
    </row>
    <row r="410" spans="1:7" ht="15.75" customHeight="1">
      <c r="A410" s="17"/>
      <c r="D410" s="18"/>
      <c r="G410" s="19"/>
    </row>
    <row r="411" spans="1:7" ht="15.75" customHeight="1">
      <c r="A411" s="17"/>
      <c r="D411" s="18"/>
      <c r="G411" s="19"/>
    </row>
    <row r="412" spans="1:7" ht="15.75" customHeight="1">
      <c r="A412" s="17"/>
      <c r="D412" s="18"/>
      <c r="G412" s="19"/>
    </row>
    <row r="413" spans="1:7" ht="15.75" customHeight="1">
      <c r="A413" s="17"/>
      <c r="D413" s="18"/>
      <c r="G413" s="19"/>
    </row>
    <row r="414" spans="1:7" ht="15.75" customHeight="1">
      <c r="A414" s="17"/>
      <c r="D414" s="18"/>
      <c r="G414" s="19"/>
    </row>
    <row r="415" spans="1:7" ht="15.75" customHeight="1">
      <c r="A415" s="17"/>
      <c r="D415" s="18"/>
      <c r="G415" s="19"/>
    </row>
    <row r="416" spans="1:7" ht="15.75" customHeight="1">
      <c r="A416" s="17"/>
      <c r="D416" s="18"/>
      <c r="G416" s="19"/>
    </row>
    <row r="417" spans="1:7" ht="15.75" customHeight="1">
      <c r="A417" s="17"/>
      <c r="D417" s="18"/>
      <c r="G417" s="19"/>
    </row>
    <row r="418" spans="1:7" ht="15.75" customHeight="1">
      <c r="A418" s="17"/>
      <c r="D418" s="18"/>
      <c r="G418" s="19"/>
    </row>
    <row r="419" spans="1:7" ht="15.75" customHeight="1">
      <c r="A419" s="17"/>
      <c r="D419" s="18"/>
      <c r="G419" s="19"/>
    </row>
    <row r="420" spans="1:7" ht="15.75" customHeight="1">
      <c r="A420" s="17"/>
      <c r="D420" s="18"/>
      <c r="G420" s="19"/>
    </row>
    <row r="421" spans="1:7" ht="15.75" customHeight="1">
      <c r="A421" s="17"/>
      <c r="D421" s="18"/>
      <c r="G421" s="19"/>
    </row>
    <row r="422" spans="1:7" ht="15.75" customHeight="1">
      <c r="A422" s="17"/>
      <c r="D422" s="18"/>
      <c r="G422" s="19"/>
    </row>
    <row r="423" spans="1:7" ht="15.75" customHeight="1">
      <c r="A423" s="17"/>
      <c r="D423" s="18"/>
      <c r="G423" s="19"/>
    </row>
    <row r="424" spans="1:7" ht="15.75" customHeight="1">
      <c r="A424" s="17"/>
      <c r="D424" s="18"/>
      <c r="G424" s="19"/>
    </row>
    <row r="425" spans="1:7" ht="15.75" customHeight="1">
      <c r="A425" s="17"/>
      <c r="D425" s="18"/>
      <c r="G425" s="19"/>
    </row>
    <row r="426" spans="1:7" ht="15.75" customHeight="1">
      <c r="A426" s="17"/>
      <c r="D426" s="18"/>
      <c r="G426" s="19"/>
    </row>
    <row r="427" spans="1:7" ht="15.75" customHeight="1">
      <c r="A427" s="17"/>
      <c r="D427" s="18"/>
      <c r="G427" s="19"/>
    </row>
    <row r="428" spans="1:7" ht="15.75" customHeight="1">
      <c r="A428" s="17"/>
      <c r="D428" s="18"/>
      <c r="G428" s="19"/>
    </row>
    <row r="429" spans="1:7" ht="15.75" customHeight="1">
      <c r="A429" s="17"/>
      <c r="D429" s="18"/>
      <c r="G429" s="19"/>
    </row>
    <row r="430" spans="1:7" ht="15.75" customHeight="1">
      <c r="A430" s="17"/>
      <c r="D430" s="18"/>
      <c r="G430" s="19"/>
    </row>
    <row r="431" spans="1:7" ht="15.75" customHeight="1">
      <c r="A431" s="17"/>
      <c r="D431" s="18"/>
      <c r="G431" s="19"/>
    </row>
    <row r="432" spans="1:7" ht="15.75" customHeight="1">
      <c r="A432" s="17"/>
      <c r="D432" s="18"/>
      <c r="G432" s="19"/>
    </row>
    <row r="433" spans="1:7" ht="15.75" customHeight="1">
      <c r="A433" s="17"/>
      <c r="D433" s="18"/>
      <c r="G433" s="19"/>
    </row>
    <row r="434" spans="1:7" ht="15.75" customHeight="1">
      <c r="A434" s="17"/>
      <c r="D434" s="18"/>
      <c r="G434" s="19"/>
    </row>
    <row r="435" spans="1:7" ht="15.75" customHeight="1">
      <c r="A435" s="17"/>
      <c r="D435" s="18"/>
      <c r="G435" s="19"/>
    </row>
    <row r="436" spans="1:7" ht="15.75" customHeight="1">
      <c r="A436" s="17"/>
      <c r="D436" s="18"/>
      <c r="G436" s="19"/>
    </row>
    <row r="437" spans="1:7" ht="15.75" customHeight="1">
      <c r="A437" s="17"/>
      <c r="D437" s="18"/>
      <c r="G437" s="19"/>
    </row>
    <row r="438" spans="1:7" ht="15.75" customHeight="1">
      <c r="A438" s="17"/>
      <c r="D438" s="18"/>
      <c r="G438" s="19"/>
    </row>
    <row r="439" spans="1:7" ht="15.75" customHeight="1">
      <c r="A439" s="17"/>
      <c r="D439" s="18"/>
      <c r="G439" s="19"/>
    </row>
    <row r="440" spans="1:7" ht="15.75" customHeight="1">
      <c r="A440" s="17"/>
      <c r="D440" s="18"/>
      <c r="G440" s="19"/>
    </row>
    <row r="441" spans="1:7" ht="15.75" customHeight="1">
      <c r="A441" s="17"/>
      <c r="D441" s="18"/>
      <c r="G441" s="19"/>
    </row>
    <row r="442" spans="1:7" ht="15.75" customHeight="1">
      <c r="A442" s="17"/>
      <c r="D442" s="18"/>
      <c r="G442" s="19"/>
    </row>
    <row r="443" spans="1:7" ht="15.75" customHeight="1">
      <c r="A443" s="17"/>
      <c r="D443" s="18"/>
      <c r="G443" s="19"/>
    </row>
    <row r="444" spans="1:7" ht="15.75" customHeight="1">
      <c r="A444" s="17"/>
      <c r="D444" s="18"/>
      <c r="G444" s="19"/>
    </row>
    <row r="445" spans="1:7" ht="15.75" customHeight="1">
      <c r="A445" s="17"/>
      <c r="D445" s="18"/>
      <c r="G445" s="19"/>
    </row>
    <row r="446" spans="1:7" ht="15.75" customHeight="1">
      <c r="A446" s="17"/>
      <c r="D446" s="18"/>
      <c r="G446" s="19"/>
    </row>
    <row r="447" spans="1:7" ht="15.75" customHeight="1">
      <c r="A447" s="17"/>
      <c r="D447" s="18"/>
      <c r="G447" s="19"/>
    </row>
    <row r="448" spans="1:7" ht="15.75" customHeight="1">
      <c r="A448" s="17"/>
      <c r="D448" s="18"/>
      <c r="G448" s="19"/>
    </row>
    <row r="449" spans="1:7" ht="15.75" customHeight="1">
      <c r="A449" s="17"/>
      <c r="D449" s="18"/>
      <c r="G449" s="19"/>
    </row>
    <row r="450" spans="1:7" ht="15.75" customHeight="1">
      <c r="A450" s="17"/>
      <c r="D450" s="18"/>
      <c r="G450" s="19"/>
    </row>
    <row r="451" spans="1:7" ht="15.75" customHeight="1">
      <c r="A451" s="17"/>
      <c r="D451" s="18"/>
      <c r="G451" s="19"/>
    </row>
    <row r="452" spans="1:7" ht="15.75" customHeight="1">
      <c r="A452" s="17"/>
      <c r="D452" s="18"/>
      <c r="G452" s="19"/>
    </row>
    <row r="453" spans="1:7" ht="15.75" customHeight="1">
      <c r="A453" s="17"/>
      <c r="D453" s="18"/>
      <c r="G453" s="19"/>
    </row>
    <row r="454" spans="1:7" ht="15.75" customHeight="1">
      <c r="A454" s="17"/>
      <c r="D454" s="18"/>
      <c r="G454" s="19"/>
    </row>
    <row r="455" spans="1:7" ht="15.75" customHeight="1">
      <c r="A455" s="17"/>
      <c r="D455" s="18"/>
      <c r="G455" s="19"/>
    </row>
    <row r="456" spans="1:7" ht="15.75" customHeight="1">
      <c r="A456" s="17"/>
      <c r="D456" s="18"/>
      <c r="G456" s="19"/>
    </row>
    <row r="457" spans="1:7" ht="15.75" customHeight="1">
      <c r="A457" s="17"/>
      <c r="D457" s="18"/>
      <c r="G457" s="19"/>
    </row>
    <row r="458" spans="1:7" ht="15.75" customHeight="1">
      <c r="A458" s="17"/>
      <c r="D458" s="18"/>
      <c r="G458" s="19"/>
    </row>
    <row r="459" spans="1:7" ht="15.75" customHeight="1">
      <c r="A459" s="17"/>
      <c r="D459" s="18"/>
      <c r="G459" s="19"/>
    </row>
    <row r="460" spans="1:7" ht="15.75" customHeight="1">
      <c r="A460" s="17"/>
      <c r="D460" s="18"/>
      <c r="G460" s="19"/>
    </row>
    <row r="461" spans="1:7" ht="15.75" customHeight="1">
      <c r="A461" s="17"/>
      <c r="D461" s="18"/>
      <c r="G461" s="19"/>
    </row>
    <row r="462" spans="1:7" ht="15.75" customHeight="1">
      <c r="A462" s="17"/>
      <c r="D462" s="18"/>
      <c r="G462" s="19"/>
    </row>
    <row r="463" spans="1:7" ht="15.75" customHeight="1">
      <c r="A463" s="17"/>
      <c r="D463" s="18"/>
      <c r="G463" s="19"/>
    </row>
    <row r="464" spans="1:7" ht="15.75" customHeight="1">
      <c r="A464" s="17"/>
      <c r="D464" s="18"/>
      <c r="G464" s="19"/>
    </row>
    <row r="465" spans="1:7" ht="15.75" customHeight="1">
      <c r="A465" s="17"/>
      <c r="D465" s="18"/>
      <c r="G465" s="19"/>
    </row>
    <row r="466" spans="1:7" ht="15.75" customHeight="1">
      <c r="A466" s="17"/>
      <c r="D466" s="18"/>
      <c r="G466" s="19"/>
    </row>
    <row r="467" spans="1:7" ht="15.75" customHeight="1">
      <c r="A467" s="17"/>
      <c r="D467" s="18"/>
      <c r="G467" s="19"/>
    </row>
    <row r="468" spans="1:7" ht="15.75" customHeight="1">
      <c r="A468" s="17"/>
      <c r="D468" s="18"/>
      <c r="G468" s="19"/>
    </row>
    <row r="469" spans="1:7" ht="15.75" customHeight="1">
      <c r="A469" s="17"/>
      <c r="D469" s="18"/>
      <c r="G469" s="19"/>
    </row>
    <row r="470" spans="1:7" ht="15.75" customHeight="1">
      <c r="A470" s="17"/>
      <c r="D470" s="18"/>
      <c r="G470" s="19"/>
    </row>
    <row r="471" spans="1:7" ht="15.75" customHeight="1">
      <c r="A471" s="17"/>
      <c r="D471" s="18"/>
      <c r="G471" s="19"/>
    </row>
    <row r="472" spans="1:7" ht="15.75" customHeight="1">
      <c r="A472" s="17"/>
      <c r="D472" s="18"/>
      <c r="G472" s="19"/>
    </row>
    <row r="473" spans="1:7" ht="15.75" customHeight="1">
      <c r="A473" s="17"/>
      <c r="D473" s="18"/>
      <c r="G473" s="19"/>
    </row>
    <row r="474" spans="1:7" ht="15.75" customHeight="1">
      <c r="A474" s="17"/>
      <c r="D474" s="18"/>
      <c r="G474" s="19"/>
    </row>
    <row r="475" spans="1:7" ht="15.75" customHeight="1">
      <c r="A475" s="17"/>
      <c r="D475" s="18"/>
      <c r="G475" s="19"/>
    </row>
    <row r="476" spans="1:7" ht="15.75" customHeight="1">
      <c r="A476" s="17"/>
      <c r="D476" s="18"/>
      <c r="G476" s="19"/>
    </row>
    <row r="477" spans="1:7" ht="15.75" customHeight="1">
      <c r="A477" s="17"/>
      <c r="D477" s="18"/>
      <c r="G477" s="19"/>
    </row>
    <row r="478" spans="1:7" ht="15.75" customHeight="1">
      <c r="A478" s="17"/>
      <c r="D478" s="18"/>
      <c r="G478" s="19"/>
    </row>
    <row r="479" spans="1:7" ht="15.75" customHeight="1">
      <c r="A479" s="17"/>
      <c r="D479" s="18"/>
      <c r="G479" s="19"/>
    </row>
    <row r="480" spans="1:7" ht="15.75" customHeight="1">
      <c r="A480" s="17"/>
      <c r="D480" s="18"/>
      <c r="G480" s="19"/>
    </row>
    <row r="481" spans="1:7" ht="15.75" customHeight="1">
      <c r="A481" s="17"/>
      <c r="D481" s="18"/>
      <c r="G481" s="19"/>
    </row>
    <row r="482" spans="1:7" ht="15.75" customHeight="1">
      <c r="A482" s="17"/>
      <c r="D482" s="18"/>
      <c r="G482" s="19"/>
    </row>
    <row r="483" spans="1:7" ht="15.75" customHeight="1">
      <c r="A483" s="17"/>
      <c r="D483" s="18"/>
      <c r="G483" s="19"/>
    </row>
    <row r="484" spans="1:7" ht="15.75" customHeight="1">
      <c r="A484" s="17"/>
      <c r="D484" s="18"/>
      <c r="G484" s="19"/>
    </row>
    <row r="485" spans="1:7" ht="15.75" customHeight="1">
      <c r="A485" s="17"/>
      <c r="D485" s="18"/>
      <c r="G485" s="19"/>
    </row>
    <row r="486" spans="1:7" ht="15.75" customHeight="1">
      <c r="A486" s="17"/>
      <c r="D486" s="18"/>
      <c r="G486" s="19"/>
    </row>
    <row r="487" spans="1:7" ht="15.75" customHeight="1">
      <c r="A487" s="17"/>
      <c r="D487" s="18"/>
      <c r="G487" s="19"/>
    </row>
    <row r="488" spans="1:7" ht="15.75" customHeight="1">
      <c r="A488" s="17"/>
      <c r="D488" s="18"/>
      <c r="G488" s="19"/>
    </row>
    <row r="489" spans="1:7" ht="15.75" customHeight="1">
      <c r="A489" s="17"/>
      <c r="D489" s="18"/>
      <c r="G489" s="19"/>
    </row>
    <row r="490" spans="1:7" ht="15.75" customHeight="1">
      <c r="A490" s="17"/>
      <c r="D490" s="18"/>
      <c r="G490" s="19"/>
    </row>
    <row r="491" spans="1:7" ht="15.75" customHeight="1">
      <c r="A491" s="17"/>
      <c r="D491" s="18"/>
      <c r="G491" s="19"/>
    </row>
    <row r="492" spans="1:7" ht="15.75" customHeight="1">
      <c r="A492" s="17"/>
      <c r="D492" s="18"/>
      <c r="G492" s="19"/>
    </row>
    <row r="493" spans="1:7" ht="15.75" customHeight="1">
      <c r="A493" s="17"/>
      <c r="D493" s="18"/>
      <c r="G493" s="19"/>
    </row>
    <row r="494" spans="1:7" ht="15.75" customHeight="1">
      <c r="A494" s="17"/>
      <c r="D494" s="18"/>
      <c r="G494" s="19"/>
    </row>
    <row r="495" spans="1:7" ht="15.75" customHeight="1">
      <c r="A495" s="17"/>
      <c r="D495" s="18"/>
      <c r="G495" s="19"/>
    </row>
    <row r="496" spans="1:7" ht="15.75" customHeight="1">
      <c r="A496" s="17"/>
      <c r="D496" s="18"/>
      <c r="G496" s="19"/>
    </row>
    <row r="497" spans="1:7" ht="15.75" customHeight="1">
      <c r="A497" s="17"/>
      <c r="D497" s="18"/>
      <c r="G497" s="19"/>
    </row>
    <row r="498" spans="1:7" ht="15.75" customHeight="1">
      <c r="A498" s="17"/>
      <c r="D498" s="18"/>
      <c r="G498" s="19"/>
    </row>
    <row r="499" spans="1:7" ht="15.75" customHeight="1">
      <c r="A499" s="17"/>
      <c r="D499" s="18"/>
      <c r="G499" s="19"/>
    </row>
    <row r="500" spans="1:7" ht="15.75" customHeight="1">
      <c r="A500" s="17"/>
      <c r="D500" s="18"/>
      <c r="G500" s="19"/>
    </row>
    <row r="501" spans="1:7" ht="15.75" customHeight="1">
      <c r="A501" s="17"/>
      <c r="D501" s="18"/>
      <c r="G501" s="19"/>
    </row>
    <row r="502" spans="1:7" ht="15.75" customHeight="1">
      <c r="A502" s="17"/>
      <c r="D502" s="18"/>
      <c r="G502" s="19"/>
    </row>
    <row r="503" spans="1:7" ht="15.75" customHeight="1">
      <c r="A503" s="17"/>
      <c r="D503" s="18"/>
      <c r="G503" s="19"/>
    </row>
    <row r="504" spans="1:7" ht="15.75" customHeight="1">
      <c r="A504" s="17"/>
      <c r="D504" s="18"/>
      <c r="G504" s="19"/>
    </row>
    <row r="505" spans="1:7" ht="15.75" customHeight="1">
      <c r="A505" s="17"/>
      <c r="D505" s="18"/>
      <c r="G505" s="19"/>
    </row>
    <row r="506" spans="1:7" ht="15.75" customHeight="1">
      <c r="A506" s="17"/>
      <c r="D506" s="18"/>
      <c r="G506" s="19"/>
    </row>
    <row r="507" spans="1:7" ht="15.75" customHeight="1">
      <c r="A507" s="17"/>
      <c r="D507" s="18"/>
      <c r="G507" s="19"/>
    </row>
    <row r="508" spans="1:7" ht="15.75" customHeight="1">
      <c r="A508" s="17"/>
      <c r="D508" s="18"/>
      <c r="G508" s="19"/>
    </row>
    <row r="509" spans="1:7" ht="15.75" customHeight="1">
      <c r="A509" s="17"/>
      <c r="D509" s="18"/>
      <c r="G509" s="19"/>
    </row>
    <row r="510" spans="1:7" ht="15.75" customHeight="1">
      <c r="A510" s="17"/>
      <c r="D510" s="18"/>
      <c r="G510" s="19"/>
    </row>
    <row r="511" spans="1:7" ht="15.75" customHeight="1">
      <c r="A511" s="17"/>
      <c r="D511" s="18"/>
      <c r="G511" s="19"/>
    </row>
    <row r="512" spans="1:7" ht="15.75" customHeight="1">
      <c r="A512" s="17"/>
      <c r="D512" s="18"/>
      <c r="G512" s="19"/>
    </row>
    <row r="513" spans="1:7" ht="15.75" customHeight="1">
      <c r="A513" s="17"/>
      <c r="D513" s="18"/>
      <c r="G513" s="19"/>
    </row>
    <row r="514" spans="1:7" ht="15.75" customHeight="1">
      <c r="A514" s="17"/>
      <c r="D514" s="18"/>
      <c r="G514" s="19"/>
    </row>
    <row r="515" spans="1:7" ht="15.75" customHeight="1">
      <c r="A515" s="17"/>
      <c r="D515" s="18"/>
      <c r="G515" s="19"/>
    </row>
    <row r="516" spans="1:7" ht="15.75" customHeight="1">
      <c r="A516" s="17"/>
      <c r="D516" s="18"/>
      <c r="G516" s="19"/>
    </row>
    <row r="517" spans="1:7" ht="15.75" customHeight="1">
      <c r="A517" s="17"/>
      <c r="D517" s="18"/>
      <c r="G517" s="19"/>
    </row>
    <row r="518" spans="1:7" ht="15.75" customHeight="1">
      <c r="A518" s="17"/>
      <c r="D518" s="18"/>
      <c r="G518" s="19"/>
    </row>
    <row r="519" spans="1:7" ht="15.75" customHeight="1">
      <c r="A519" s="17"/>
      <c r="D519" s="18"/>
      <c r="G519" s="19"/>
    </row>
    <row r="520" spans="1:7" ht="15.75" customHeight="1">
      <c r="A520" s="17"/>
      <c r="D520" s="18"/>
      <c r="G520" s="19"/>
    </row>
    <row r="521" spans="1:7" ht="15.75" customHeight="1">
      <c r="A521" s="17"/>
      <c r="D521" s="18"/>
      <c r="G521" s="19"/>
    </row>
    <row r="522" spans="1:7" ht="15.75" customHeight="1">
      <c r="A522" s="17"/>
      <c r="D522" s="18"/>
      <c r="G522" s="19"/>
    </row>
    <row r="523" spans="1:7" ht="15.75" customHeight="1">
      <c r="A523" s="17"/>
      <c r="D523" s="18"/>
      <c r="G523" s="19"/>
    </row>
    <row r="524" spans="1:7" ht="15.75" customHeight="1">
      <c r="A524" s="17"/>
      <c r="D524" s="18"/>
      <c r="G524" s="19"/>
    </row>
    <row r="525" spans="1:7" ht="15.75" customHeight="1">
      <c r="A525" s="17"/>
      <c r="D525" s="18"/>
      <c r="G525" s="19"/>
    </row>
    <row r="526" spans="1:7" ht="15.75" customHeight="1">
      <c r="A526" s="17"/>
      <c r="D526" s="18"/>
      <c r="G526" s="19"/>
    </row>
    <row r="527" spans="1:7" ht="15.75" customHeight="1">
      <c r="A527" s="17"/>
      <c r="D527" s="18"/>
      <c r="G527" s="19"/>
    </row>
    <row r="528" spans="1:7" ht="15.75" customHeight="1">
      <c r="A528" s="17"/>
      <c r="D528" s="18"/>
      <c r="G528" s="19"/>
    </row>
    <row r="529" spans="1:7" ht="15.75" customHeight="1">
      <c r="A529" s="17"/>
      <c r="D529" s="18"/>
      <c r="G529" s="19"/>
    </row>
    <row r="530" spans="1:7" ht="15.75" customHeight="1">
      <c r="A530" s="17"/>
      <c r="D530" s="18"/>
      <c r="G530" s="19"/>
    </row>
    <row r="531" spans="1:7" ht="15.75" customHeight="1">
      <c r="A531" s="17"/>
      <c r="D531" s="18"/>
      <c r="G531" s="19"/>
    </row>
    <row r="532" spans="1:7" ht="15.75" customHeight="1">
      <c r="A532" s="17"/>
      <c r="D532" s="18"/>
      <c r="G532" s="19"/>
    </row>
    <row r="533" spans="1:7" ht="15.75" customHeight="1">
      <c r="A533" s="17"/>
      <c r="D533" s="18"/>
      <c r="G533" s="19"/>
    </row>
    <row r="534" spans="1:7" ht="15.75" customHeight="1">
      <c r="A534" s="17"/>
      <c r="D534" s="18"/>
      <c r="G534" s="19"/>
    </row>
    <row r="535" spans="1:7" ht="15.75" customHeight="1">
      <c r="A535" s="17"/>
      <c r="D535" s="18"/>
      <c r="G535" s="19"/>
    </row>
    <row r="536" spans="1:7" ht="15.75" customHeight="1">
      <c r="A536" s="17"/>
      <c r="D536" s="18"/>
      <c r="G536" s="19"/>
    </row>
    <row r="537" spans="1:7" ht="15.75" customHeight="1">
      <c r="A537" s="17"/>
      <c r="D537" s="18"/>
      <c r="G537" s="19"/>
    </row>
    <row r="538" spans="1:7" ht="15.75" customHeight="1">
      <c r="A538" s="17"/>
      <c r="D538" s="18"/>
      <c r="G538" s="19"/>
    </row>
    <row r="539" spans="1:7" ht="15.75" customHeight="1">
      <c r="A539" s="17"/>
      <c r="D539" s="18"/>
      <c r="G539" s="19"/>
    </row>
    <row r="540" spans="1:7" ht="15.75" customHeight="1">
      <c r="A540" s="17"/>
      <c r="D540" s="18"/>
      <c r="G540" s="19"/>
    </row>
    <row r="541" spans="1:7" ht="15.75" customHeight="1">
      <c r="A541" s="17"/>
      <c r="D541" s="18"/>
      <c r="G541" s="19"/>
    </row>
    <row r="542" spans="1:7" ht="15.75" customHeight="1">
      <c r="A542" s="17"/>
      <c r="D542" s="18"/>
      <c r="G542" s="19"/>
    </row>
    <row r="543" spans="1:7" ht="15.75" customHeight="1">
      <c r="A543" s="17"/>
      <c r="D543" s="18"/>
      <c r="G543" s="19"/>
    </row>
    <row r="544" spans="1:7" ht="15.75" customHeight="1">
      <c r="A544" s="17"/>
      <c r="D544" s="18"/>
      <c r="G544" s="19"/>
    </row>
    <row r="545" spans="1:7" ht="15.75" customHeight="1">
      <c r="A545" s="17"/>
      <c r="D545" s="18"/>
      <c r="G545" s="19"/>
    </row>
    <row r="546" spans="1:7" ht="15.75" customHeight="1">
      <c r="A546" s="17"/>
      <c r="D546" s="18"/>
      <c r="G546" s="19"/>
    </row>
    <row r="547" spans="1:7" ht="15.75" customHeight="1">
      <c r="A547" s="17"/>
      <c r="D547" s="18"/>
      <c r="G547" s="19"/>
    </row>
    <row r="548" spans="1:7" ht="15.75" customHeight="1">
      <c r="A548" s="17"/>
      <c r="D548" s="18"/>
      <c r="G548" s="19"/>
    </row>
    <row r="549" spans="1:7" ht="15.75" customHeight="1">
      <c r="A549" s="17"/>
      <c r="D549" s="18"/>
      <c r="G549" s="19"/>
    </row>
    <row r="550" spans="1:7" ht="15.75" customHeight="1">
      <c r="A550" s="17"/>
      <c r="D550" s="18"/>
      <c r="G550" s="19"/>
    </row>
    <row r="551" spans="1:7" ht="15.75" customHeight="1">
      <c r="A551" s="17"/>
      <c r="D551" s="18"/>
      <c r="G551" s="19"/>
    </row>
    <row r="552" spans="1:7" ht="15.75" customHeight="1">
      <c r="A552" s="17"/>
      <c r="D552" s="18"/>
      <c r="G552" s="19"/>
    </row>
    <row r="553" spans="1:7" ht="15.75" customHeight="1">
      <c r="A553" s="17"/>
      <c r="D553" s="18"/>
      <c r="G553" s="19"/>
    </row>
    <row r="554" spans="1:7" ht="15.75" customHeight="1">
      <c r="A554" s="17"/>
      <c r="D554" s="18"/>
      <c r="G554" s="19"/>
    </row>
    <row r="555" spans="1:7" ht="15.75" customHeight="1">
      <c r="A555" s="17"/>
      <c r="D555" s="18"/>
      <c r="G555" s="19"/>
    </row>
    <row r="556" spans="1:7" ht="15.75" customHeight="1">
      <c r="A556" s="17"/>
      <c r="D556" s="18"/>
      <c r="G556" s="19"/>
    </row>
    <row r="557" spans="1:7" ht="15.75" customHeight="1">
      <c r="A557" s="17"/>
      <c r="D557" s="18"/>
      <c r="G557" s="19"/>
    </row>
    <row r="558" spans="1:7" ht="15.75" customHeight="1">
      <c r="A558" s="17"/>
      <c r="D558" s="18"/>
      <c r="G558" s="19"/>
    </row>
    <row r="559" spans="1:7" ht="15.75" customHeight="1">
      <c r="A559" s="17"/>
      <c r="D559" s="18"/>
      <c r="G559" s="19"/>
    </row>
    <row r="560" spans="1:7" ht="15.75" customHeight="1">
      <c r="A560" s="17"/>
      <c r="D560" s="18"/>
      <c r="G560" s="19"/>
    </row>
    <row r="561" spans="1:7" ht="15.75" customHeight="1">
      <c r="A561" s="17"/>
      <c r="D561" s="18"/>
      <c r="G561" s="19"/>
    </row>
    <row r="562" spans="1:7" ht="15.75" customHeight="1">
      <c r="A562" s="17"/>
      <c r="D562" s="18"/>
      <c r="G562" s="19"/>
    </row>
    <row r="563" spans="1:7" ht="15.75" customHeight="1">
      <c r="A563" s="17"/>
      <c r="D563" s="18"/>
      <c r="G563" s="19"/>
    </row>
    <row r="564" spans="1:7" ht="15.75" customHeight="1">
      <c r="A564" s="17"/>
      <c r="D564" s="18"/>
      <c r="G564" s="19"/>
    </row>
    <row r="565" spans="1:7" ht="15.75" customHeight="1">
      <c r="A565" s="17"/>
      <c r="D565" s="18"/>
      <c r="G565" s="19"/>
    </row>
    <row r="566" spans="1:7" ht="15.75" customHeight="1">
      <c r="A566" s="17"/>
      <c r="D566" s="18"/>
      <c r="G566" s="19"/>
    </row>
    <row r="567" spans="1:7" ht="15.75" customHeight="1">
      <c r="A567" s="17"/>
      <c r="D567" s="18"/>
      <c r="G567" s="19"/>
    </row>
    <row r="568" spans="1:7" ht="15.75" customHeight="1">
      <c r="A568" s="17"/>
      <c r="D568" s="18"/>
      <c r="G568" s="19"/>
    </row>
    <row r="569" spans="1:7" ht="15.75" customHeight="1">
      <c r="A569" s="17"/>
      <c r="D569" s="18"/>
      <c r="G569" s="19"/>
    </row>
    <row r="570" spans="1:7" ht="15.75" customHeight="1">
      <c r="A570" s="17"/>
      <c r="D570" s="18"/>
      <c r="G570" s="19"/>
    </row>
    <row r="571" spans="1:7" ht="15.75" customHeight="1">
      <c r="A571" s="17"/>
      <c r="D571" s="18"/>
      <c r="G571" s="19"/>
    </row>
    <row r="572" spans="1:7" ht="15.75" customHeight="1">
      <c r="A572" s="17"/>
      <c r="D572" s="18"/>
      <c r="G572" s="19"/>
    </row>
    <row r="573" spans="1:7" ht="15.75" customHeight="1">
      <c r="A573" s="17"/>
      <c r="D573" s="18"/>
      <c r="G573" s="19"/>
    </row>
    <row r="574" spans="1:7" ht="15.75" customHeight="1">
      <c r="A574" s="17"/>
      <c r="D574" s="18"/>
      <c r="G574" s="19"/>
    </row>
    <row r="575" spans="1:7" ht="15.75" customHeight="1">
      <c r="A575" s="17"/>
      <c r="D575" s="18"/>
      <c r="G575" s="19"/>
    </row>
    <row r="576" spans="1:7" ht="15.75" customHeight="1">
      <c r="A576" s="17"/>
      <c r="D576" s="18"/>
      <c r="G576" s="19"/>
    </row>
    <row r="577" spans="1:7" ht="15.75" customHeight="1">
      <c r="A577" s="17"/>
      <c r="D577" s="18"/>
      <c r="G577" s="19"/>
    </row>
    <row r="578" spans="1:7" ht="15.75" customHeight="1">
      <c r="A578" s="17"/>
      <c r="D578" s="18"/>
      <c r="G578" s="19"/>
    </row>
    <row r="579" spans="1:7" ht="15.75" customHeight="1">
      <c r="A579" s="17"/>
      <c r="D579" s="18"/>
      <c r="G579" s="19"/>
    </row>
    <row r="580" spans="1:7" ht="15.75" customHeight="1">
      <c r="A580" s="17"/>
      <c r="D580" s="18"/>
      <c r="G580" s="19"/>
    </row>
    <row r="581" spans="1:7" ht="15.75" customHeight="1">
      <c r="A581" s="17"/>
      <c r="D581" s="18"/>
      <c r="G581" s="19"/>
    </row>
    <row r="582" spans="1:7" ht="15.75" customHeight="1">
      <c r="A582" s="17"/>
      <c r="D582" s="18"/>
      <c r="G582" s="19"/>
    </row>
    <row r="583" spans="1:7" ht="15.75" customHeight="1">
      <c r="A583" s="17"/>
      <c r="D583" s="18"/>
      <c r="G583" s="19"/>
    </row>
    <row r="584" spans="1:7" ht="15.75" customHeight="1">
      <c r="A584" s="17"/>
      <c r="D584" s="18"/>
      <c r="G584" s="19"/>
    </row>
    <row r="585" spans="1:7" ht="15.75" customHeight="1">
      <c r="A585" s="17"/>
      <c r="D585" s="18"/>
      <c r="G585" s="19"/>
    </row>
    <row r="586" spans="1:7" ht="15.75" customHeight="1">
      <c r="A586" s="17"/>
      <c r="D586" s="18"/>
      <c r="G586" s="19"/>
    </row>
    <row r="587" spans="1:7" ht="15.75" customHeight="1">
      <c r="A587" s="17"/>
      <c r="D587" s="18"/>
      <c r="G587" s="19"/>
    </row>
    <row r="588" spans="1:7" ht="15.75" customHeight="1">
      <c r="A588" s="17"/>
      <c r="D588" s="18"/>
      <c r="G588" s="19"/>
    </row>
    <row r="589" spans="1:7" ht="15.75" customHeight="1">
      <c r="A589" s="17"/>
      <c r="D589" s="18"/>
      <c r="G589" s="19"/>
    </row>
    <row r="590" spans="1:7" ht="15.75" customHeight="1">
      <c r="A590" s="17"/>
      <c r="D590" s="18"/>
      <c r="G590" s="19"/>
    </row>
    <row r="591" spans="1:7" ht="15.75" customHeight="1">
      <c r="A591" s="17"/>
      <c r="D591" s="18"/>
      <c r="G591" s="19"/>
    </row>
    <row r="592" spans="1:7" ht="15.75" customHeight="1">
      <c r="A592" s="17"/>
      <c r="D592" s="18"/>
      <c r="G592" s="19"/>
    </row>
    <row r="593" spans="1:7" ht="15.75" customHeight="1">
      <c r="A593" s="17"/>
      <c r="D593" s="18"/>
      <c r="G593" s="19"/>
    </row>
    <row r="594" spans="1:7" ht="15.75" customHeight="1">
      <c r="A594" s="17"/>
      <c r="D594" s="18"/>
      <c r="G594" s="19"/>
    </row>
    <row r="595" spans="1:7" ht="15.75" customHeight="1">
      <c r="A595" s="17"/>
      <c r="D595" s="18"/>
      <c r="G595" s="19"/>
    </row>
    <row r="596" spans="1:7" ht="15.75" customHeight="1">
      <c r="A596" s="17"/>
      <c r="D596" s="18"/>
      <c r="G596" s="19"/>
    </row>
    <row r="597" spans="1:7" ht="15.75" customHeight="1">
      <c r="A597" s="17"/>
      <c r="D597" s="18"/>
      <c r="G597" s="19"/>
    </row>
    <row r="598" spans="1:7" ht="15.75" customHeight="1">
      <c r="A598" s="17"/>
      <c r="D598" s="18"/>
      <c r="G598" s="19"/>
    </row>
    <row r="599" spans="1:7" ht="15.75" customHeight="1">
      <c r="A599" s="17"/>
      <c r="D599" s="18"/>
      <c r="G599" s="19"/>
    </row>
    <row r="600" spans="1:7" ht="15.75" customHeight="1">
      <c r="A600" s="17"/>
      <c r="D600" s="18"/>
      <c r="G600" s="19"/>
    </row>
    <row r="601" spans="1:7" ht="15.75" customHeight="1">
      <c r="A601" s="17"/>
      <c r="D601" s="18"/>
      <c r="G601" s="19"/>
    </row>
    <row r="602" spans="1:7" ht="15.75" customHeight="1">
      <c r="A602" s="17"/>
      <c r="D602" s="18"/>
      <c r="G602" s="19"/>
    </row>
    <row r="603" spans="1:7" ht="15.75" customHeight="1">
      <c r="A603" s="17"/>
      <c r="D603" s="18"/>
      <c r="G603" s="19"/>
    </row>
    <row r="604" spans="1:7" ht="15.75" customHeight="1">
      <c r="A604" s="17"/>
      <c r="D604" s="18"/>
      <c r="G604" s="19"/>
    </row>
    <row r="605" spans="1:7" ht="15.75" customHeight="1">
      <c r="A605" s="17"/>
      <c r="D605" s="18"/>
      <c r="G605" s="19"/>
    </row>
    <row r="606" spans="1:7" ht="15.75" customHeight="1">
      <c r="A606" s="17"/>
      <c r="D606" s="18"/>
      <c r="G606" s="19"/>
    </row>
    <row r="607" spans="1:7" ht="15.75" customHeight="1">
      <c r="A607" s="17"/>
      <c r="D607" s="18"/>
      <c r="G607" s="19"/>
    </row>
    <row r="608" spans="1:7" ht="15.75" customHeight="1">
      <c r="A608" s="17"/>
      <c r="D608" s="18"/>
      <c r="G608" s="19"/>
    </row>
    <row r="609" spans="1:7" ht="15.75" customHeight="1">
      <c r="A609" s="17"/>
      <c r="D609" s="18"/>
      <c r="G609" s="19"/>
    </row>
    <row r="610" spans="1:7" ht="15.75" customHeight="1">
      <c r="A610" s="17"/>
      <c r="D610" s="18"/>
      <c r="G610" s="19"/>
    </row>
    <row r="611" spans="1:7" ht="15.75" customHeight="1">
      <c r="A611" s="17"/>
      <c r="D611" s="18"/>
      <c r="G611" s="19"/>
    </row>
    <row r="612" spans="1:7" ht="15.75" customHeight="1">
      <c r="A612" s="17"/>
      <c r="D612" s="18"/>
      <c r="G612" s="19"/>
    </row>
    <row r="613" spans="1:7" ht="15.75" customHeight="1">
      <c r="A613" s="17"/>
      <c r="D613" s="18"/>
      <c r="G613" s="19"/>
    </row>
    <row r="614" spans="1:7" ht="15.75" customHeight="1">
      <c r="A614" s="17"/>
      <c r="D614" s="18"/>
      <c r="G614" s="19"/>
    </row>
    <row r="615" spans="1:7" ht="15.75" customHeight="1">
      <c r="A615" s="17"/>
      <c r="D615" s="18"/>
      <c r="G615" s="19"/>
    </row>
    <row r="616" spans="1:7" ht="15.75" customHeight="1">
      <c r="A616" s="17"/>
      <c r="D616" s="18"/>
      <c r="G616" s="19"/>
    </row>
    <row r="617" spans="1:7" ht="15.75" customHeight="1">
      <c r="A617" s="17"/>
      <c r="D617" s="18"/>
      <c r="G617" s="19"/>
    </row>
    <row r="618" spans="1:7" ht="15.75" customHeight="1">
      <c r="A618" s="17"/>
      <c r="D618" s="18"/>
      <c r="G618" s="19"/>
    </row>
    <row r="619" spans="1:7" ht="15.75" customHeight="1">
      <c r="A619" s="17"/>
      <c r="D619" s="18"/>
      <c r="G619" s="19"/>
    </row>
    <row r="620" spans="1:7" ht="15.75" customHeight="1">
      <c r="A620" s="17"/>
      <c r="D620" s="18"/>
      <c r="G620" s="19"/>
    </row>
    <row r="621" spans="1:7" ht="15.75" customHeight="1">
      <c r="A621" s="17"/>
      <c r="D621" s="18"/>
      <c r="G621" s="19"/>
    </row>
    <row r="622" spans="1:7" ht="15.75" customHeight="1">
      <c r="A622" s="17"/>
      <c r="D622" s="18"/>
      <c r="G622" s="19"/>
    </row>
    <row r="623" spans="1:7" ht="15.75" customHeight="1">
      <c r="A623" s="17"/>
      <c r="D623" s="18"/>
      <c r="G623" s="19"/>
    </row>
    <row r="624" spans="1:7" ht="15.75" customHeight="1">
      <c r="A624" s="17"/>
      <c r="D624" s="18"/>
      <c r="G624" s="19"/>
    </row>
    <row r="625" spans="1:7" ht="15.75" customHeight="1">
      <c r="A625" s="17"/>
      <c r="D625" s="18"/>
      <c r="G625" s="19"/>
    </row>
    <row r="626" spans="1:7" ht="15.75" customHeight="1">
      <c r="A626" s="17"/>
      <c r="D626" s="18"/>
      <c r="G626" s="19"/>
    </row>
    <row r="627" spans="1:7" ht="15.75" customHeight="1">
      <c r="A627" s="17"/>
      <c r="D627" s="18"/>
      <c r="G627" s="19"/>
    </row>
    <row r="628" spans="1:7" ht="15.75" customHeight="1">
      <c r="A628" s="17"/>
      <c r="D628" s="18"/>
      <c r="G628" s="19"/>
    </row>
    <row r="629" spans="1:7" ht="15.75" customHeight="1">
      <c r="A629" s="17"/>
      <c r="D629" s="18"/>
      <c r="G629" s="19"/>
    </row>
    <row r="630" spans="1:7" ht="15.75" customHeight="1">
      <c r="A630" s="17"/>
      <c r="D630" s="18"/>
      <c r="G630" s="19"/>
    </row>
    <row r="631" spans="1:7" ht="15.75" customHeight="1">
      <c r="A631" s="17"/>
      <c r="D631" s="18"/>
      <c r="G631" s="19"/>
    </row>
    <row r="632" spans="1:7" ht="15.75" customHeight="1">
      <c r="A632" s="17"/>
      <c r="D632" s="18"/>
      <c r="G632" s="19"/>
    </row>
    <row r="633" spans="1:7" ht="15.75" customHeight="1">
      <c r="A633" s="17"/>
      <c r="D633" s="18"/>
      <c r="G633" s="19"/>
    </row>
    <row r="634" spans="1:7" ht="15.75" customHeight="1">
      <c r="A634" s="17"/>
      <c r="D634" s="18"/>
      <c r="G634" s="19"/>
    </row>
    <row r="635" spans="1:7" ht="15.75" customHeight="1">
      <c r="A635" s="17"/>
      <c r="D635" s="18"/>
      <c r="G635" s="19"/>
    </row>
    <row r="636" spans="1:7" ht="15.75" customHeight="1">
      <c r="A636" s="17"/>
      <c r="D636" s="18"/>
      <c r="G636" s="19"/>
    </row>
    <row r="637" spans="1:7" ht="15.75" customHeight="1">
      <c r="A637" s="17"/>
      <c r="D637" s="18"/>
      <c r="G637" s="19"/>
    </row>
    <row r="638" spans="1:7" ht="15.75" customHeight="1">
      <c r="A638" s="17"/>
      <c r="D638" s="18"/>
      <c r="G638" s="19"/>
    </row>
    <row r="639" spans="1:7" ht="15.75" customHeight="1">
      <c r="A639" s="17"/>
      <c r="D639" s="18"/>
      <c r="G639" s="19"/>
    </row>
    <row r="640" spans="1:7" ht="15.75" customHeight="1">
      <c r="A640" s="17"/>
      <c r="D640" s="18"/>
      <c r="G640" s="19"/>
    </row>
    <row r="641" spans="1:7" ht="15.75" customHeight="1">
      <c r="A641" s="17"/>
      <c r="D641" s="18"/>
      <c r="G641" s="19"/>
    </row>
    <row r="642" spans="1:7" ht="15.75" customHeight="1">
      <c r="A642" s="17"/>
      <c r="D642" s="18"/>
      <c r="G642" s="19"/>
    </row>
    <row r="643" spans="1:7" ht="15.75" customHeight="1">
      <c r="A643" s="17"/>
      <c r="D643" s="18"/>
      <c r="G643" s="19"/>
    </row>
    <row r="644" spans="1:7" ht="15.75" customHeight="1">
      <c r="A644" s="17"/>
      <c r="D644" s="18"/>
      <c r="G644" s="19"/>
    </row>
    <row r="645" spans="1:7" ht="15.75" customHeight="1">
      <c r="A645" s="17"/>
      <c r="D645" s="18"/>
      <c r="G645" s="19"/>
    </row>
    <row r="646" spans="1:7" ht="15.75" customHeight="1">
      <c r="A646" s="17"/>
      <c r="D646" s="18"/>
      <c r="G646" s="19"/>
    </row>
    <row r="647" spans="1:7" ht="15.75" customHeight="1">
      <c r="A647" s="17"/>
      <c r="D647" s="18"/>
      <c r="G647" s="19"/>
    </row>
    <row r="648" spans="1:7" ht="15.75" customHeight="1">
      <c r="A648" s="17"/>
      <c r="D648" s="18"/>
      <c r="G648" s="19"/>
    </row>
    <row r="649" spans="1:7" ht="15.75" customHeight="1">
      <c r="A649" s="17"/>
      <c r="D649" s="18"/>
      <c r="G649" s="19"/>
    </row>
    <row r="650" spans="1:7" ht="15.75" customHeight="1">
      <c r="A650" s="17"/>
      <c r="D650" s="18"/>
      <c r="G650" s="19"/>
    </row>
    <row r="651" spans="1:7" ht="15.75" customHeight="1">
      <c r="A651" s="17"/>
      <c r="D651" s="18"/>
      <c r="G651" s="19"/>
    </row>
    <row r="652" spans="1:7" ht="15.75" customHeight="1">
      <c r="A652" s="17"/>
      <c r="D652" s="18"/>
      <c r="G652" s="19"/>
    </row>
    <row r="653" spans="1:7" ht="15.75" customHeight="1">
      <c r="A653" s="17"/>
      <c r="D653" s="18"/>
      <c r="G653" s="19"/>
    </row>
    <row r="654" spans="1:7" ht="15.75" customHeight="1">
      <c r="A654" s="17"/>
      <c r="D654" s="18"/>
      <c r="G654" s="19"/>
    </row>
    <row r="655" spans="1:7" ht="15.75" customHeight="1">
      <c r="A655" s="17"/>
      <c r="D655" s="18"/>
      <c r="G655" s="19"/>
    </row>
    <row r="656" spans="1:7" ht="15.75" customHeight="1">
      <c r="A656" s="17"/>
      <c r="D656" s="18"/>
      <c r="G656" s="19"/>
    </row>
    <row r="657" spans="1:7" ht="15.75" customHeight="1">
      <c r="A657" s="17"/>
      <c r="D657" s="18"/>
      <c r="G657" s="19"/>
    </row>
    <row r="658" spans="1:7" ht="15.75" customHeight="1">
      <c r="A658" s="17"/>
      <c r="D658" s="18"/>
      <c r="G658" s="19"/>
    </row>
    <row r="659" spans="1:7" ht="15.75" customHeight="1">
      <c r="A659" s="17"/>
      <c r="D659" s="18"/>
      <c r="G659" s="19"/>
    </row>
    <row r="660" spans="1:7" ht="15.75" customHeight="1">
      <c r="A660" s="17"/>
      <c r="D660" s="18"/>
      <c r="G660" s="19"/>
    </row>
    <row r="661" spans="1:7" ht="15.75" customHeight="1">
      <c r="A661" s="17"/>
      <c r="D661" s="18"/>
      <c r="G661" s="19"/>
    </row>
    <row r="662" spans="1:7" ht="15.75" customHeight="1">
      <c r="A662" s="17"/>
      <c r="D662" s="18"/>
      <c r="G662" s="19"/>
    </row>
    <row r="663" spans="1:7" ht="15.75" customHeight="1">
      <c r="A663" s="17"/>
      <c r="D663" s="18"/>
      <c r="G663" s="19"/>
    </row>
    <row r="664" spans="1:7" ht="15.75" customHeight="1">
      <c r="A664" s="17"/>
      <c r="D664" s="18"/>
      <c r="G664" s="19"/>
    </row>
    <row r="665" spans="1:7" ht="15.75" customHeight="1">
      <c r="A665" s="17"/>
      <c r="D665" s="18"/>
      <c r="G665" s="19"/>
    </row>
    <row r="666" spans="1:7" ht="15.75" customHeight="1">
      <c r="A666" s="17"/>
      <c r="D666" s="18"/>
      <c r="G666" s="19"/>
    </row>
    <row r="667" spans="1:7" ht="15.75" customHeight="1">
      <c r="A667" s="17"/>
      <c r="D667" s="18"/>
      <c r="G667" s="19"/>
    </row>
    <row r="668" spans="1:7" ht="15.75" customHeight="1">
      <c r="A668" s="17"/>
      <c r="D668" s="18"/>
      <c r="G668" s="19"/>
    </row>
    <row r="669" spans="1:7" ht="15.75" customHeight="1">
      <c r="A669" s="17"/>
      <c r="D669" s="18"/>
      <c r="G669" s="19"/>
    </row>
    <row r="670" spans="1:7" ht="15.75" customHeight="1">
      <c r="A670" s="17"/>
      <c r="D670" s="18"/>
      <c r="G670" s="19"/>
    </row>
    <row r="671" spans="1:7" ht="15.75" customHeight="1">
      <c r="A671" s="17"/>
      <c r="D671" s="18"/>
      <c r="G671" s="19"/>
    </row>
    <row r="672" spans="1:7" ht="15.75" customHeight="1">
      <c r="A672" s="17"/>
      <c r="D672" s="18"/>
      <c r="G672" s="19"/>
    </row>
    <row r="673" spans="1:7" ht="15.75" customHeight="1">
      <c r="A673" s="17"/>
      <c r="D673" s="18"/>
      <c r="G673" s="19"/>
    </row>
    <row r="674" spans="1:7" ht="15.75" customHeight="1">
      <c r="A674" s="17"/>
      <c r="D674" s="18"/>
      <c r="G674" s="19"/>
    </row>
    <row r="675" spans="1:7" ht="15.75" customHeight="1">
      <c r="A675" s="17"/>
      <c r="D675" s="18"/>
      <c r="G675" s="19"/>
    </row>
    <row r="676" spans="1:7" ht="15.75" customHeight="1">
      <c r="A676" s="17"/>
      <c r="D676" s="18"/>
      <c r="G676" s="19"/>
    </row>
    <row r="677" spans="1:7" ht="15.75" customHeight="1">
      <c r="A677" s="17"/>
      <c r="D677" s="18"/>
      <c r="G677" s="19"/>
    </row>
    <row r="678" spans="1:7" ht="15.75" customHeight="1">
      <c r="A678" s="17"/>
      <c r="D678" s="18"/>
      <c r="G678" s="19"/>
    </row>
    <row r="679" spans="1:7" ht="15.75" customHeight="1">
      <c r="A679" s="17"/>
      <c r="D679" s="18"/>
      <c r="G679" s="19"/>
    </row>
    <row r="680" spans="1:7" ht="15.75" customHeight="1">
      <c r="A680" s="17"/>
      <c r="D680" s="18"/>
      <c r="G680" s="19"/>
    </row>
    <row r="681" spans="1:7" ht="15.75" customHeight="1">
      <c r="A681" s="17"/>
      <c r="D681" s="18"/>
      <c r="G681" s="19"/>
    </row>
    <row r="682" spans="1:7" ht="15.75" customHeight="1">
      <c r="A682" s="17"/>
      <c r="D682" s="18"/>
      <c r="G682" s="19"/>
    </row>
    <row r="683" spans="1:7" ht="15.75" customHeight="1">
      <c r="A683" s="17"/>
      <c r="D683" s="18"/>
      <c r="G683" s="19"/>
    </row>
    <row r="684" spans="1:7" ht="15.75" customHeight="1">
      <c r="A684" s="17"/>
      <c r="D684" s="18"/>
      <c r="G684" s="19"/>
    </row>
    <row r="685" spans="1:7" ht="15.75" customHeight="1">
      <c r="A685" s="17"/>
      <c r="D685" s="18"/>
      <c r="G685" s="19"/>
    </row>
    <row r="686" spans="1:7" ht="15.75" customHeight="1">
      <c r="A686" s="17"/>
      <c r="D686" s="18"/>
      <c r="G686" s="19"/>
    </row>
    <row r="687" spans="1:7" ht="15.75" customHeight="1">
      <c r="A687" s="17"/>
      <c r="D687" s="18"/>
      <c r="G687" s="19"/>
    </row>
    <row r="688" spans="1:7" ht="15.75" customHeight="1">
      <c r="A688" s="17"/>
      <c r="D688" s="18"/>
      <c r="G688" s="19"/>
    </row>
    <row r="689" spans="1:7" ht="15.75" customHeight="1">
      <c r="A689" s="17"/>
      <c r="D689" s="18"/>
      <c r="G689" s="19"/>
    </row>
    <row r="690" spans="1:7" ht="15.75" customHeight="1">
      <c r="A690" s="17"/>
      <c r="D690" s="18"/>
      <c r="G690" s="19"/>
    </row>
    <row r="691" spans="1:7" ht="15.75" customHeight="1">
      <c r="A691" s="17"/>
      <c r="D691" s="18"/>
      <c r="G691" s="19"/>
    </row>
    <row r="692" spans="1:7" ht="15.75" customHeight="1">
      <c r="A692" s="17"/>
      <c r="D692" s="18"/>
      <c r="G692" s="19"/>
    </row>
    <row r="693" spans="1:7" ht="15.75" customHeight="1">
      <c r="A693" s="17"/>
      <c r="D693" s="18"/>
      <c r="G693" s="19"/>
    </row>
    <row r="694" spans="1:7" ht="15.75" customHeight="1">
      <c r="A694" s="17"/>
      <c r="D694" s="18"/>
      <c r="G694" s="19"/>
    </row>
    <row r="695" spans="1:7" ht="15.75" customHeight="1">
      <c r="A695" s="17"/>
      <c r="D695" s="18"/>
      <c r="G695" s="19"/>
    </row>
    <row r="696" spans="1:7" ht="15.75" customHeight="1">
      <c r="A696" s="17"/>
      <c r="D696" s="18"/>
      <c r="G696" s="19"/>
    </row>
    <row r="697" spans="1:7" ht="15.75" customHeight="1">
      <c r="A697" s="17"/>
      <c r="D697" s="18"/>
      <c r="G697" s="19"/>
    </row>
    <row r="698" spans="1:7" ht="15.75" customHeight="1">
      <c r="A698" s="17"/>
      <c r="D698" s="18"/>
      <c r="G698" s="19"/>
    </row>
    <row r="699" spans="1:7" ht="15.75" customHeight="1">
      <c r="A699" s="17"/>
      <c r="D699" s="18"/>
      <c r="G699" s="19"/>
    </row>
    <row r="700" spans="1:7" ht="15.75" customHeight="1">
      <c r="A700" s="17"/>
      <c r="D700" s="18"/>
      <c r="G700" s="19"/>
    </row>
    <row r="701" spans="1:7" ht="15.75" customHeight="1">
      <c r="A701" s="17"/>
      <c r="D701" s="18"/>
      <c r="G701" s="19"/>
    </row>
    <row r="702" spans="1:7" ht="15.75" customHeight="1">
      <c r="A702" s="17"/>
      <c r="D702" s="18"/>
      <c r="G702" s="19"/>
    </row>
    <row r="703" spans="1:7" ht="15.75" customHeight="1">
      <c r="A703" s="17"/>
      <c r="D703" s="18"/>
      <c r="G703" s="19"/>
    </row>
    <row r="704" spans="1:7" ht="15.75" customHeight="1">
      <c r="A704" s="17"/>
      <c r="D704" s="18"/>
      <c r="G704" s="19"/>
    </row>
    <row r="705" spans="1:7" ht="15.75" customHeight="1">
      <c r="A705" s="17"/>
      <c r="D705" s="18"/>
      <c r="G705" s="19"/>
    </row>
    <row r="706" spans="1:7" ht="15.75" customHeight="1">
      <c r="A706" s="17"/>
      <c r="D706" s="18"/>
      <c r="G706" s="19"/>
    </row>
    <row r="707" spans="1:7" ht="15.75" customHeight="1">
      <c r="A707" s="17"/>
      <c r="D707" s="18"/>
      <c r="G707" s="19"/>
    </row>
    <row r="708" spans="1:7" ht="15.75" customHeight="1">
      <c r="A708" s="17"/>
      <c r="D708" s="18"/>
      <c r="G708" s="19"/>
    </row>
    <row r="709" spans="1:7" ht="15.75" customHeight="1">
      <c r="A709" s="17"/>
      <c r="D709" s="18"/>
      <c r="G709" s="19"/>
    </row>
    <row r="710" spans="1:7" ht="15.75" customHeight="1">
      <c r="A710" s="17"/>
      <c r="D710" s="18"/>
      <c r="G710" s="19"/>
    </row>
    <row r="711" spans="1:7" ht="15.75" customHeight="1">
      <c r="A711" s="17"/>
      <c r="D711" s="18"/>
      <c r="G711" s="19"/>
    </row>
    <row r="712" spans="1:7" ht="15.75" customHeight="1">
      <c r="A712" s="17"/>
      <c r="D712" s="18"/>
      <c r="G712" s="19"/>
    </row>
    <row r="713" spans="1:7" ht="15.75" customHeight="1">
      <c r="A713" s="17"/>
      <c r="D713" s="18"/>
      <c r="G713" s="19"/>
    </row>
    <row r="714" spans="1:7" ht="15.75" customHeight="1">
      <c r="A714" s="17"/>
      <c r="D714" s="18"/>
      <c r="G714" s="19"/>
    </row>
    <row r="715" spans="1:7" ht="15.75" customHeight="1">
      <c r="A715" s="17"/>
      <c r="D715" s="18"/>
      <c r="G715" s="19"/>
    </row>
    <row r="716" spans="1:7" ht="15.75" customHeight="1">
      <c r="A716" s="17"/>
      <c r="D716" s="18"/>
      <c r="G716" s="19"/>
    </row>
    <row r="717" spans="1:7" ht="15.75" customHeight="1">
      <c r="A717" s="17"/>
      <c r="D717" s="18"/>
      <c r="G717" s="19"/>
    </row>
    <row r="718" spans="1:7" ht="15.75" customHeight="1">
      <c r="A718" s="17"/>
      <c r="D718" s="18"/>
      <c r="G718" s="19"/>
    </row>
    <row r="719" spans="1:7" ht="15.75" customHeight="1">
      <c r="A719" s="17"/>
      <c r="D719" s="18"/>
      <c r="G719" s="19"/>
    </row>
    <row r="720" spans="1:7" ht="15.75" customHeight="1">
      <c r="A720" s="17"/>
      <c r="D720" s="18"/>
      <c r="G720" s="19"/>
    </row>
    <row r="721" spans="1:7" ht="15.75" customHeight="1">
      <c r="A721" s="17"/>
      <c r="D721" s="18"/>
      <c r="G721" s="19"/>
    </row>
    <row r="722" spans="1:7" ht="15.75" customHeight="1">
      <c r="A722" s="17"/>
      <c r="D722" s="18"/>
      <c r="G722" s="19"/>
    </row>
    <row r="723" spans="1:7" ht="15.75" customHeight="1">
      <c r="A723" s="17"/>
      <c r="D723" s="18"/>
      <c r="G723" s="19"/>
    </row>
    <row r="724" spans="1:7" ht="15.75" customHeight="1">
      <c r="A724" s="17"/>
      <c r="D724" s="18"/>
      <c r="G724" s="19"/>
    </row>
    <row r="725" spans="1:7" ht="15.75" customHeight="1">
      <c r="A725" s="17"/>
      <c r="D725" s="18"/>
      <c r="G725" s="19"/>
    </row>
    <row r="726" spans="1:7" ht="15.75" customHeight="1">
      <c r="A726" s="17"/>
      <c r="D726" s="18"/>
      <c r="G726" s="19"/>
    </row>
    <row r="727" spans="1:7" ht="15.75" customHeight="1">
      <c r="A727" s="17"/>
      <c r="D727" s="18"/>
      <c r="G727" s="19"/>
    </row>
    <row r="728" spans="1:7" ht="15.75" customHeight="1">
      <c r="A728" s="17"/>
      <c r="D728" s="18"/>
      <c r="G728" s="19"/>
    </row>
    <row r="729" spans="1:7" ht="15.75" customHeight="1">
      <c r="A729" s="17"/>
      <c r="D729" s="18"/>
      <c r="G729" s="19"/>
    </row>
    <row r="730" spans="1:7" ht="15.75" customHeight="1">
      <c r="A730" s="17"/>
      <c r="D730" s="18"/>
      <c r="G730" s="19"/>
    </row>
    <row r="731" spans="1:7" ht="15.75" customHeight="1">
      <c r="A731" s="17"/>
      <c r="D731" s="18"/>
      <c r="G731" s="19"/>
    </row>
    <row r="732" spans="1:7" ht="15.75" customHeight="1">
      <c r="A732" s="17"/>
      <c r="D732" s="18"/>
      <c r="G732" s="19"/>
    </row>
    <row r="733" spans="1:7" ht="15.75" customHeight="1">
      <c r="A733" s="17"/>
      <c r="D733" s="18"/>
      <c r="G733" s="19"/>
    </row>
    <row r="734" spans="1:7" ht="15.75" customHeight="1">
      <c r="A734" s="17"/>
      <c r="D734" s="18"/>
      <c r="G734" s="19"/>
    </row>
    <row r="735" spans="1:7" ht="15.75" customHeight="1">
      <c r="A735" s="17"/>
      <c r="D735" s="18"/>
      <c r="G735" s="19"/>
    </row>
    <row r="736" spans="1:7" ht="15.75" customHeight="1">
      <c r="A736" s="17"/>
      <c r="D736" s="18"/>
      <c r="G736" s="19"/>
    </row>
    <row r="737" spans="1:7" ht="15.75" customHeight="1">
      <c r="A737" s="17"/>
      <c r="D737" s="18"/>
      <c r="G737" s="19"/>
    </row>
    <row r="738" spans="1:7" ht="15.75" customHeight="1">
      <c r="A738" s="17"/>
      <c r="D738" s="18"/>
      <c r="G738" s="19"/>
    </row>
    <row r="739" spans="1:7" ht="15.75" customHeight="1">
      <c r="A739" s="17"/>
      <c r="D739" s="18"/>
      <c r="G739" s="19"/>
    </row>
    <row r="740" spans="1:7" ht="15.75" customHeight="1">
      <c r="A740" s="17"/>
      <c r="D740" s="18"/>
      <c r="G740" s="19"/>
    </row>
    <row r="741" spans="1:7" ht="15.75" customHeight="1">
      <c r="A741" s="17"/>
      <c r="D741" s="18"/>
      <c r="G741" s="19"/>
    </row>
    <row r="742" spans="1:7" ht="15.75" customHeight="1">
      <c r="A742" s="17"/>
      <c r="D742" s="18"/>
      <c r="G742" s="19"/>
    </row>
    <row r="743" spans="1:7" ht="15.75" customHeight="1">
      <c r="A743" s="17"/>
      <c r="D743" s="18"/>
      <c r="G743" s="19"/>
    </row>
    <row r="744" spans="1:7" ht="15.75" customHeight="1">
      <c r="A744" s="17"/>
      <c r="D744" s="18"/>
      <c r="G744" s="19"/>
    </row>
    <row r="745" spans="1:7" ht="15.75" customHeight="1">
      <c r="A745" s="17"/>
      <c r="D745" s="18"/>
      <c r="G745" s="19"/>
    </row>
    <row r="746" spans="1:7" ht="15.75" customHeight="1">
      <c r="A746" s="17"/>
      <c r="D746" s="18"/>
      <c r="G746" s="19"/>
    </row>
    <row r="747" spans="1:7" ht="15.75" customHeight="1">
      <c r="A747" s="17"/>
      <c r="D747" s="18"/>
      <c r="G747" s="19"/>
    </row>
    <row r="748" spans="1:7" ht="15.75" customHeight="1">
      <c r="A748" s="17"/>
      <c r="D748" s="18"/>
      <c r="G748" s="19"/>
    </row>
    <row r="749" spans="1:7" ht="15.75" customHeight="1">
      <c r="A749" s="17"/>
      <c r="D749" s="18"/>
      <c r="G749" s="19"/>
    </row>
    <row r="750" spans="1:7" ht="15.75" customHeight="1">
      <c r="A750" s="17"/>
      <c r="D750" s="18"/>
      <c r="G750" s="19"/>
    </row>
    <row r="751" spans="1:7" ht="15.75" customHeight="1">
      <c r="A751" s="17"/>
      <c r="D751" s="18"/>
      <c r="G751" s="19"/>
    </row>
    <row r="752" spans="1:7" ht="15.75" customHeight="1">
      <c r="A752" s="17"/>
      <c r="D752" s="18"/>
      <c r="G752" s="19"/>
    </row>
    <row r="753" spans="1:7" ht="15.75" customHeight="1">
      <c r="A753" s="17"/>
      <c r="D753" s="18"/>
      <c r="G753" s="19"/>
    </row>
    <row r="754" spans="1:7" ht="15.75" customHeight="1">
      <c r="A754" s="17"/>
      <c r="D754" s="18"/>
      <c r="G754" s="19"/>
    </row>
    <row r="755" spans="1:7" ht="15.75" customHeight="1">
      <c r="A755" s="17"/>
      <c r="D755" s="18"/>
      <c r="G755" s="19"/>
    </row>
    <row r="756" spans="1:7" ht="15.75" customHeight="1">
      <c r="A756" s="17"/>
      <c r="D756" s="18"/>
      <c r="G756" s="19"/>
    </row>
    <row r="757" spans="1:7" ht="15.75" customHeight="1">
      <c r="A757" s="17"/>
      <c r="D757" s="18"/>
      <c r="G757" s="19"/>
    </row>
    <row r="758" spans="1:7" ht="15.75" customHeight="1">
      <c r="A758" s="17"/>
      <c r="D758" s="18"/>
      <c r="G758" s="19"/>
    </row>
    <row r="759" spans="1:7" ht="15.75" customHeight="1">
      <c r="A759" s="17"/>
      <c r="D759" s="18"/>
      <c r="G759" s="19"/>
    </row>
    <row r="760" spans="1:7" ht="15.75" customHeight="1">
      <c r="A760" s="17"/>
      <c r="D760" s="18"/>
      <c r="G760" s="19"/>
    </row>
    <row r="761" spans="1:7" ht="15.75" customHeight="1">
      <c r="A761" s="17"/>
      <c r="D761" s="18"/>
      <c r="G761" s="19"/>
    </row>
    <row r="762" spans="1:7" ht="15.75" customHeight="1">
      <c r="A762" s="17"/>
      <c r="D762" s="18"/>
      <c r="G762" s="19"/>
    </row>
    <row r="763" spans="1:7" ht="15.75" customHeight="1">
      <c r="A763" s="17"/>
      <c r="D763" s="18"/>
      <c r="G763" s="19"/>
    </row>
    <row r="764" spans="1:7" ht="15.75" customHeight="1">
      <c r="A764" s="17"/>
      <c r="D764" s="18"/>
      <c r="G764" s="19"/>
    </row>
    <row r="765" spans="1:7" ht="15.75" customHeight="1">
      <c r="A765" s="17"/>
      <c r="D765" s="18"/>
      <c r="G765" s="19"/>
    </row>
    <row r="766" spans="1:7" ht="15.75" customHeight="1">
      <c r="A766" s="17"/>
      <c r="D766" s="18"/>
      <c r="G766" s="19"/>
    </row>
    <row r="767" spans="1:7" ht="15.75" customHeight="1">
      <c r="A767" s="17"/>
      <c r="D767" s="18"/>
      <c r="G767" s="19"/>
    </row>
    <row r="768" spans="1:7" ht="15.75" customHeight="1">
      <c r="A768" s="17"/>
      <c r="D768" s="18"/>
      <c r="G768" s="19"/>
    </row>
    <row r="769" spans="1:7" ht="15.75" customHeight="1">
      <c r="A769" s="17"/>
      <c r="D769" s="18"/>
      <c r="G769" s="19"/>
    </row>
    <row r="770" spans="1:7" ht="15.75" customHeight="1">
      <c r="A770" s="17"/>
      <c r="D770" s="18"/>
      <c r="G770" s="19"/>
    </row>
    <row r="771" spans="1:7" ht="15.75" customHeight="1">
      <c r="A771" s="17"/>
      <c r="D771" s="18"/>
      <c r="G771" s="19"/>
    </row>
    <row r="772" spans="1:7" ht="15.75" customHeight="1">
      <c r="A772" s="17"/>
      <c r="D772" s="18"/>
      <c r="G772" s="19"/>
    </row>
    <row r="773" spans="1:7" ht="15.75" customHeight="1">
      <c r="A773" s="17"/>
      <c r="D773" s="18"/>
      <c r="G773" s="19"/>
    </row>
    <row r="774" spans="1:7" ht="15.75" customHeight="1">
      <c r="A774" s="17"/>
      <c r="D774" s="18"/>
      <c r="G774" s="19"/>
    </row>
    <row r="775" spans="1:7" ht="15.75" customHeight="1">
      <c r="A775" s="17"/>
      <c r="D775" s="18"/>
      <c r="G775" s="19"/>
    </row>
    <row r="776" spans="1:7" ht="15.75" customHeight="1">
      <c r="A776" s="17"/>
      <c r="D776" s="18"/>
      <c r="G776" s="19"/>
    </row>
    <row r="777" spans="1:7" ht="15.75" customHeight="1">
      <c r="A777" s="17"/>
      <c r="D777" s="18"/>
      <c r="G777" s="19"/>
    </row>
    <row r="778" spans="1:7" ht="15.75" customHeight="1">
      <c r="A778" s="17"/>
      <c r="D778" s="18"/>
      <c r="G778" s="19"/>
    </row>
    <row r="779" spans="1:7" ht="15.75" customHeight="1">
      <c r="A779" s="17"/>
      <c r="D779" s="18"/>
      <c r="G779" s="19"/>
    </row>
    <row r="780" spans="1:7" ht="15.75" customHeight="1">
      <c r="A780" s="17"/>
      <c r="D780" s="18"/>
      <c r="G780" s="19"/>
    </row>
    <row r="781" spans="1:7" ht="15.75" customHeight="1">
      <c r="A781" s="17"/>
      <c r="D781" s="18"/>
      <c r="G781" s="19"/>
    </row>
    <row r="782" spans="1:7" ht="15.75" customHeight="1">
      <c r="A782" s="17"/>
      <c r="D782" s="18"/>
      <c r="G782" s="19"/>
    </row>
    <row r="783" spans="1:7" ht="15.75" customHeight="1">
      <c r="A783" s="17"/>
      <c r="D783" s="18"/>
      <c r="G783" s="19"/>
    </row>
    <row r="784" spans="1:7" ht="15.75" customHeight="1">
      <c r="A784" s="17"/>
      <c r="D784" s="18"/>
      <c r="G784" s="19"/>
    </row>
    <row r="785" spans="1:7" ht="15.75" customHeight="1">
      <c r="A785" s="17"/>
      <c r="D785" s="18"/>
      <c r="G785" s="19"/>
    </row>
    <row r="786" spans="1:7" ht="15.75" customHeight="1">
      <c r="A786" s="17"/>
      <c r="D786" s="18"/>
      <c r="G786" s="19"/>
    </row>
    <row r="787" spans="1:7" ht="15.75" customHeight="1">
      <c r="A787" s="17"/>
      <c r="D787" s="18"/>
      <c r="G787" s="19"/>
    </row>
    <row r="788" spans="1:7" ht="15.75" customHeight="1">
      <c r="A788" s="17"/>
      <c r="D788" s="18"/>
      <c r="G788" s="19"/>
    </row>
    <row r="789" spans="1:7" ht="15.75" customHeight="1">
      <c r="A789" s="17"/>
      <c r="D789" s="18"/>
      <c r="G789" s="19"/>
    </row>
    <row r="790" spans="1:7" ht="15.75" customHeight="1">
      <c r="A790" s="17"/>
      <c r="D790" s="18"/>
      <c r="G790" s="19"/>
    </row>
    <row r="791" spans="1:7" ht="15.75" customHeight="1">
      <c r="A791" s="17"/>
      <c r="D791" s="18"/>
      <c r="G791" s="19"/>
    </row>
    <row r="792" spans="1:7" ht="15.75" customHeight="1">
      <c r="A792" s="17"/>
      <c r="D792" s="18"/>
      <c r="G792" s="19"/>
    </row>
    <row r="793" spans="1:7" ht="15.75" customHeight="1">
      <c r="A793" s="17"/>
      <c r="D793" s="18"/>
      <c r="G793" s="19"/>
    </row>
    <row r="794" spans="1:7" ht="15.75" customHeight="1">
      <c r="A794" s="17"/>
      <c r="D794" s="18"/>
      <c r="G794" s="19"/>
    </row>
    <row r="795" spans="1:7" ht="15.75" customHeight="1">
      <c r="A795" s="17"/>
      <c r="D795" s="18"/>
      <c r="G795" s="19"/>
    </row>
    <row r="796" spans="1:7" ht="15.75" customHeight="1">
      <c r="A796" s="17"/>
      <c r="D796" s="18"/>
      <c r="G796" s="19"/>
    </row>
    <row r="797" spans="1:7" ht="15.75" customHeight="1">
      <c r="A797" s="17"/>
      <c r="D797" s="18"/>
      <c r="G797" s="19"/>
    </row>
    <row r="798" spans="1:7" ht="15.75" customHeight="1">
      <c r="A798" s="17"/>
      <c r="D798" s="18"/>
      <c r="G798" s="19"/>
    </row>
    <row r="799" spans="1:7" ht="15.75" customHeight="1">
      <c r="A799" s="17"/>
      <c r="D799" s="18"/>
      <c r="G799" s="19"/>
    </row>
    <row r="800" spans="1:7" ht="15.75" customHeight="1">
      <c r="A800" s="17"/>
      <c r="D800" s="18"/>
      <c r="G800" s="19"/>
    </row>
    <row r="801" spans="1:7" ht="15.75" customHeight="1">
      <c r="A801" s="17"/>
      <c r="D801" s="18"/>
      <c r="G801" s="19"/>
    </row>
    <row r="802" spans="1:7" ht="15.75" customHeight="1">
      <c r="A802" s="17"/>
      <c r="D802" s="18"/>
      <c r="G802" s="19"/>
    </row>
    <row r="803" spans="1:7" ht="15.75" customHeight="1">
      <c r="A803" s="17"/>
      <c r="D803" s="18"/>
      <c r="G803" s="19"/>
    </row>
    <row r="804" spans="1:7" ht="15.75" customHeight="1">
      <c r="A804" s="17"/>
      <c r="D804" s="18"/>
      <c r="G804" s="19"/>
    </row>
    <row r="805" spans="1:7" ht="15.75" customHeight="1">
      <c r="A805" s="17"/>
      <c r="D805" s="18"/>
      <c r="G805" s="19"/>
    </row>
    <row r="806" spans="1:7" ht="15.75" customHeight="1">
      <c r="A806" s="17"/>
      <c r="D806" s="18"/>
      <c r="G806" s="19"/>
    </row>
    <row r="807" spans="1:7" ht="15.75" customHeight="1">
      <c r="A807" s="17"/>
      <c r="D807" s="18"/>
      <c r="G807" s="19"/>
    </row>
    <row r="808" spans="1:7" ht="15.75" customHeight="1">
      <c r="A808" s="17"/>
      <c r="D808" s="18"/>
      <c r="G808" s="19"/>
    </row>
    <row r="809" spans="1:7" ht="15.75" customHeight="1">
      <c r="A809" s="17"/>
      <c r="D809" s="18"/>
      <c r="G809" s="19"/>
    </row>
    <row r="810" spans="1:7" ht="15.75" customHeight="1">
      <c r="A810" s="17"/>
      <c r="D810" s="18"/>
      <c r="G810" s="19"/>
    </row>
    <row r="811" spans="1:7" ht="15.75" customHeight="1">
      <c r="A811" s="17"/>
      <c r="D811" s="18"/>
      <c r="G811" s="19"/>
    </row>
    <row r="812" spans="1:7" ht="15.75" customHeight="1">
      <c r="A812" s="17"/>
      <c r="D812" s="18"/>
      <c r="G812" s="19"/>
    </row>
    <row r="813" spans="1:7" ht="15.75" customHeight="1">
      <c r="A813" s="17"/>
      <c r="D813" s="18"/>
      <c r="G813" s="19"/>
    </row>
    <row r="814" spans="1:7" ht="15.75" customHeight="1">
      <c r="A814" s="17"/>
      <c r="D814" s="18"/>
      <c r="G814" s="19"/>
    </row>
    <row r="815" spans="1:7" ht="15.75" customHeight="1">
      <c r="A815" s="17"/>
      <c r="D815" s="18"/>
      <c r="G815" s="19"/>
    </row>
    <row r="816" spans="1:7" ht="15.75" customHeight="1">
      <c r="A816" s="17"/>
      <c r="D816" s="18"/>
      <c r="G816" s="19"/>
    </row>
    <row r="817" spans="1:7" ht="15.75" customHeight="1">
      <c r="A817" s="17"/>
      <c r="D817" s="18"/>
      <c r="G817" s="19"/>
    </row>
    <row r="818" spans="1:7" ht="15.75" customHeight="1">
      <c r="A818" s="17"/>
      <c r="D818" s="18"/>
      <c r="G818" s="19"/>
    </row>
    <row r="819" spans="1:7" ht="15.75" customHeight="1">
      <c r="A819" s="17"/>
      <c r="D819" s="18"/>
      <c r="G819" s="19"/>
    </row>
    <row r="820" spans="1:7" ht="15.75" customHeight="1">
      <c r="A820" s="17"/>
      <c r="D820" s="18"/>
      <c r="G820" s="19"/>
    </row>
    <row r="821" spans="1:7" ht="15.75" customHeight="1">
      <c r="A821" s="17"/>
      <c r="D821" s="18"/>
      <c r="G821" s="19"/>
    </row>
    <row r="822" spans="1:7" ht="15.75" customHeight="1">
      <c r="A822" s="17"/>
      <c r="D822" s="18"/>
      <c r="G822" s="19"/>
    </row>
    <row r="823" spans="1:7" ht="15.75" customHeight="1">
      <c r="A823" s="17"/>
      <c r="D823" s="18"/>
      <c r="G823" s="19"/>
    </row>
    <row r="824" spans="1:7" ht="15.75" customHeight="1">
      <c r="A824" s="17"/>
      <c r="D824" s="18"/>
      <c r="G824" s="19"/>
    </row>
    <row r="825" spans="1:7" ht="15.75" customHeight="1">
      <c r="A825" s="17"/>
      <c r="D825" s="18"/>
      <c r="G825" s="19"/>
    </row>
    <row r="826" spans="1:7" ht="15.75" customHeight="1">
      <c r="A826" s="17"/>
      <c r="D826" s="18"/>
      <c r="G826" s="19"/>
    </row>
    <row r="827" spans="1:7" ht="15.75" customHeight="1">
      <c r="A827" s="17"/>
      <c r="D827" s="18"/>
      <c r="G827" s="19"/>
    </row>
    <row r="828" spans="1:7" ht="15.75" customHeight="1">
      <c r="A828" s="17"/>
      <c r="D828" s="18"/>
      <c r="G828" s="19"/>
    </row>
    <row r="829" spans="1:7" ht="15.75" customHeight="1">
      <c r="A829" s="17"/>
      <c r="D829" s="18"/>
      <c r="G829" s="19"/>
    </row>
    <row r="830" spans="1:7" ht="15.75" customHeight="1">
      <c r="A830" s="17"/>
      <c r="D830" s="18"/>
      <c r="G830" s="19"/>
    </row>
    <row r="831" spans="1:7" ht="15.75" customHeight="1">
      <c r="A831" s="17"/>
      <c r="D831" s="18"/>
      <c r="G831" s="19"/>
    </row>
    <row r="832" spans="1:7" ht="15.75" customHeight="1">
      <c r="A832" s="17"/>
      <c r="D832" s="18"/>
      <c r="G832" s="19"/>
    </row>
    <row r="833" spans="1:7" ht="15.75" customHeight="1">
      <c r="A833" s="17"/>
      <c r="D833" s="18"/>
      <c r="G833" s="19"/>
    </row>
    <row r="834" spans="1:7" ht="15.75" customHeight="1">
      <c r="A834" s="17"/>
      <c r="D834" s="18"/>
      <c r="G834" s="19"/>
    </row>
    <row r="835" spans="1:7" ht="15.75" customHeight="1">
      <c r="A835" s="17"/>
      <c r="D835" s="18"/>
      <c r="G835" s="19"/>
    </row>
    <row r="836" spans="1:7" ht="15.75" customHeight="1">
      <c r="A836" s="17"/>
      <c r="D836" s="18"/>
      <c r="G836" s="19"/>
    </row>
    <row r="837" spans="1:7" ht="15.75" customHeight="1">
      <c r="A837" s="17"/>
      <c r="D837" s="18"/>
      <c r="G837" s="19"/>
    </row>
    <row r="838" spans="1:7" ht="15.75" customHeight="1">
      <c r="A838" s="17"/>
      <c r="D838" s="18"/>
      <c r="G838" s="19"/>
    </row>
    <row r="839" spans="1:7" ht="15.75" customHeight="1">
      <c r="A839" s="17"/>
      <c r="D839" s="18"/>
      <c r="G839" s="19"/>
    </row>
    <row r="840" spans="1:7" ht="15.75" customHeight="1">
      <c r="A840" s="17"/>
      <c r="D840" s="18"/>
      <c r="G840" s="19"/>
    </row>
    <row r="841" spans="1:7" ht="15.75" customHeight="1">
      <c r="A841" s="17"/>
      <c r="D841" s="18"/>
      <c r="G841" s="19"/>
    </row>
    <row r="842" spans="1:7" ht="15.75" customHeight="1">
      <c r="A842" s="17"/>
      <c r="D842" s="18"/>
      <c r="G842" s="19"/>
    </row>
    <row r="843" spans="1:7" ht="15.75" customHeight="1">
      <c r="A843" s="17"/>
      <c r="D843" s="18"/>
      <c r="G843" s="19"/>
    </row>
    <row r="844" spans="1:7" ht="15.75" customHeight="1">
      <c r="A844" s="17"/>
      <c r="D844" s="18"/>
      <c r="G844" s="19"/>
    </row>
    <row r="845" spans="1:7" ht="15.75" customHeight="1">
      <c r="A845" s="17"/>
      <c r="D845" s="18"/>
      <c r="G845" s="19"/>
    </row>
    <row r="846" spans="1:7" ht="15.75" customHeight="1">
      <c r="A846" s="17"/>
      <c r="D846" s="18"/>
      <c r="G846" s="19"/>
    </row>
    <row r="847" spans="1:7" ht="15.75" customHeight="1">
      <c r="A847" s="17"/>
      <c r="D847" s="18"/>
      <c r="G847" s="19"/>
    </row>
    <row r="848" spans="1:7" ht="15.75" customHeight="1">
      <c r="A848" s="17"/>
      <c r="D848" s="18"/>
      <c r="G848" s="19"/>
    </row>
    <row r="849" spans="1:7" ht="15.75" customHeight="1">
      <c r="A849" s="17"/>
      <c r="D849" s="18"/>
      <c r="G849" s="19"/>
    </row>
    <row r="850" spans="1:7" ht="15.75" customHeight="1">
      <c r="A850" s="17"/>
      <c r="D850" s="18"/>
      <c r="G850" s="19"/>
    </row>
    <row r="851" spans="1:7" ht="15.75" customHeight="1">
      <c r="A851" s="17"/>
      <c r="D851" s="18"/>
      <c r="G851" s="19"/>
    </row>
    <row r="852" spans="1:7" ht="15.75" customHeight="1">
      <c r="A852" s="17"/>
      <c r="D852" s="18"/>
      <c r="G852" s="19"/>
    </row>
    <row r="853" spans="1:7" ht="15.75" customHeight="1">
      <c r="A853" s="17"/>
      <c r="D853" s="18"/>
      <c r="G853" s="19"/>
    </row>
    <row r="854" spans="1:7" ht="15.75" customHeight="1">
      <c r="A854" s="17"/>
      <c r="D854" s="18"/>
      <c r="G854" s="19"/>
    </row>
    <row r="855" spans="1:7" ht="15.75" customHeight="1">
      <c r="A855" s="17"/>
      <c r="D855" s="18"/>
      <c r="G855" s="19"/>
    </row>
    <row r="856" spans="1:7" ht="15.75" customHeight="1">
      <c r="A856" s="17"/>
      <c r="D856" s="18"/>
      <c r="G856" s="19"/>
    </row>
    <row r="857" spans="1:7" ht="15.75" customHeight="1">
      <c r="A857" s="17"/>
      <c r="D857" s="18"/>
      <c r="G857" s="19"/>
    </row>
    <row r="858" spans="1:7" ht="15.75" customHeight="1">
      <c r="A858" s="17"/>
      <c r="D858" s="18"/>
      <c r="G858" s="19"/>
    </row>
    <row r="859" spans="1:7" ht="15.75" customHeight="1">
      <c r="A859" s="17"/>
      <c r="D859" s="18"/>
      <c r="G859" s="19"/>
    </row>
    <row r="860" spans="1:7" ht="15.75" customHeight="1">
      <c r="A860" s="17"/>
      <c r="D860" s="18"/>
      <c r="G860" s="19"/>
    </row>
    <row r="861" spans="1:7" ht="15.75" customHeight="1">
      <c r="A861" s="17"/>
      <c r="D861" s="18"/>
      <c r="G861" s="19"/>
    </row>
    <row r="862" spans="1:7" ht="15.75" customHeight="1">
      <c r="A862" s="17"/>
      <c r="D862" s="18"/>
      <c r="G862" s="19"/>
    </row>
    <row r="863" spans="1:7" ht="15.75" customHeight="1">
      <c r="A863" s="17"/>
      <c r="D863" s="18"/>
      <c r="G863" s="19"/>
    </row>
    <row r="864" spans="1:7" ht="15.75" customHeight="1">
      <c r="A864" s="17"/>
      <c r="D864" s="18"/>
      <c r="G864" s="19"/>
    </row>
    <row r="865" spans="1:7" ht="15.75" customHeight="1">
      <c r="A865" s="17"/>
      <c r="D865" s="18"/>
      <c r="G865" s="19"/>
    </row>
    <row r="866" spans="1:7" ht="15.75" customHeight="1">
      <c r="A866" s="17"/>
      <c r="D866" s="18"/>
      <c r="G866" s="19"/>
    </row>
    <row r="867" spans="1:7" ht="15.75" customHeight="1">
      <c r="A867" s="17"/>
      <c r="D867" s="18"/>
      <c r="G867" s="19"/>
    </row>
    <row r="868" spans="1:7" ht="15.75" customHeight="1">
      <c r="A868" s="17"/>
      <c r="D868" s="18"/>
      <c r="G868" s="19"/>
    </row>
    <row r="869" spans="1:7" ht="15.75" customHeight="1">
      <c r="A869" s="17"/>
      <c r="D869" s="18"/>
      <c r="G869" s="19"/>
    </row>
    <row r="870" spans="1:7" ht="15.75" customHeight="1">
      <c r="A870" s="17"/>
      <c r="D870" s="18"/>
      <c r="G870" s="19"/>
    </row>
    <row r="871" spans="1:7" ht="15.75" customHeight="1">
      <c r="A871" s="17"/>
      <c r="D871" s="18"/>
      <c r="G871" s="19"/>
    </row>
    <row r="872" spans="1:7" ht="15.75" customHeight="1">
      <c r="A872" s="17"/>
      <c r="D872" s="18"/>
      <c r="G872" s="19"/>
    </row>
    <row r="873" spans="1:7" ht="15.75" customHeight="1">
      <c r="A873" s="17"/>
      <c r="D873" s="18"/>
      <c r="G873" s="19"/>
    </row>
    <row r="874" spans="1:7" ht="15.75" customHeight="1">
      <c r="A874" s="17"/>
      <c r="D874" s="18"/>
      <c r="G874" s="19"/>
    </row>
    <row r="875" spans="1:7" ht="15.75" customHeight="1">
      <c r="A875" s="17"/>
      <c r="D875" s="18"/>
      <c r="G875" s="19"/>
    </row>
    <row r="876" spans="1:7" ht="15.75" customHeight="1">
      <c r="A876" s="17"/>
      <c r="D876" s="18"/>
      <c r="G876" s="19"/>
    </row>
    <row r="877" spans="1:7" ht="15.75" customHeight="1">
      <c r="A877" s="17"/>
      <c r="D877" s="18"/>
      <c r="G877" s="19"/>
    </row>
    <row r="878" spans="1:7" ht="15.75" customHeight="1">
      <c r="A878" s="17"/>
      <c r="D878" s="18"/>
      <c r="G878" s="19"/>
    </row>
    <row r="879" spans="1:7" ht="15.75" customHeight="1">
      <c r="A879" s="17"/>
      <c r="D879" s="18"/>
      <c r="G879" s="19"/>
    </row>
    <row r="880" spans="1:7" ht="15.75" customHeight="1">
      <c r="A880" s="17"/>
      <c r="D880" s="18"/>
      <c r="G880" s="19"/>
    </row>
    <row r="881" spans="1:7" ht="15.75" customHeight="1">
      <c r="A881" s="17"/>
      <c r="D881" s="18"/>
      <c r="G881" s="19"/>
    </row>
    <row r="882" spans="1:7" ht="15.75" customHeight="1">
      <c r="A882" s="17"/>
      <c r="D882" s="18"/>
      <c r="G882" s="19"/>
    </row>
    <row r="883" spans="1:7" ht="15.75" customHeight="1">
      <c r="A883" s="17"/>
      <c r="D883" s="18"/>
      <c r="G883" s="19"/>
    </row>
    <row r="884" spans="1:7" ht="15.75" customHeight="1">
      <c r="A884" s="17"/>
      <c r="D884" s="18"/>
      <c r="G884" s="19"/>
    </row>
    <row r="885" spans="1:7" ht="15.75" customHeight="1">
      <c r="A885" s="17"/>
      <c r="D885" s="18"/>
      <c r="G885" s="19"/>
    </row>
    <row r="886" spans="1:7" ht="15.75" customHeight="1">
      <c r="A886" s="17"/>
      <c r="D886" s="18"/>
      <c r="G886" s="19"/>
    </row>
    <row r="887" spans="1:7" ht="15.75" customHeight="1">
      <c r="A887" s="17"/>
      <c r="D887" s="18"/>
      <c r="G887" s="19"/>
    </row>
    <row r="888" spans="1:7" ht="15.75" customHeight="1">
      <c r="A888" s="17"/>
      <c r="D888" s="18"/>
      <c r="G888" s="19"/>
    </row>
    <row r="889" spans="1:7" ht="15.75" customHeight="1">
      <c r="A889" s="17"/>
      <c r="D889" s="18"/>
      <c r="G889" s="19"/>
    </row>
    <row r="890" spans="1:7" ht="15.75" customHeight="1">
      <c r="A890" s="17"/>
      <c r="D890" s="18"/>
      <c r="G890" s="19"/>
    </row>
    <row r="891" spans="1:7" ht="15.75" customHeight="1">
      <c r="A891" s="17"/>
      <c r="D891" s="18"/>
      <c r="G891" s="19"/>
    </row>
    <row r="892" spans="1:7" ht="15.75" customHeight="1">
      <c r="A892" s="17"/>
      <c r="D892" s="18"/>
      <c r="G892" s="19"/>
    </row>
    <row r="893" spans="1:7" ht="15.75" customHeight="1">
      <c r="A893" s="17"/>
      <c r="D893" s="18"/>
      <c r="G893" s="19"/>
    </row>
    <row r="894" spans="1:7" ht="15.75" customHeight="1">
      <c r="A894" s="17"/>
      <c r="D894" s="18"/>
      <c r="G894" s="19"/>
    </row>
    <row r="895" spans="1:7" ht="15.75" customHeight="1">
      <c r="A895" s="17"/>
      <c r="D895" s="18"/>
      <c r="G895" s="19"/>
    </row>
    <row r="896" spans="1:7" ht="15.75" customHeight="1">
      <c r="A896" s="17"/>
      <c r="D896" s="18"/>
      <c r="G896" s="19"/>
    </row>
    <row r="897" spans="1:7" ht="15.75" customHeight="1">
      <c r="A897" s="17"/>
      <c r="D897" s="18"/>
      <c r="G897" s="19"/>
    </row>
    <row r="898" spans="1:7" ht="15.75" customHeight="1">
      <c r="A898" s="17"/>
      <c r="D898" s="18"/>
      <c r="G898" s="19"/>
    </row>
    <row r="899" spans="1:7" ht="15.75" customHeight="1">
      <c r="A899" s="17"/>
      <c r="D899" s="18"/>
      <c r="G899" s="19"/>
    </row>
    <row r="900" spans="1:7" ht="15.75" customHeight="1">
      <c r="A900" s="17"/>
      <c r="D900" s="18"/>
      <c r="G900" s="19"/>
    </row>
    <row r="901" spans="1:7" ht="15.75" customHeight="1">
      <c r="A901" s="17"/>
      <c r="D901" s="18"/>
      <c r="G901" s="19"/>
    </row>
    <row r="902" spans="1:7" ht="15.75" customHeight="1">
      <c r="A902" s="17"/>
      <c r="D902" s="18"/>
      <c r="G902" s="19"/>
    </row>
    <row r="903" spans="1:7" ht="15.75" customHeight="1">
      <c r="A903" s="17"/>
      <c r="D903" s="18"/>
      <c r="G903" s="19"/>
    </row>
    <row r="904" spans="1:7" ht="15.75" customHeight="1">
      <c r="A904" s="17"/>
      <c r="D904" s="18"/>
      <c r="G904" s="19"/>
    </row>
    <row r="905" spans="1:7" ht="15.75" customHeight="1">
      <c r="A905" s="17"/>
      <c r="D905" s="18"/>
      <c r="G905" s="19"/>
    </row>
    <row r="906" spans="1:7" ht="15.75" customHeight="1">
      <c r="A906" s="17"/>
      <c r="D906" s="18"/>
      <c r="G906" s="19"/>
    </row>
    <row r="907" spans="1:7" ht="15.75" customHeight="1">
      <c r="A907" s="17"/>
      <c r="D907" s="18"/>
      <c r="G907" s="19"/>
    </row>
    <row r="908" spans="1:7" ht="15.75" customHeight="1">
      <c r="A908" s="17"/>
      <c r="D908" s="18"/>
      <c r="G908" s="19"/>
    </row>
    <row r="909" spans="1:7" ht="15.75" customHeight="1">
      <c r="A909" s="17"/>
      <c r="D909" s="18"/>
      <c r="G909" s="19"/>
    </row>
    <row r="910" spans="1:7" ht="15.75" customHeight="1">
      <c r="A910" s="17"/>
      <c r="D910" s="18"/>
      <c r="G910" s="19"/>
    </row>
    <row r="911" spans="1:7" ht="15.75" customHeight="1">
      <c r="A911" s="17"/>
      <c r="D911" s="18"/>
      <c r="G911" s="19"/>
    </row>
    <row r="912" spans="1:7" ht="15.75" customHeight="1">
      <c r="A912" s="17"/>
      <c r="D912" s="18"/>
      <c r="G912" s="19"/>
    </row>
    <row r="913" spans="1:7" ht="15.75" customHeight="1">
      <c r="A913" s="17"/>
      <c r="D913" s="18"/>
      <c r="G913" s="19"/>
    </row>
    <row r="914" spans="1:7" ht="15.75" customHeight="1">
      <c r="A914" s="17"/>
      <c r="D914" s="18"/>
      <c r="G914" s="19"/>
    </row>
    <row r="915" spans="1:7" ht="15.75" customHeight="1">
      <c r="A915" s="17"/>
      <c r="D915" s="18"/>
      <c r="G915" s="19"/>
    </row>
    <row r="916" spans="1:7" ht="15.75" customHeight="1">
      <c r="A916" s="17"/>
      <c r="D916" s="18"/>
      <c r="G916" s="19"/>
    </row>
    <row r="917" spans="1:7" ht="15.75" customHeight="1">
      <c r="A917" s="17"/>
      <c r="D917" s="18"/>
      <c r="G917" s="19"/>
    </row>
    <row r="918" spans="1:7" ht="15.75" customHeight="1">
      <c r="A918" s="17"/>
      <c r="D918" s="18"/>
      <c r="G918" s="19"/>
    </row>
    <row r="919" spans="1:7" ht="15.75" customHeight="1">
      <c r="A919" s="17"/>
      <c r="D919" s="18"/>
      <c r="G919" s="19"/>
    </row>
    <row r="920" spans="1:7" ht="15.75" customHeight="1">
      <c r="A920" s="17"/>
      <c r="D920" s="18"/>
      <c r="G920" s="19"/>
    </row>
    <row r="921" spans="1:7" ht="15.75" customHeight="1">
      <c r="A921" s="17"/>
      <c r="D921" s="18"/>
      <c r="G921" s="19"/>
    </row>
    <row r="922" spans="1:7" ht="15.75" customHeight="1">
      <c r="A922" s="17"/>
      <c r="D922" s="18"/>
      <c r="G922" s="19"/>
    </row>
    <row r="923" spans="1:7" ht="15.75" customHeight="1">
      <c r="A923" s="17"/>
      <c r="D923" s="18"/>
      <c r="G923" s="19"/>
    </row>
    <row r="924" spans="1:7" ht="15.75" customHeight="1">
      <c r="A924" s="17"/>
      <c r="D924" s="18"/>
      <c r="G924" s="19"/>
    </row>
    <row r="925" spans="1:7" ht="15.75" customHeight="1">
      <c r="A925" s="17"/>
      <c r="D925" s="18"/>
      <c r="G925" s="19"/>
    </row>
    <row r="926" spans="1:7" ht="15.75" customHeight="1">
      <c r="A926" s="17"/>
      <c r="D926" s="18"/>
      <c r="G926" s="19"/>
    </row>
    <row r="927" spans="1:7" ht="15.75" customHeight="1">
      <c r="A927" s="17"/>
      <c r="D927" s="18"/>
      <c r="G927" s="19"/>
    </row>
    <row r="928" spans="1:7" ht="15.75" customHeight="1">
      <c r="A928" s="17"/>
      <c r="D928" s="18"/>
      <c r="G928" s="19"/>
    </row>
    <row r="929" spans="1:7" ht="15.75" customHeight="1">
      <c r="A929" s="17"/>
      <c r="D929" s="18"/>
      <c r="G929" s="19"/>
    </row>
    <row r="930" spans="1:7" ht="15.75" customHeight="1">
      <c r="A930" s="17"/>
      <c r="D930" s="18"/>
      <c r="G930" s="19"/>
    </row>
    <row r="931" spans="1:7" ht="15.75" customHeight="1">
      <c r="A931" s="17"/>
      <c r="D931" s="18"/>
      <c r="G931" s="19"/>
    </row>
    <row r="932" spans="1:7" ht="15.75" customHeight="1">
      <c r="A932" s="17"/>
      <c r="D932" s="18"/>
      <c r="G932" s="19"/>
    </row>
    <row r="933" spans="1:7" ht="15.75" customHeight="1">
      <c r="A933" s="17"/>
      <c r="D933" s="18"/>
      <c r="G933" s="19"/>
    </row>
    <row r="934" spans="1:7" ht="15.75" customHeight="1">
      <c r="A934" s="17"/>
      <c r="D934" s="18"/>
      <c r="G934" s="19"/>
    </row>
    <row r="935" spans="1:7" ht="15.75" customHeight="1">
      <c r="A935" s="17"/>
      <c r="D935" s="18"/>
      <c r="G935" s="19"/>
    </row>
    <row r="936" spans="1:7" ht="15.75" customHeight="1">
      <c r="A936" s="17"/>
      <c r="D936" s="18"/>
      <c r="G936" s="19"/>
    </row>
    <row r="937" spans="1:7" ht="15.75" customHeight="1">
      <c r="A937" s="17"/>
      <c r="D937" s="18"/>
      <c r="G937" s="19"/>
    </row>
    <row r="938" spans="1:7" ht="15.75" customHeight="1">
      <c r="A938" s="17"/>
      <c r="D938" s="18"/>
      <c r="G938" s="19"/>
    </row>
    <row r="939" spans="1:7" ht="15.75" customHeight="1">
      <c r="A939" s="17"/>
      <c r="D939" s="18"/>
      <c r="G939" s="19"/>
    </row>
    <row r="940" spans="1:7" ht="15.75" customHeight="1">
      <c r="A940" s="17"/>
      <c r="D940" s="18"/>
      <c r="G940" s="19"/>
    </row>
    <row r="941" spans="1:7" ht="15.75" customHeight="1">
      <c r="A941" s="17"/>
      <c r="D941" s="18"/>
      <c r="G941" s="19"/>
    </row>
    <row r="942" spans="1:7" ht="15.75" customHeight="1">
      <c r="A942" s="17"/>
      <c r="D942" s="18"/>
      <c r="G942" s="19"/>
    </row>
    <row r="943" spans="1:7" ht="15.75" customHeight="1">
      <c r="A943" s="17"/>
      <c r="D943" s="18"/>
      <c r="G943" s="19"/>
    </row>
    <row r="944" spans="1:7" ht="15.75" customHeight="1">
      <c r="A944" s="17"/>
      <c r="D944" s="18"/>
      <c r="G944" s="19"/>
    </row>
    <row r="945" spans="1:7" ht="15.75" customHeight="1">
      <c r="A945" s="17"/>
      <c r="D945" s="18"/>
      <c r="G945" s="19"/>
    </row>
    <row r="946" spans="1:7" ht="15.75" customHeight="1">
      <c r="A946" s="17"/>
      <c r="D946" s="18"/>
      <c r="G946" s="19"/>
    </row>
    <row r="947" spans="1:7" ht="15.75" customHeight="1">
      <c r="A947" s="17"/>
      <c r="D947" s="18"/>
      <c r="G947" s="19"/>
    </row>
    <row r="948" spans="1:7" ht="15.75" customHeight="1">
      <c r="A948" s="17"/>
      <c r="D948" s="18"/>
      <c r="G948" s="19"/>
    </row>
    <row r="949" spans="1:7" ht="15.75" customHeight="1">
      <c r="A949" s="17"/>
      <c r="D949" s="18"/>
      <c r="G949" s="19"/>
    </row>
    <row r="950" spans="1:7" ht="15.75" customHeight="1">
      <c r="A950" s="17"/>
      <c r="D950" s="18"/>
      <c r="G950" s="19"/>
    </row>
    <row r="951" spans="1:7" ht="15.75" customHeight="1">
      <c r="A951" s="17"/>
      <c r="D951" s="18"/>
      <c r="G951" s="19"/>
    </row>
    <row r="952" spans="1:7" ht="15.75" customHeight="1">
      <c r="A952" s="17"/>
      <c r="D952" s="18"/>
      <c r="G952" s="19"/>
    </row>
    <row r="953" spans="1:7" ht="15.75" customHeight="1">
      <c r="A953" s="17"/>
      <c r="D953" s="18"/>
      <c r="G953" s="19"/>
    </row>
    <row r="954" spans="1:7" ht="15.75" customHeight="1">
      <c r="A954" s="17"/>
      <c r="D954" s="18"/>
      <c r="G954" s="19"/>
    </row>
    <row r="955" spans="1:7" ht="15.75" customHeight="1">
      <c r="A955" s="17"/>
      <c r="D955" s="18"/>
      <c r="G955" s="19"/>
    </row>
    <row r="956" spans="1:7" ht="15.75" customHeight="1">
      <c r="A956" s="17"/>
      <c r="D956" s="18"/>
      <c r="G956" s="19"/>
    </row>
    <row r="957" spans="1:7" ht="15.75" customHeight="1">
      <c r="A957" s="17"/>
      <c r="D957" s="18"/>
      <c r="G957" s="19"/>
    </row>
    <row r="958" spans="1:7" ht="15.75" customHeight="1">
      <c r="A958" s="17"/>
      <c r="D958" s="18"/>
      <c r="G958" s="19"/>
    </row>
    <row r="959" spans="1:7" ht="15.75" customHeight="1">
      <c r="A959" s="17"/>
      <c r="D959" s="18"/>
      <c r="G959" s="19"/>
    </row>
    <row r="960" spans="1:7" ht="15.75" customHeight="1">
      <c r="A960" s="17"/>
      <c r="D960" s="18"/>
      <c r="G960" s="19"/>
    </row>
    <row r="961" spans="1:7" ht="15.75" customHeight="1">
      <c r="A961" s="17"/>
      <c r="D961" s="18"/>
      <c r="G961" s="19"/>
    </row>
    <row r="962" spans="1:7" ht="15.75" customHeight="1">
      <c r="A962" s="17"/>
      <c r="D962" s="18"/>
      <c r="G962" s="19"/>
    </row>
    <row r="963" spans="1:7" ht="15.75" customHeight="1">
      <c r="A963" s="17"/>
      <c r="D963" s="18"/>
      <c r="G963" s="19"/>
    </row>
    <row r="964" spans="1:7" ht="15.75" customHeight="1">
      <c r="A964" s="17"/>
      <c r="D964" s="18"/>
      <c r="G964" s="19"/>
    </row>
    <row r="965" spans="1:7" ht="15.75" customHeight="1">
      <c r="A965" s="17"/>
      <c r="D965" s="18"/>
      <c r="G965" s="19"/>
    </row>
    <row r="966" spans="1:7" ht="15.75" customHeight="1">
      <c r="A966" s="17"/>
      <c r="D966" s="18"/>
      <c r="G966" s="19"/>
    </row>
    <row r="967" spans="1:7" ht="15.75" customHeight="1">
      <c r="A967" s="17"/>
      <c r="D967" s="18"/>
      <c r="G967" s="19"/>
    </row>
    <row r="968" spans="1:7" ht="15.75" customHeight="1">
      <c r="A968" s="17"/>
      <c r="D968" s="18"/>
      <c r="G968" s="19"/>
    </row>
    <row r="969" spans="1:7" ht="15.75" customHeight="1">
      <c r="A969" s="17"/>
      <c r="D969" s="18"/>
      <c r="G969" s="19"/>
    </row>
    <row r="970" spans="1:7" ht="15.75" customHeight="1">
      <c r="A970" s="17"/>
      <c r="D970" s="18"/>
      <c r="G970" s="19"/>
    </row>
    <row r="971" spans="1:7" ht="15.75" customHeight="1">
      <c r="A971" s="17"/>
      <c r="D971" s="18"/>
      <c r="G971" s="19"/>
    </row>
    <row r="972" spans="1:7" ht="15.75" customHeight="1">
      <c r="A972" s="17"/>
      <c r="D972" s="18"/>
      <c r="G972" s="19"/>
    </row>
    <row r="973" spans="1:7" ht="15.75" customHeight="1">
      <c r="A973" s="17"/>
      <c r="D973" s="18"/>
      <c r="G973" s="19"/>
    </row>
    <row r="974" spans="1:7" ht="15.75" customHeight="1">
      <c r="A974" s="17"/>
      <c r="D974" s="18"/>
      <c r="G974" s="19"/>
    </row>
    <row r="975" spans="1:7" ht="15.75" customHeight="1">
      <c r="A975" s="17"/>
      <c r="D975" s="18"/>
      <c r="G975" s="19"/>
    </row>
    <row r="976" spans="1:7" ht="15.75" customHeight="1">
      <c r="A976" s="17"/>
      <c r="D976" s="18"/>
      <c r="G976" s="19"/>
    </row>
    <row r="977" spans="1:7" ht="15.75" customHeight="1">
      <c r="A977" s="17"/>
      <c r="D977" s="18"/>
      <c r="G977" s="19"/>
    </row>
    <row r="978" spans="1:7" ht="15.75" customHeight="1">
      <c r="A978" s="17"/>
      <c r="D978" s="18"/>
      <c r="G978" s="19"/>
    </row>
    <row r="979" spans="1:7" ht="15.75" customHeight="1">
      <c r="A979" s="17"/>
      <c r="D979" s="18"/>
      <c r="G979" s="19"/>
    </row>
    <row r="980" spans="1:7" ht="15.75" customHeight="1">
      <c r="A980" s="17"/>
      <c r="D980" s="18"/>
      <c r="G980" s="19"/>
    </row>
    <row r="981" spans="1:7" ht="15.75" customHeight="1">
      <c r="A981" s="17"/>
      <c r="D981" s="18"/>
      <c r="G981" s="19"/>
    </row>
    <row r="982" spans="1:7" ht="15.75" customHeight="1">
      <c r="A982" s="17"/>
      <c r="D982" s="18"/>
      <c r="G982" s="19"/>
    </row>
    <row r="983" spans="1:7" ht="15.75" customHeight="1">
      <c r="A983" s="17"/>
      <c r="D983" s="18"/>
      <c r="G983" s="19"/>
    </row>
    <row r="984" spans="1:7" ht="15.75" customHeight="1">
      <c r="A984" s="17"/>
      <c r="D984" s="18"/>
      <c r="G984" s="19"/>
    </row>
    <row r="985" spans="1:7" ht="15.75" customHeight="1">
      <c r="A985" s="17"/>
      <c r="D985" s="18"/>
      <c r="G985" s="19"/>
    </row>
    <row r="986" spans="1:7" ht="15.75" customHeight="1">
      <c r="A986" s="17"/>
      <c r="D986" s="18"/>
      <c r="G986" s="19"/>
    </row>
    <row r="987" spans="1:7" ht="15.75" customHeight="1">
      <c r="A987" s="17"/>
      <c r="D987" s="18"/>
      <c r="G987" s="19"/>
    </row>
    <row r="988" spans="1:7" ht="15.75" customHeight="1">
      <c r="A988" s="17"/>
      <c r="D988" s="18"/>
      <c r="G988" s="19"/>
    </row>
    <row r="989" spans="1:7" ht="15.75" customHeight="1">
      <c r="A989" s="17"/>
      <c r="D989" s="18"/>
      <c r="G989" s="19"/>
    </row>
    <row r="990" spans="1:7" ht="15.75" customHeight="1">
      <c r="A990" s="17"/>
      <c r="D990" s="18"/>
      <c r="G990" s="19"/>
    </row>
    <row r="991" spans="1:7" ht="15.75" customHeight="1">
      <c r="A991" s="17"/>
      <c r="D991" s="18"/>
      <c r="G991" s="19"/>
    </row>
    <row r="992" spans="1:7" ht="15.75" customHeight="1">
      <c r="A992" s="17"/>
      <c r="D992" s="18"/>
      <c r="G992" s="19"/>
    </row>
    <row r="993" spans="1:7" ht="15.75" customHeight="1">
      <c r="A993" s="17"/>
      <c r="D993" s="18"/>
      <c r="G993" s="19"/>
    </row>
    <row r="994" spans="1:7" ht="15.75" customHeight="1">
      <c r="A994" s="17"/>
      <c r="D994" s="18"/>
      <c r="G994" s="19"/>
    </row>
    <row r="995" spans="1:7" ht="15.75" customHeight="1">
      <c r="A995" s="17"/>
      <c r="D995" s="18"/>
      <c r="G995" s="19"/>
    </row>
    <row r="996" spans="1:7" ht="15.75" customHeight="1">
      <c r="A996" s="17"/>
      <c r="D996" s="18"/>
      <c r="G996" s="19"/>
    </row>
    <row r="997" spans="1:7" ht="15.75" customHeight="1">
      <c r="A997" s="17"/>
      <c r="D997" s="18"/>
      <c r="G997" s="19"/>
    </row>
    <row r="998" spans="1:7" ht="15.75" customHeight="1">
      <c r="A998" s="17"/>
      <c r="D998" s="18"/>
      <c r="G998" s="19"/>
    </row>
    <row r="999" spans="1:7" ht="15.75" customHeight="1">
      <c r="A999" s="17"/>
      <c r="D999" s="18"/>
      <c r="G999" s="19"/>
    </row>
    <row r="1000" spans="1:7" ht="15.75" customHeight="1">
      <c r="A1000" s="17"/>
      <c r="D1000" s="18"/>
      <c r="G1000" s="19"/>
    </row>
  </sheetData>
  <mergeCells count="1">
    <mergeCell ref="A10:F10"/>
  </mergeCells>
  <pageMargins left="0.511811024" right="0.511811024" top="0.78740157499999996" bottom="0.78740157499999996" header="0" footer="0"/>
  <pageSetup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/>
  <cols>
    <col min="1" max="1" width="8.25" customWidth="1"/>
    <col min="2" max="2" width="14" customWidth="1"/>
    <col min="3" max="3" width="12.25" customWidth="1"/>
    <col min="4" max="4" width="14.625" customWidth="1"/>
    <col min="5" max="5" width="17" customWidth="1"/>
    <col min="6" max="6" width="11.375" customWidth="1"/>
    <col min="7" max="7" width="14.625" customWidth="1"/>
    <col min="8" max="8" width="12.625" customWidth="1"/>
    <col min="9" max="9" width="18.25" customWidth="1"/>
    <col min="10" max="10" width="10.375" customWidth="1"/>
    <col min="11" max="11" width="15.125" customWidth="1"/>
    <col min="12" max="12" width="10.625" customWidth="1"/>
    <col min="13" max="13" width="9.25" customWidth="1"/>
    <col min="14" max="14" width="13.625" customWidth="1"/>
    <col min="15" max="15" width="18.125" customWidth="1"/>
    <col min="16" max="16" width="16.25" customWidth="1"/>
    <col min="17" max="17" width="14.25" customWidth="1"/>
    <col min="18" max="18" width="18.25" customWidth="1"/>
    <col min="19" max="19" width="2.625" customWidth="1"/>
    <col min="20" max="20" width="8.875" customWidth="1"/>
    <col min="21" max="21" width="11.375" customWidth="1"/>
    <col min="22" max="26" width="9.25" customWidth="1"/>
  </cols>
  <sheetData>
    <row r="1" spans="1:26" ht="12.75" customHeight="1">
      <c r="A1" s="183" t="s">
        <v>40</v>
      </c>
      <c r="B1" s="184"/>
      <c r="C1" s="184"/>
      <c r="D1" s="184"/>
      <c r="E1" s="184"/>
      <c r="F1" s="184"/>
      <c r="G1" s="184"/>
      <c r="H1" s="184"/>
      <c r="I1" s="185"/>
      <c r="J1" s="21"/>
      <c r="K1" s="22"/>
      <c r="L1" s="186" t="s">
        <v>41</v>
      </c>
      <c r="M1" s="187"/>
      <c r="N1" s="187"/>
      <c r="O1" s="187"/>
      <c r="P1" s="187"/>
      <c r="Q1" s="187"/>
      <c r="R1" s="188"/>
      <c r="S1" s="23"/>
      <c r="T1" s="23"/>
      <c r="U1" s="23"/>
      <c r="V1" s="23"/>
      <c r="W1" s="23"/>
      <c r="X1" s="23"/>
      <c r="Y1" s="23"/>
      <c r="Z1" s="23"/>
    </row>
    <row r="2" spans="1:26" ht="12.75" customHeight="1">
      <c r="A2" s="189" t="s">
        <v>42</v>
      </c>
      <c r="B2" s="187"/>
      <c r="C2" s="187"/>
      <c r="D2" s="187"/>
      <c r="E2" s="187"/>
      <c r="F2" s="187"/>
      <c r="G2" s="187"/>
      <c r="H2" s="187"/>
      <c r="I2" s="188"/>
      <c r="J2" s="21"/>
      <c r="K2" s="22"/>
      <c r="L2" s="186" t="s">
        <v>43</v>
      </c>
      <c r="M2" s="187"/>
      <c r="N2" s="187"/>
      <c r="O2" s="187"/>
      <c r="P2" s="187"/>
      <c r="Q2" s="187"/>
      <c r="R2" s="188"/>
      <c r="S2" s="23"/>
      <c r="T2" s="23"/>
      <c r="U2" s="23"/>
      <c r="V2" s="23"/>
      <c r="W2" s="23"/>
      <c r="X2" s="23"/>
      <c r="Y2" s="23"/>
      <c r="Z2" s="23"/>
    </row>
    <row r="3" spans="1:26" ht="12.75" customHeight="1">
      <c r="A3" s="190" t="s">
        <v>44</v>
      </c>
      <c r="B3" s="191"/>
      <c r="C3" s="191"/>
      <c r="D3" s="191"/>
      <c r="E3" s="191"/>
      <c r="F3" s="191"/>
      <c r="G3" s="191"/>
      <c r="H3" s="191"/>
      <c r="I3" s="192"/>
      <c r="J3" s="21"/>
      <c r="K3" s="22"/>
      <c r="L3" s="24" t="s">
        <v>45</v>
      </c>
      <c r="M3" s="25" t="s">
        <v>46</v>
      </c>
      <c r="N3" s="25" t="s">
        <v>47</v>
      </c>
      <c r="O3" s="25" t="s">
        <v>48</v>
      </c>
      <c r="P3" s="25" t="s">
        <v>49</v>
      </c>
      <c r="Q3" s="25" t="s">
        <v>50</v>
      </c>
      <c r="R3" s="26" t="s">
        <v>51</v>
      </c>
      <c r="S3" s="23"/>
      <c r="T3" s="23"/>
      <c r="U3" s="23"/>
      <c r="V3" s="23"/>
      <c r="W3" s="23"/>
      <c r="X3" s="23"/>
      <c r="Y3" s="23"/>
      <c r="Z3" s="23"/>
    </row>
    <row r="4" spans="1:26" ht="13.5" customHeight="1">
      <c r="A4" s="27"/>
      <c r="B4" s="28" t="s">
        <v>52</v>
      </c>
      <c r="C4" s="28"/>
      <c r="D4" s="28"/>
      <c r="E4" s="193" t="s">
        <v>53</v>
      </c>
      <c r="F4" s="181"/>
      <c r="G4" s="181"/>
      <c r="H4" s="181"/>
      <c r="I4" s="194"/>
      <c r="J4" s="21"/>
      <c r="K4" s="22"/>
      <c r="L4" s="30" t="s">
        <v>54</v>
      </c>
      <c r="M4" s="31" t="s">
        <v>55</v>
      </c>
      <c r="N4" s="32">
        <v>2</v>
      </c>
      <c r="O4" s="33" t="s">
        <v>56</v>
      </c>
      <c r="P4" s="34">
        <v>155</v>
      </c>
      <c r="Q4" s="34">
        <f t="shared" ref="Q4:Q5" si="0">P4*N4</f>
        <v>310</v>
      </c>
      <c r="R4" s="35">
        <f t="shared" ref="R4:R5" si="1">Q4/10</f>
        <v>31</v>
      </c>
      <c r="S4" s="23"/>
      <c r="T4" s="23"/>
      <c r="U4" s="23"/>
      <c r="V4" s="23"/>
      <c r="W4" s="23"/>
      <c r="X4" s="23"/>
      <c r="Y4" s="23"/>
      <c r="Z4" s="23"/>
    </row>
    <row r="5" spans="1:26" ht="12.75" customHeight="1">
      <c r="A5" s="27"/>
      <c r="B5" s="28" t="s">
        <v>57</v>
      </c>
      <c r="C5" s="28"/>
      <c r="D5" s="28"/>
      <c r="E5" s="193"/>
      <c r="F5" s="181"/>
      <c r="G5" s="181"/>
      <c r="H5" s="181"/>
      <c r="I5" s="194"/>
      <c r="J5" s="21"/>
      <c r="K5" s="22"/>
      <c r="L5" s="30" t="s">
        <v>58</v>
      </c>
      <c r="M5" s="31" t="s">
        <v>55</v>
      </c>
      <c r="N5" s="32">
        <v>2</v>
      </c>
      <c r="O5" s="33" t="s">
        <v>56</v>
      </c>
      <c r="P5" s="34">
        <v>199.5</v>
      </c>
      <c r="Q5" s="34">
        <f t="shared" si="0"/>
        <v>399</v>
      </c>
      <c r="R5" s="35">
        <f t="shared" si="1"/>
        <v>39.9</v>
      </c>
      <c r="S5" s="23"/>
      <c r="T5" s="23"/>
      <c r="U5" s="23"/>
      <c r="V5" s="23"/>
      <c r="W5" s="23"/>
      <c r="X5" s="23"/>
      <c r="Y5" s="23"/>
      <c r="Z5" s="23"/>
    </row>
    <row r="6" spans="1:26" ht="12.75" customHeight="1">
      <c r="A6" s="27"/>
      <c r="B6" s="28" t="s">
        <v>59</v>
      </c>
      <c r="C6" s="28"/>
      <c r="D6" s="28"/>
      <c r="E6" s="195"/>
      <c r="F6" s="196"/>
      <c r="G6" s="196"/>
      <c r="H6" s="196"/>
      <c r="I6" s="197"/>
      <c r="J6" s="21"/>
      <c r="K6" s="22"/>
      <c r="L6" s="36" t="s">
        <v>60</v>
      </c>
      <c r="M6" s="37"/>
      <c r="N6" s="38">
        <f>SUM(R4:R5)</f>
        <v>70.900000000000006</v>
      </c>
      <c r="O6" s="198" t="s">
        <v>61</v>
      </c>
      <c r="P6" s="196"/>
      <c r="Q6" s="196"/>
      <c r="R6" s="197"/>
      <c r="S6" s="23"/>
      <c r="T6" s="23"/>
      <c r="U6" s="23"/>
      <c r="V6" s="23"/>
      <c r="W6" s="23"/>
      <c r="X6" s="23"/>
      <c r="Y6" s="23"/>
      <c r="Z6" s="23"/>
    </row>
    <row r="7" spans="1:26" ht="12.75" customHeight="1">
      <c r="A7" s="190" t="s">
        <v>44</v>
      </c>
      <c r="B7" s="191"/>
      <c r="C7" s="191"/>
      <c r="D7" s="191"/>
      <c r="E7" s="191"/>
      <c r="F7" s="191"/>
      <c r="G7" s="191"/>
      <c r="H7" s="191"/>
      <c r="I7" s="192"/>
      <c r="J7" s="21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>
      <c r="A8" s="30" t="s">
        <v>62</v>
      </c>
      <c r="B8" s="199" t="s">
        <v>63</v>
      </c>
      <c r="C8" s="181"/>
      <c r="D8" s="181"/>
      <c r="E8" s="181"/>
      <c r="F8" s="181"/>
      <c r="G8" s="182"/>
      <c r="H8" s="200"/>
      <c r="I8" s="194"/>
      <c r="J8" s="21"/>
      <c r="K8" s="22"/>
      <c r="L8" s="39"/>
      <c r="M8" s="39"/>
      <c r="N8" s="39"/>
      <c r="O8" s="39"/>
      <c r="P8" s="39"/>
      <c r="Q8" s="201" t="s">
        <v>64</v>
      </c>
      <c r="R8" s="184"/>
      <c r="S8" s="184"/>
      <c r="T8" s="184"/>
      <c r="U8" s="202"/>
      <c r="V8" s="23"/>
      <c r="W8" s="23"/>
      <c r="X8" s="23"/>
      <c r="Y8" s="23"/>
      <c r="Z8" s="23"/>
    </row>
    <row r="9" spans="1:26" ht="12.75" customHeight="1">
      <c r="A9" s="30" t="s">
        <v>65</v>
      </c>
      <c r="B9" s="199" t="s">
        <v>66</v>
      </c>
      <c r="C9" s="181"/>
      <c r="D9" s="181"/>
      <c r="E9" s="181"/>
      <c r="F9" s="181"/>
      <c r="G9" s="182"/>
      <c r="H9" s="203" t="s">
        <v>67</v>
      </c>
      <c r="I9" s="194"/>
      <c r="J9" s="21"/>
      <c r="K9" s="22"/>
      <c r="L9" s="204" t="s">
        <v>68</v>
      </c>
      <c r="M9" s="191"/>
      <c r="N9" s="191"/>
      <c r="O9" s="205"/>
      <c r="P9" s="23"/>
      <c r="Q9" s="40" t="s">
        <v>69</v>
      </c>
      <c r="R9" s="41"/>
      <c r="S9" s="41"/>
      <c r="T9" s="41"/>
      <c r="U9" s="42"/>
      <c r="V9" s="23"/>
      <c r="W9" s="23"/>
      <c r="X9" s="23"/>
      <c r="Y9" s="23"/>
      <c r="Z9" s="43"/>
    </row>
    <row r="10" spans="1:26" ht="12.75" customHeight="1">
      <c r="A10" s="30" t="s">
        <v>70</v>
      </c>
      <c r="B10" s="199" t="s">
        <v>71</v>
      </c>
      <c r="C10" s="181"/>
      <c r="D10" s="181"/>
      <c r="E10" s="181"/>
      <c r="F10" s="181"/>
      <c r="G10" s="182"/>
      <c r="H10" s="203">
        <v>2026</v>
      </c>
      <c r="I10" s="194"/>
      <c r="J10" s="21"/>
      <c r="K10" s="22"/>
      <c r="L10" s="44" t="s">
        <v>72</v>
      </c>
      <c r="M10" s="45"/>
      <c r="N10" s="45"/>
      <c r="O10" s="46">
        <v>15</v>
      </c>
      <c r="P10" s="23"/>
      <c r="Q10" s="47" t="s">
        <v>73</v>
      </c>
      <c r="R10" s="48">
        <v>1</v>
      </c>
      <c r="S10" s="48"/>
      <c r="T10" s="48"/>
      <c r="U10" s="49"/>
      <c r="V10" s="23"/>
      <c r="W10" s="23"/>
      <c r="X10" s="23"/>
      <c r="Y10" s="23"/>
      <c r="Z10" s="43"/>
    </row>
    <row r="11" spans="1:26" ht="12.75" customHeight="1">
      <c r="A11" s="30" t="s">
        <v>74</v>
      </c>
      <c r="B11" s="199" t="s">
        <v>75</v>
      </c>
      <c r="C11" s="181"/>
      <c r="D11" s="181"/>
      <c r="E11" s="181"/>
      <c r="F11" s="181"/>
      <c r="G11" s="182"/>
      <c r="H11" s="50">
        <v>1</v>
      </c>
      <c r="I11" s="51">
        <f>11</f>
        <v>11</v>
      </c>
      <c r="J11" s="21"/>
      <c r="K11" s="22"/>
      <c r="L11" s="44" t="s">
        <v>76</v>
      </c>
      <c r="M11" s="52"/>
      <c r="N11" s="52"/>
      <c r="O11" s="53">
        <v>585900</v>
      </c>
      <c r="P11" s="23"/>
      <c r="Q11" s="47" t="s">
        <v>77</v>
      </c>
      <c r="R11" s="48">
        <v>10</v>
      </c>
      <c r="S11" s="48"/>
      <c r="T11" s="48"/>
      <c r="U11" s="49"/>
      <c r="V11" s="23"/>
      <c r="W11" s="23"/>
      <c r="X11" s="23"/>
      <c r="Y11" s="23"/>
      <c r="Z11" s="43"/>
    </row>
    <row r="12" spans="1:26" ht="13.5" customHeight="1">
      <c r="A12" s="190" t="s">
        <v>78</v>
      </c>
      <c r="B12" s="191"/>
      <c r="C12" s="191"/>
      <c r="D12" s="191"/>
      <c r="E12" s="191"/>
      <c r="F12" s="191"/>
      <c r="G12" s="191"/>
      <c r="H12" s="191"/>
      <c r="I12" s="192"/>
      <c r="J12" s="21"/>
      <c r="K12" s="22"/>
      <c r="L12" s="44" t="s">
        <v>79</v>
      </c>
      <c r="M12" s="52"/>
      <c r="N12" s="52"/>
      <c r="O12" s="54">
        <f>O11*0.15</f>
        <v>87885</v>
      </c>
      <c r="P12" s="23"/>
      <c r="Q12" s="47" t="s">
        <v>80</v>
      </c>
      <c r="R12" s="55">
        <v>0.15</v>
      </c>
      <c r="S12" s="48"/>
      <c r="T12" s="48"/>
      <c r="U12" s="49"/>
      <c r="V12" s="23"/>
      <c r="W12" s="23"/>
      <c r="X12" s="23"/>
      <c r="Y12" s="23"/>
      <c r="Z12" s="43"/>
    </row>
    <row r="13" spans="1:26" ht="13.5" customHeight="1">
      <c r="A13" s="206" t="s">
        <v>81</v>
      </c>
      <c r="B13" s="182"/>
      <c r="C13" s="203" t="s">
        <v>82</v>
      </c>
      <c r="D13" s="182"/>
      <c r="E13" s="203" t="s">
        <v>83</v>
      </c>
      <c r="F13" s="181"/>
      <c r="G13" s="181"/>
      <c r="H13" s="181"/>
      <c r="I13" s="194"/>
      <c r="J13" s="21"/>
      <c r="K13" s="22"/>
      <c r="L13" s="44" t="s">
        <v>84</v>
      </c>
      <c r="M13" s="52"/>
      <c r="N13" s="52"/>
      <c r="O13" s="54">
        <f>R22</f>
        <v>8100.2928461538468</v>
      </c>
      <c r="P13" s="23"/>
      <c r="Q13" s="56"/>
      <c r="R13" s="48"/>
      <c r="S13" s="48"/>
      <c r="T13" s="48"/>
      <c r="U13" s="49"/>
      <c r="V13" s="23"/>
      <c r="W13" s="23"/>
      <c r="X13" s="23"/>
      <c r="Y13" s="23"/>
      <c r="Z13" s="43"/>
    </row>
    <row r="14" spans="1:26" ht="13.5" customHeight="1">
      <c r="A14" s="206" t="s">
        <v>85</v>
      </c>
      <c r="B14" s="182"/>
      <c r="C14" s="203" t="s">
        <v>86</v>
      </c>
      <c r="D14" s="182"/>
      <c r="E14" s="207">
        <v>1</v>
      </c>
      <c r="F14" s="196"/>
      <c r="G14" s="196"/>
      <c r="H14" s="196"/>
      <c r="I14" s="197"/>
      <c r="J14" s="21"/>
      <c r="K14" s="22"/>
      <c r="L14" s="44" t="s">
        <v>87</v>
      </c>
      <c r="M14" s="52"/>
      <c r="N14" s="52"/>
      <c r="O14" s="54">
        <f>O13*E14</f>
        <v>8100.2928461538468</v>
      </c>
      <c r="P14" s="23"/>
      <c r="Q14" s="47" t="s">
        <v>88</v>
      </c>
      <c r="R14" s="48">
        <v>9</v>
      </c>
      <c r="S14" s="48" t="s">
        <v>89</v>
      </c>
      <c r="T14" s="48">
        <v>1</v>
      </c>
      <c r="U14" s="57">
        <f>R12</f>
        <v>0.15</v>
      </c>
      <c r="V14" s="23"/>
      <c r="W14" s="23"/>
      <c r="X14" s="23"/>
      <c r="Y14" s="23"/>
      <c r="Z14" s="43"/>
    </row>
    <row r="15" spans="1:26" ht="13.5" customHeight="1">
      <c r="A15" s="186" t="s">
        <v>90</v>
      </c>
      <c r="B15" s="187"/>
      <c r="C15" s="187"/>
      <c r="D15" s="187"/>
      <c r="E15" s="187"/>
      <c r="F15" s="187"/>
      <c r="G15" s="187"/>
      <c r="H15" s="187"/>
      <c r="I15" s="188"/>
      <c r="J15" s="43"/>
      <c r="K15" s="22"/>
      <c r="L15" s="36" t="s">
        <v>91</v>
      </c>
      <c r="M15" s="58"/>
      <c r="N15" s="58"/>
      <c r="O15" s="59">
        <f>O14</f>
        <v>8100.2928461538468</v>
      </c>
      <c r="P15" s="23"/>
      <c r="Q15" s="47"/>
      <c r="R15" s="48">
        <f>1+2+3+4+5+6+7+8+9+10+10</f>
        <v>65</v>
      </c>
      <c r="S15" s="48"/>
      <c r="T15" s="48"/>
      <c r="U15" s="49">
        <v>100</v>
      </c>
      <c r="V15" s="23"/>
      <c r="W15" s="23"/>
      <c r="X15" s="23"/>
      <c r="Y15" s="23"/>
      <c r="Z15" s="43"/>
    </row>
    <row r="16" spans="1:26" ht="12.75" customHeight="1">
      <c r="A16" s="60">
        <v>1</v>
      </c>
      <c r="B16" s="209" t="s">
        <v>92</v>
      </c>
      <c r="C16" s="191"/>
      <c r="D16" s="191"/>
      <c r="E16" s="191"/>
      <c r="F16" s="191"/>
      <c r="G16" s="205"/>
      <c r="H16" s="208" t="s">
        <v>93</v>
      </c>
      <c r="I16" s="192"/>
      <c r="J16" s="61"/>
      <c r="K16" s="22"/>
      <c r="L16" s="62"/>
      <c r="M16" s="62"/>
      <c r="N16" s="62"/>
      <c r="O16" s="22"/>
      <c r="P16" s="23"/>
      <c r="Q16" s="47"/>
      <c r="R16" s="48"/>
      <c r="S16" s="48"/>
      <c r="T16" s="48"/>
      <c r="U16" s="49"/>
      <c r="V16" s="23"/>
      <c r="W16" s="23"/>
      <c r="X16" s="23"/>
      <c r="Y16" s="23"/>
      <c r="Z16" s="43"/>
    </row>
    <row r="17" spans="1:26" ht="12.75" customHeight="1">
      <c r="A17" s="30">
        <v>2</v>
      </c>
      <c r="B17" s="199" t="s">
        <v>94</v>
      </c>
      <c r="C17" s="181"/>
      <c r="D17" s="181"/>
      <c r="E17" s="181"/>
      <c r="F17" s="181"/>
      <c r="G17" s="182"/>
      <c r="H17" s="210">
        <v>1829.64</v>
      </c>
      <c r="I17" s="194"/>
      <c r="J17" s="63"/>
      <c r="K17" s="22"/>
      <c r="L17" s="64"/>
      <c r="M17" s="64"/>
      <c r="N17" s="64"/>
      <c r="O17" s="62"/>
      <c r="P17" s="23"/>
      <c r="Q17" s="47"/>
      <c r="R17" s="48">
        <f>R14/R15</f>
        <v>0.13846153846153847</v>
      </c>
      <c r="S17" s="48" t="s">
        <v>89</v>
      </c>
      <c r="T17" s="48">
        <f>T14-U17</f>
        <v>0.99850000000000005</v>
      </c>
      <c r="U17" s="49">
        <f>U14/U15</f>
        <v>1.5E-3</v>
      </c>
      <c r="V17" s="23"/>
      <c r="W17" s="23"/>
      <c r="X17" s="23"/>
      <c r="Y17" s="23"/>
      <c r="Z17" s="43"/>
    </row>
    <row r="18" spans="1:26" ht="12.75" customHeight="1">
      <c r="A18" s="65">
        <v>4</v>
      </c>
      <c r="B18" s="211" t="s">
        <v>95</v>
      </c>
      <c r="C18" s="196"/>
      <c r="D18" s="196"/>
      <c r="E18" s="196"/>
      <c r="F18" s="196"/>
      <c r="G18" s="212"/>
      <c r="H18" s="213">
        <v>46054</v>
      </c>
      <c r="I18" s="197"/>
      <c r="J18" s="63"/>
      <c r="K18" s="22"/>
      <c r="L18" s="66" t="s">
        <v>96</v>
      </c>
      <c r="M18" s="67"/>
      <c r="N18" s="68"/>
      <c r="O18" s="69"/>
      <c r="P18" s="23"/>
      <c r="Q18" s="70" t="s">
        <v>69</v>
      </c>
      <c r="R18" s="71">
        <f>R17*T17</f>
        <v>0.13825384615384617</v>
      </c>
      <c r="S18" s="71"/>
      <c r="T18" s="71"/>
      <c r="U18" s="72"/>
      <c r="V18" s="23"/>
      <c r="W18" s="23"/>
      <c r="X18" s="23"/>
      <c r="Y18" s="23"/>
      <c r="Z18" s="43"/>
    </row>
    <row r="19" spans="1:26" ht="12.75" customHeight="1">
      <c r="A19" s="63"/>
      <c r="B19" s="23"/>
      <c r="C19" s="23"/>
      <c r="D19" s="23"/>
      <c r="E19" s="23"/>
      <c r="F19" s="23"/>
      <c r="G19" s="23"/>
      <c r="H19" s="23"/>
      <c r="I19" s="23"/>
      <c r="J19" s="63"/>
      <c r="K19" s="22"/>
      <c r="L19" s="52" t="s">
        <v>97</v>
      </c>
      <c r="M19" s="52"/>
      <c r="N19" s="52"/>
      <c r="O19" s="73">
        <f>'Rotas complementares'!G2*22</f>
        <v>1540</v>
      </c>
      <c r="P19" s="23"/>
      <c r="Q19" s="48"/>
      <c r="R19" s="48"/>
      <c r="S19" s="48"/>
      <c r="T19" s="48"/>
      <c r="U19" s="48"/>
      <c r="V19" s="23"/>
      <c r="W19" s="23"/>
      <c r="X19" s="23"/>
      <c r="Y19" s="23"/>
      <c r="Z19" s="43"/>
    </row>
    <row r="20" spans="1:26" ht="13.5" customHeight="1">
      <c r="A20" s="186" t="s">
        <v>98</v>
      </c>
      <c r="B20" s="187"/>
      <c r="C20" s="187"/>
      <c r="D20" s="187"/>
      <c r="E20" s="187"/>
      <c r="F20" s="187"/>
      <c r="G20" s="187"/>
      <c r="H20" s="187"/>
      <c r="I20" s="188"/>
      <c r="J20" s="63"/>
      <c r="K20" s="22"/>
      <c r="L20" s="52" t="s">
        <v>99</v>
      </c>
      <c r="M20" s="74"/>
      <c r="N20" s="74"/>
      <c r="O20" s="75">
        <v>3</v>
      </c>
      <c r="P20" s="23"/>
      <c r="Q20" s="76" t="s">
        <v>100</v>
      </c>
      <c r="R20" s="77">
        <f>R18</f>
        <v>0.13825384615384617</v>
      </c>
      <c r="S20" s="78"/>
      <c r="T20" s="48"/>
      <c r="U20" s="48"/>
      <c r="V20" s="23"/>
      <c r="W20" s="23"/>
      <c r="X20" s="23"/>
      <c r="Y20" s="23"/>
      <c r="Z20" s="43"/>
    </row>
    <row r="21" spans="1:26" ht="12.75" customHeight="1">
      <c r="A21" s="79" t="s">
        <v>101</v>
      </c>
      <c r="B21" s="214" t="s">
        <v>102</v>
      </c>
      <c r="C21" s="191"/>
      <c r="D21" s="191"/>
      <c r="E21" s="191"/>
      <c r="F21" s="191"/>
      <c r="G21" s="205"/>
      <c r="H21" s="80" t="s">
        <v>103</v>
      </c>
      <c r="I21" s="81" t="s">
        <v>104</v>
      </c>
      <c r="J21" s="82"/>
      <c r="K21" s="22"/>
      <c r="L21" s="52" t="s">
        <v>105</v>
      </c>
      <c r="M21" s="74"/>
      <c r="N21" s="74"/>
      <c r="O21" s="83">
        <v>7.5</v>
      </c>
      <c r="P21" s="23"/>
      <c r="Q21" s="84" t="s">
        <v>106</v>
      </c>
      <c r="R21" s="85">
        <f>O11</f>
        <v>585900</v>
      </c>
      <c r="S21" s="86"/>
      <c r="T21" s="86"/>
      <c r="U21" s="48"/>
      <c r="V21" s="23"/>
      <c r="W21" s="23"/>
      <c r="X21" s="23"/>
      <c r="Y21" s="23"/>
      <c r="Z21" s="43"/>
    </row>
    <row r="22" spans="1:26" ht="14.25" customHeight="1">
      <c r="A22" s="87" t="s">
        <v>62</v>
      </c>
      <c r="B22" s="199" t="s">
        <v>107</v>
      </c>
      <c r="C22" s="181"/>
      <c r="D22" s="181"/>
      <c r="E22" s="181"/>
      <c r="F22" s="181"/>
      <c r="G22" s="182"/>
      <c r="H22" s="32"/>
      <c r="I22" s="35">
        <v>1829.64</v>
      </c>
      <c r="J22" s="61"/>
      <c r="K22" s="22"/>
      <c r="L22" s="52" t="s">
        <v>108</v>
      </c>
      <c r="M22" s="74"/>
      <c r="N22" s="74"/>
      <c r="O22" s="75">
        <f>1/O20</f>
        <v>0.33333333333333331</v>
      </c>
      <c r="P22" s="23"/>
      <c r="Q22" s="88" t="s">
        <v>109</v>
      </c>
      <c r="R22" s="89">
        <f>(R20*R21)/10</f>
        <v>8100.2928461538468</v>
      </c>
      <c r="S22" s="86"/>
      <c r="T22" s="48"/>
      <c r="U22" s="48"/>
      <c r="V22" s="23"/>
      <c r="W22" s="23"/>
      <c r="X22" s="23"/>
      <c r="Y22" s="23"/>
      <c r="Z22" s="43"/>
    </row>
    <row r="23" spans="1:26" ht="12.75" customHeight="1">
      <c r="A23" s="87" t="s">
        <v>65</v>
      </c>
      <c r="B23" s="199" t="s">
        <v>110</v>
      </c>
      <c r="C23" s="181"/>
      <c r="D23" s="181"/>
      <c r="E23" s="181"/>
      <c r="F23" s="181"/>
      <c r="G23" s="182"/>
      <c r="H23" s="90"/>
      <c r="I23" s="35">
        <v>0</v>
      </c>
      <c r="J23" s="63"/>
      <c r="K23" s="22"/>
      <c r="L23" s="52" t="s">
        <v>111</v>
      </c>
      <c r="M23" s="74"/>
      <c r="N23" s="74"/>
      <c r="O23" s="83">
        <f>O21*O22</f>
        <v>2.5</v>
      </c>
      <c r="P23" s="23"/>
      <c r="Q23" s="23"/>
      <c r="R23" s="48"/>
      <c r="S23" s="86"/>
      <c r="T23" s="48"/>
      <c r="U23" s="48"/>
      <c r="V23" s="48"/>
      <c r="W23" s="23"/>
      <c r="X23" s="23"/>
      <c r="Y23" s="23"/>
      <c r="Z23" s="23"/>
    </row>
    <row r="24" spans="1:26" ht="12.75" customHeight="1">
      <c r="A24" s="87" t="s">
        <v>70</v>
      </c>
      <c r="B24" s="199" t="s">
        <v>112</v>
      </c>
      <c r="C24" s="181"/>
      <c r="D24" s="181"/>
      <c r="E24" s="181"/>
      <c r="F24" s="181"/>
      <c r="G24" s="182"/>
      <c r="H24" s="90"/>
      <c r="I24" s="35">
        <f>H24*I22</f>
        <v>0</v>
      </c>
      <c r="J24" s="63"/>
      <c r="K24" s="22"/>
      <c r="L24" s="91" t="s">
        <v>113</v>
      </c>
      <c r="M24" s="92"/>
      <c r="N24" s="93"/>
      <c r="O24" s="94">
        <f>O23*O19</f>
        <v>3850</v>
      </c>
      <c r="P24" s="23"/>
      <c r="Q24" s="23"/>
      <c r="R24" s="62"/>
      <c r="S24" s="23"/>
      <c r="T24" s="23"/>
      <c r="U24" s="23"/>
      <c r="V24" s="23"/>
      <c r="W24" s="23"/>
      <c r="X24" s="23"/>
      <c r="Y24" s="23"/>
      <c r="Z24" s="23"/>
    </row>
    <row r="25" spans="1:26" ht="12.75" customHeight="1">
      <c r="A25" s="87" t="s">
        <v>74</v>
      </c>
      <c r="B25" s="199" t="s">
        <v>114</v>
      </c>
      <c r="C25" s="181"/>
      <c r="D25" s="181"/>
      <c r="E25" s="181"/>
      <c r="F25" s="181"/>
      <c r="G25" s="182"/>
      <c r="H25" s="90"/>
      <c r="I25" s="35">
        <v>0</v>
      </c>
      <c r="J25" s="63"/>
      <c r="K25" s="22"/>
      <c r="L25" s="95"/>
      <c r="M25" s="95"/>
      <c r="N25" s="95"/>
      <c r="O25" s="62"/>
      <c r="P25" s="62"/>
      <c r="Q25" s="62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>
      <c r="A26" s="87" t="s">
        <v>115</v>
      </c>
      <c r="B26" s="199" t="s">
        <v>116</v>
      </c>
      <c r="C26" s="181"/>
      <c r="D26" s="181"/>
      <c r="E26" s="181"/>
      <c r="F26" s="181"/>
      <c r="G26" s="182"/>
      <c r="H26" s="90"/>
      <c r="I26" s="35">
        <v>0</v>
      </c>
      <c r="J26" s="61"/>
      <c r="K26" s="22"/>
      <c r="L26" s="215" t="s">
        <v>117</v>
      </c>
      <c r="M26" s="181"/>
      <c r="N26" s="181"/>
      <c r="O26" s="182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>
      <c r="A27" s="87" t="s">
        <v>118</v>
      </c>
      <c r="B27" s="199" t="s">
        <v>119</v>
      </c>
      <c r="C27" s="181"/>
      <c r="D27" s="181"/>
      <c r="E27" s="181"/>
      <c r="F27" s="181"/>
      <c r="G27" s="182"/>
      <c r="H27" s="90"/>
      <c r="I27" s="35">
        <v>0</v>
      </c>
      <c r="J27" s="63"/>
      <c r="K27" s="22"/>
      <c r="L27" s="91" t="s">
        <v>120</v>
      </c>
      <c r="M27" s="92"/>
      <c r="N27" s="92"/>
      <c r="O27" s="9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>
      <c r="A28" s="87" t="s">
        <v>121</v>
      </c>
      <c r="B28" s="199" t="s">
        <v>122</v>
      </c>
      <c r="C28" s="181"/>
      <c r="D28" s="181"/>
      <c r="E28" s="181"/>
      <c r="F28" s="181"/>
      <c r="G28" s="182"/>
      <c r="H28" s="90"/>
      <c r="I28" s="35">
        <v>0</v>
      </c>
      <c r="J28" s="96"/>
      <c r="K28" s="97"/>
      <c r="L28" s="216" t="s">
        <v>123</v>
      </c>
      <c r="M28" s="181"/>
      <c r="N28" s="182"/>
      <c r="O28" s="73">
        <f>O19</f>
        <v>1540</v>
      </c>
      <c r="P28" s="98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>
      <c r="A29" s="217" t="s">
        <v>124</v>
      </c>
      <c r="B29" s="181"/>
      <c r="C29" s="181"/>
      <c r="D29" s="181"/>
      <c r="E29" s="181"/>
      <c r="F29" s="181"/>
      <c r="G29" s="181"/>
      <c r="H29" s="182"/>
      <c r="I29" s="35">
        <f>SUM(I22:I28)</f>
        <v>1829.64</v>
      </c>
      <c r="J29" s="96"/>
      <c r="K29" s="100"/>
      <c r="L29" s="216" t="s">
        <v>125</v>
      </c>
      <c r="M29" s="181"/>
      <c r="N29" s="182"/>
      <c r="O29" s="46">
        <v>0.08</v>
      </c>
      <c r="P29" s="98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>
      <c r="A30" s="218" t="s">
        <v>126</v>
      </c>
      <c r="B30" s="196"/>
      <c r="C30" s="196"/>
      <c r="D30" s="196"/>
      <c r="E30" s="196"/>
      <c r="F30" s="196"/>
      <c r="G30" s="196"/>
      <c r="H30" s="212"/>
      <c r="I30" s="101">
        <f>I29</f>
        <v>1829.64</v>
      </c>
      <c r="J30" s="82"/>
      <c r="K30" s="100"/>
      <c r="L30" s="52" t="s">
        <v>105</v>
      </c>
      <c r="M30" s="74"/>
      <c r="N30" s="74"/>
      <c r="O30" s="83">
        <v>6.44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>
      <c r="A31" s="190" t="s">
        <v>127</v>
      </c>
      <c r="B31" s="191"/>
      <c r="C31" s="191"/>
      <c r="D31" s="191"/>
      <c r="E31" s="191"/>
      <c r="F31" s="191"/>
      <c r="G31" s="191"/>
      <c r="H31" s="191"/>
      <c r="I31" s="192"/>
      <c r="J31" s="98"/>
      <c r="K31" s="97"/>
      <c r="L31" s="219" t="s">
        <v>128</v>
      </c>
      <c r="M31" s="181"/>
      <c r="N31" s="182"/>
      <c r="O31" s="102">
        <f>O30*O29</f>
        <v>0.51519999999999999</v>
      </c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>
      <c r="A32" s="217" t="s">
        <v>129</v>
      </c>
      <c r="B32" s="181"/>
      <c r="C32" s="181"/>
      <c r="D32" s="181"/>
      <c r="E32" s="181"/>
      <c r="F32" s="181"/>
      <c r="G32" s="182"/>
      <c r="H32" s="103" t="s">
        <v>103</v>
      </c>
      <c r="I32" s="104" t="s">
        <v>104</v>
      </c>
      <c r="J32" s="23"/>
      <c r="K32" s="97"/>
      <c r="L32" s="91" t="s">
        <v>130</v>
      </c>
      <c r="M32" s="92"/>
      <c r="N32" s="92"/>
      <c r="O32" s="9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>
      <c r="A33" s="87" t="s">
        <v>62</v>
      </c>
      <c r="B33" s="199" t="s">
        <v>131</v>
      </c>
      <c r="C33" s="181"/>
      <c r="D33" s="181"/>
      <c r="E33" s="181"/>
      <c r="F33" s="181"/>
      <c r="G33" s="182"/>
      <c r="H33" s="90">
        <v>8.3299999999999999E-2</v>
      </c>
      <c r="I33" s="35">
        <f t="shared" ref="I33:I34" si="2">TRUNC(($I$30*H33),2)</f>
        <v>152.4</v>
      </c>
      <c r="J33" s="21"/>
      <c r="K33" s="97"/>
      <c r="L33" s="216" t="s">
        <v>132</v>
      </c>
      <c r="M33" s="181"/>
      <c r="N33" s="182"/>
      <c r="O33" s="105">
        <v>4950</v>
      </c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>
      <c r="A34" s="87" t="s">
        <v>65</v>
      </c>
      <c r="B34" s="199" t="s">
        <v>133</v>
      </c>
      <c r="C34" s="181"/>
      <c r="D34" s="181"/>
      <c r="E34" s="181"/>
      <c r="F34" s="181"/>
      <c r="G34" s="182"/>
      <c r="H34" s="106">
        <v>0.1111</v>
      </c>
      <c r="I34" s="35">
        <f t="shared" si="2"/>
        <v>203.27</v>
      </c>
      <c r="J34" s="61"/>
      <c r="K34" s="97"/>
      <c r="L34" s="216" t="s">
        <v>134</v>
      </c>
      <c r="M34" s="181"/>
      <c r="N34" s="182"/>
      <c r="O34" s="46">
        <v>6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>
      <c r="A35" s="217" t="s">
        <v>135</v>
      </c>
      <c r="B35" s="181"/>
      <c r="C35" s="181"/>
      <c r="D35" s="181"/>
      <c r="E35" s="181"/>
      <c r="F35" s="181"/>
      <c r="G35" s="182"/>
      <c r="H35" s="107">
        <f>TRUNC(SUM(H33:H34),4)</f>
        <v>0.19439999999999999</v>
      </c>
      <c r="I35" s="108">
        <f>TRUNC(SUM(I33:I34),2)</f>
        <v>355.67</v>
      </c>
      <c r="J35" s="109"/>
      <c r="K35" s="97"/>
      <c r="L35" s="216" t="s">
        <v>136</v>
      </c>
      <c r="M35" s="181"/>
      <c r="N35" s="182"/>
      <c r="O35" s="110">
        <v>789</v>
      </c>
      <c r="P35" s="23"/>
      <c r="Q35" s="23"/>
      <c r="R35" s="111"/>
      <c r="S35" s="111"/>
      <c r="T35" s="111"/>
      <c r="U35" s="111"/>
      <c r="V35" s="111"/>
      <c r="W35" s="23"/>
      <c r="X35" s="23"/>
      <c r="Y35" s="23"/>
      <c r="Z35" s="23"/>
    </row>
    <row r="36" spans="1:26" ht="12.75" customHeight="1">
      <c r="A36" s="234"/>
      <c r="B36" s="181"/>
      <c r="C36" s="181"/>
      <c r="D36" s="181"/>
      <c r="E36" s="181"/>
      <c r="F36" s="181"/>
      <c r="G36" s="181"/>
      <c r="H36" s="181"/>
      <c r="I36" s="194"/>
      <c r="J36" s="22"/>
      <c r="K36" s="97"/>
      <c r="L36" s="216" t="s">
        <v>137</v>
      </c>
      <c r="M36" s="181"/>
      <c r="N36" s="182"/>
      <c r="O36" s="52">
        <v>3</v>
      </c>
      <c r="P36" s="23"/>
      <c r="Q36" s="111"/>
      <c r="R36" s="111"/>
      <c r="S36" s="111"/>
      <c r="T36" s="111"/>
      <c r="U36" s="111"/>
      <c r="V36" s="111"/>
      <c r="W36" s="23"/>
      <c r="X36" s="23"/>
      <c r="Y36" s="23"/>
      <c r="Z36" s="23"/>
    </row>
    <row r="37" spans="1:26" ht="12.75" customHeight="1">
      <c r="A37" s="217" t="s">
        <v>138</v>
      </c>
      <c r="B37" s="181"/>
      <c r="C37" s="181"/>
      <c r="D37" s="181"/>
      <c r="E37" s="181"/>
      <c r="F37" s="181"/>
      <c r="G37" s="182"/>
      <c r="H37" s="103" t="s">
        <v>103</v>
      </c>
      <c r="I37" s="104" t="s">
        <v>104</v>
      </c>
      <c r="J37" s="21"/>
      <c r="K37" s="97"/>
      <c r="L37" s="248" t="s">
        <v>139</v>
      </c>
      <c r="M37" s="222"/>
      <c r="N37" s="223"/>
      <c r="O37" s="112">
        <v>125000</v>
      </c>
      <c r="P37" s="23"/>
      <c r="Q37" s="111"/>
      <c r="R37" s="111"/>
      <c r="S37" s="111"/>
      <c r="T37" s="111"/>
      <c r="U37" s="111"/>
      <c r="V37" s="111"/>
      <c r="W37" s="23"/>
      <c r="X37" s="23"/>
      <c r="Y37" s="23"/>
      <c r="Z37" s="23"/>
    </row>
    <row r="38" spans="1:26" ht="12.75" customHeight="1">
      <c r="A38" s="87" t="s">
        <v>62</v>
      </c>
      <c r="B38" s="199" t="s">
        <v>140</v>
      </c>
      <c r="C38" s="181"/>
      <c r="D38" s="181"/>
      <c r="E38" s="181"/>
      <c r="F38" s="181"/>
      <c r="G38" s="182"/>
      <c r="H38" s="90">
        <v>0.2</v>
      </c>
      <c r="I38" s="35">
        <f t="shared" ref="I38:I45" si="3">($I$30+$I$35)*H38</f>
        <v>437.06200000000001</v>
      </c>
      <c r="J38" s="21"/>
      <c r="K38" s="97"/>
      <c r="L38" s="249" t="s">
        <v>128</v>
      </c>
      <c r="M38" s="181"/>
      <c r="N38" s="182"/>
      <c r="O38" s="113">
        <f>((O33*O34)+(O35*O36*O34))/O37</f>
        <v>0.35121599999999997</v>
      </c>
      <c r="P38" s="114"/>
      <c r="Q38" s="111" t="s">
        <v>69</v>
      </c>
      <c r="R38" s="111">
        <v>1</v>
      </c>
      <c r="S38" s="111"/>
      <c r="T38" s="111"/>
      <c r="U38" s="111"/>
      <c r="V38" s="111"/>
      <c r="W38" s="23"/>
      <c r="X38" s="23"/>
      <c r="Y38" s="23"/>
      <c r="Z38" s="23"/>
    </row>
    <row r="39" spans="1:26" ht="12.75" customHeight="1">
      <c r="A39" s="87" t="s">
        <v>65</v>
      </c>
      <c r="B39" s="199" t="s">
        <v>141</v>
      </c>
      <c r="C39" s="181"/>
      <c r="D39" s="181"/>
      <c r="E39" s="181"/>
      <c r="F39" s="181"/>
      <c r="G39" s="182"/>
      <c r="H39" s="90">
        <v>2.5000000000000001E-2</v>
      </c>
      <c r="I39" s="35">
        <f t="shared" si="3"/>
        <v>54.632750000000001</v>
      </c>
      <c r="J39" s="21"/>
      <c r="K39" s="97"/>
      <c r="L39" s="115" t="s">
        <v>142</v>
      </c>
      <c r="M39" s="92"/>
      <c r="N39" s="92"/>
      <c r="O39" s="92"/>
      <c r="P39" s="23"/>
      <c r="Q39" s="111" t="s">
        <v>73</v>
      </c>
      <c r="R39" s="111">
        <v>10</v>
      </c>
      <c r="S39" s="111"/>
      <c r="T39" s="111"/>
      <c r="U39" s="111"/>
      <c r="V39" s="111"/>
      <c r="W39" s="23"/>
      <c r="X39" s="23"/>
      <c r="Y39" s="23"/>
      <c r="Z39" s="23"/>
    </row>
    <row r="40" spans="1:26" ht="12.75" customHeight="1">
      <c r="A40" s="87" t="s">
        <v>70</v>
      </c>
      <c r="B40" s="199" t="s">
        <v>143</v>
      </c>
      <c r="C40" s="181"/>
      <c r="D40" s="181"/>
      <c r="E40" s="181"/>
      <c r="F40" s="181"/>
      <c r="G40" s="182"/>
      <c r="H40" s="90">
        <v>0.03</v>
      </c>
      <c r="I40" s="35">
        <f t="shared" si="3"/>
        <v>65.559299999999993</v>
      </c>
      <c r="J40" s="21"/>
      <c r="K40" s="97"/>
      <c r="L40" s="238" t="s">
        <v>144</v>
      </c>
      <c r="M40" s="181"/>
      <c r="N40" s="182"/>
      <c r="O40" s="116">
        <f>O28</f>
        <v>1540</v>
      </c>
      <c r="P40" s="23"/>
      <c r="Q40" s="111" t="s">
        <v>77</v>
      </c>
      <c r="R40" s="117">
        <v>1.5</v>
      </c>
      <c r="S40" s="111"/>
      <c r="T40" s="111"/>
      <c r="U40" s="111"/>
      <c r="V40" s="111"/>
      <c r="W40" s="23"/>
      <c r="X40" s="23"/>
      <c r="Y40" s="23"/>
      <c r="Z40" s="23"/>
    </row>
    <row r="41" spans="1:26" ht="12.75" customHeight="1">
      <c r="A41" s="87" t="s">
        <v>74</v>
      </c>
      <c r="B41" s="199" t="s">
        <v>145</v>
      </c>
      <c r="C41" s="181"/>
      <c r="D41" s="181"/>
      <c r="E41" s="181"/>
      <c r="F41" s="181"/>
      <c r="G41" s="182"/>
      <c r="H41" s="90">
        <v>1.4999999999999999E-2</v>
      </c>
      <c r="I41" s="35">
        <f t="shared" si="3"/>
        <v>32.779649999999997</v>
      </c>
      <c r="J41" s="21"/>
      <c r="K41" s="97"/>
      <c r="L41" s="238" t="s">
        <v>146</v>
      </c>
      <c r="M41" s="181"/>
      <c r="N41" s="182"/>
      <c r="O41" s="118">
        <f>E14</f>
        <v>1</v>
      </c>
      <c r="P41" s="23"/>
      <c r="Q41" s="111" t="s">
        <v>80</v>
      </c>
      <c r="R41" s="111"/>
      <c r="S41" s="111"/>
      <c r="T41" s="111"/>
      <c r="U41" s="111"/>
      <c r="V41" s="111"/>
      <c r="W41" s="23"/>
      <c r="X41" s="23"/>
      <c r="Y41" s="23"/>
      <c r="Z41" s="23"/>
    </row>
    <row r="42" spans="1:26" ht="12.75" customHeight="1">
      <c r="A42" s="87" t="s">
        <v>115</v>
      </c>
      <c r="B42" s="199" t="s">
        <v>147</v>
      </c>
      <c r="C42" s="181"/>
      <c r="D42" s="181"/>
      <c r="E42" s="181"/>
      <c r="F42" s="181"/>
      <c r="G42" s="182"/>
      <c r="H42" s="90">
        <v>0.01</v>
      </c>
      <c r="I42" s="35">
        <f t="shared" si="3"/>
        <v>21.853100000000001</v>
      </c>
      <c r="J42" s="21"/>
      <c r="K42" s="97"/>
      <c r="L42" s="238" t="s">
        <v>148</v>
      </c>
      <c r="M42" s="181"/>
      <c r="N42" s="182"/>
      <c r="O42" s="116">
        <f>O40/O41</f>
        <v>1540</v>
      </c>
      <c r="P42" s="23"/>
      <c r="Q42" s="111"/>
      <c r="R42" s="111">
        <v>9</v>
      </c>
      <c r="S42" s="111" t="s">
        <v>89</v>
      </c>
      <c r="T42" s="111">
        <v>1</v>
      </c>
      <c r="U42" s="117">
        <f>R40</f>
        <v>1.5</v>
      </c>
      <c r="V42" s="111"/>
      <c r="W42" s="23"/>
      <c r="X42" s="23"/>
      <c r="Y42" s="23"/>
      <c r="Z42" s="23"/>
    </row>
    <row r="43" spans="1:26" ht="12.75" customHeight="1">
      <c r="A43" s="87" t="s">
        <v>118</v>
      </c>
      <c r="B43" s="199" t="s">
        <v>149</v>
      </c>
      <c r="C43" s="181"/>
      <c r="D43" s="181"/>
      <c r="E43" s="181"/>
      <c r="F43" s="181"/>
      <c r="G43" s="182"/>
      <c r="H43" s="90">
        <v>6.0000000000000001E-3</v>
      </c>
      <c r="I43" s="35">
        <f t="shared" si="3"/>
        <v>13.11186</v>
      </c>
      <c r="J43" s="21"/>
      <c r="K43" s="97"/>
      <c r="L43" s="238" t="s">
        <v>150</v>
      </c>
      <c r="M43" s="181"/>
      <c r="N43" s="182"/>
      <c r="O43" s="52">
        <v>8.3000000000000001E-3</v>
      </c>
      <c r="P43" s="23"/>
      <c r="Q43" s="111" t="s">
        <v>88</v>
      </c>
      <c r="R43" s="111">
        <f>1+2+3+4+5+6+7+8+9+10</f>
        <v>55</v>
      </c>
      <c r="S43" s="111"/>
      <c r="T43" s="111"/>
      <c r="U43" s="111">
        <v>100</v>
      </c>
      <c r="V43" s="111"/>
      <c r="W43" s="23"/>
      <c r="X43" s="23"/>
      <c r="Y43" s="23"/>
      <c r="Z43" s="23"/>
    </row>
    <row r="44" spans="1:26" ht="12.75" customHeight="1">
      <c r="A44" s="87" t="s">
        <v>121</v>
      </c>
      <c r="B44" s="199" t="s">
        <v>151</v>
      </c>
      <c r="C44" s="181"/>
      <c r="D44" s="181"/>
      <c r="E44" s="181"/>
      <c r="F44" s="181"/>
      <c r="G44" s="182"/>
      <c r="H44" s="90">
        <v>2E-3</v>
      </c>
      <c r="I44" s="35">
        <f t="shared" si="3"/>
        <v>4.3706199999999997</v>
      </c>
      <c r="J44" s="22"/>
      <c r="K44" s="97"/>
      <c r="L44" s="238" t="s">
        <v>152</v>
      </c>
      <c r="M44" s="181"/>
      <c r="N44" s="182"/>
      <c r="O44" s="110">
        <f>O11</f>
        <v>585900</v>
      </c>
      <c r="P44" s="23"/>
      <c r="Q44" s="111"/>
      <c r="R44" s="111"/>
      <c r="S44" s="111"/>
      <c r="T44" s="111"/>
      <c r="U44" s="111"/>
      <c r="V44" s="111"/>
      <c r="W44" s="23"/>
      <c r="X44" s="23"/>
      <c r="Y44" s="23"/>
      <c r="Z44" s="23"/>
    </row>
    <row r="45" spans="1:26" ht="12.75" customHeight="1">
      <c r="A45" s="87" t="s">
        <v>153</v>
      </c>
      <c r="B45" s="199" t="s">
        <v>154</v>
      </c>
      <c r="C45" s="181"/>
      <c r="D45" s="181"/>
      <c r="E45" s="181"/>
      <c r="F45" s="181"/>
      <c r="G45" s="182"/>
      <c r="H45" s="90">
        <v>0.08</v>
      </c>
      <c r="I45" s="35">
        <f t="shared" si="3"/>
        <v>174.82480000000001</v>
      </c>
      <c r="J45" s="22"/>
      <c r="K45" s="97"/>
      <c r="L45" s="249" t="s">
        <v>128</v>
      </c>
      <c r="M45" s="181"/>
      <c r="N45" s="182"/>
      <c r="O45" s="110">
        <f>(O43*O44)/O42</f>
        <v>3.1577727272727274</v>
      </c>
      <c r="P45" s="23"/>
      <c r="Q45" s="111"/>
      <c r="R45" s="111">
        <f>R42/R43</f>
        <v>0.16363636363636364</v>
      </c>
      <c r="S45" s="111" t="s">
        <v>89</v>
      </c>
      <c r="T45" s="111">
        <f>T42-U45</f>
        <v>0.98499999999999999</v>
      </c>
      <c r="U45" s="111">
        <f>U42/U43</f>
        <v>1.4999999999999999E-2</v>
      </c>
      <c r="V45" s="111"/>
      <c r="W45" s="23"/>
      <c r="X45" s="23"/>
      <c r="Y45" s="23"/>
      <c r="Z45" s="23"/>
    </row>
    <row r="46" spans="1:26" ht="15" customHeight="1">
      <c r="A46" s="217" t="s">
        <v>155</v>
      </c>
      <c r="B46" s="181"/>
      <c r="C46" s="181"/>
      <c r="D46" s="181"/>
      <c r="E46" s="181"/>
      <c r="F46" s="181"/>
      <c r="G46" s="182"/>
      <c r="H46" s="107">
        <f>SUM(H38:H45)</f>
        <v>0.36800000000000005</v>
      </c>
      <c r="I46" s="108">
        <f>TRUNC(SUM(I38:I45),2)</f>
        <v>804.19</v>
      </c>
      <c r="J46" s="119"/>
      <c r="K46" s="97"/>
      <c r="L46" s="250"/>
      <c r="M46" s="247"/>
      <c r="N46" s="251"/>
      <c r="O46" s="120"/>
      <c r="P46" s="23"/>
      <c r="Q46" s="111"/>
      <c r="R46" s="111">
        <f>R45*T45</f>
        <v>0.16118181818181818</v>
      </c>
      <c r="S46" s="111"/>
      <c r="T46" s="111"/>
      <c r="U46" s="111"/>
      <c r="V46" s="111"/>
      <c r="W46" s="23"/>
      <c r="X46" s="23"/>
      <c r="Y46" s="23"/>
      <c r="Z46" s="23"/>
    </row>
    <row r="47" spans="1:26" ht="14.25" customHeight="1">
      <c r="A47" s="217" t="s">
        <v>156</v>
      </c>
      <c r="B47" s="181"/>
      <c r="C47" s="181"/>
      <c r="D47" s="181"/>
      <c r="E47" s="181"/>
      <c r="F47" s="181"/>
      <c r="G47" s="182"/>
      <c r="H47" s="107"/>
      <c r="I47" s="104" t="s">
        <v>104</v>
      </c>
      <c r="J47" s="109"/>
      <c r="K47" s="97"/>
      <c r="L47" s="121" t="s">
        <v>157</v>
      </c>
      <c r="M47" s="122"/>
      <c r="N47" s="123"/>
      <c r="O47" s="124">
        <f>O45+O38+O31</f>
        <v>4.024188727272727</v>
      </c>
      <c r="P47" s="23"/>
      <c r="Q47" s="111" t="s">
        <v>69</v>
      </c>
      <c r="R47" s="111"/>
      <c r="S47" s="111"/>
      <c r="T47" s="111"/>
      <c r="U47" s="111"/>
      <c r="V47" s="111"/>
      <c r="W47" s="23"/>
      <c r="X47" s="23"/>
      <c r="Y47" s="23"/>
      <c r="Z47" s="23"/>
    </row>
    <row r="48" spans="1:26" ht="14.25" customHeight="1">
      <c r="A48" s="99" t="s">
        <v>158</v>
      </c>
      <c r="B48" s="227" t="s">
        <v>85</v>
      </c>
      <c r="C48" s="181"/>
      <c r="D48" s="181"/>
      <c r="E48" s="29"/>
      <c r="F48" s="29"/>
      <c r="G48" s="125"/>
      <c r="H48" s="126"/>
      <c r="I48" s="104"/>
      <c r="J48" s="21"/>
      <c r="K48" s="97"/>
      <c r="L48" s="127" t="s">
        <v>159</v>
      </c>
      <c r="M48" s="128"/>
      <c r="N48" s="128"/>
      <c r="O48" s="129">
        <f>O47*O28</f>
        <v>6197.2506399999993</v>
      </c>
      <c r="P48" s="23"/>
      <c r="Q48" s="111"/>
      <c r="R48" s="130"/>
      <c r="S48" s="111"/>
      <c r="T48" s="111"/>
      <c r="U48" s="111"/>
      <c r="V48" s="111"/>
      <c r="W48" s="23"/>
      <c r="X48" s="23"/>
      <c r="Y48" s="23"/>
      <c r="Z48" s="23"/>
    </row>
    <row r="49" spans="1:26" ht="12.75" customHeight="1">
      <c r="A49" s="87" t="s">
        <v>62</v>
      </c>
      <c r="B49" s="252" t="s">
        <v>160</v>
      </c>
      <c r="C49" s="222"/>
      <c r="D49" s="222"/>
      <c r="E49" s="222"/>
      <c r="F49" s="222"/>
      <c r="G49" s="223"/>
      <c r="H49" s="31" t="s">
        <v>161</v>
      </c>
      <c r="I49" s="131">
        <v>0</v>
      </c>
      <c r="J49" s="21"/>
      <c r="K49" s="97"/>
      <c r="L49" s="23"/>
      <c r="M49" s="23"/>
      <c r="N49" s="23"/>
      <c r="O49" s="23"/>
      <c r="P49" s="23"/>
      <c r="Q49" s="111"/>
      <c r="R49" s="111"/>
      <c r="S49" s="111"/>
      <c r="T49" s="111">
        <f>R46</f>
        <v>0.16118181818181818</v>
      </c>
      <c r="U49" s="132" t="e">
        <f>#REF!</f>
        <v>#REF!</v>
      </c>
      <c r="V49" s="111"/>
      <c r="W49" s="23"/>
      <c r="X49" s="23"/>
      <c r="Y49" s="23"/>
      <c r="Z49" s="23"/>
    </row>
    <row r="50" spans="1:26" ht="12.75" customHeight="1">
      <c r="A50" s="87" t="s">
        <v>65</v>
      </c>
      <c r="B50" s="199" t="s">
        <v>162</v>
      </c>
      <c r="C50" s="181"/>
      <c r="D50" s="181"/>
      <c r="E50" s="181"/>
      <c r="F50" s="181"/>
      <c r="G50" s="182"/>
      <c r="H50" s="31" t="s">
        <v>161</v>
      </c>
      <c r="I50" s="133">
        <v>350</v>
      </c>
      <c r="J50" s="21"/>
      <c r="K50" s="97"/>
      <c r="L50" s="23"/>
      <c r="M50" s="23"/>
      <c r="N50" s="23"/>
      <c r="O50" s="23"/>
      <c r="P50" s="23"/>
      <c r="Q50" s="111"/>
      <c r="R50" s="111"/>
      <c r="S50" s="111"/>
      <c r="T50" s="134" t="e">
        <f>U49*T49</f>
        <v>#REF!</v>
      </c>
      <c r="U50" s="134"/>
      <c r="V50" s="111"/>
      <c r="W50" s="23"/>
      <c r="X50" s="23"/>
      <c r="Y50" s="23"/>
      <c r="Z50" s="23"/>
    </row>
    <row r="51" spans="1:26" ht="12.75" customHeight="1">
      <c r="A51" s="87" t="s">
        <v>74</v>
      </c>
      <c r="B51" s="199" t="s">
        <v>163</v>
      </c>
      <c r="C51" s="181"/>
      <c r="D51" s="181"/>
      <c r="E51" s="181"/>
      <c r="F51" s="181"/>
      <c r="G51" s="182"/>
      <c r="H51" s="31" t="s">
        <v>161</v>
      </c>
      <c r="I51" s="133">
        <v>0</v>
      </c>
      <c r="J51" s="21"/>
      <c r="K51" s="97"/>
      <c r="L51" s="23"/>
      <c r="M51" s="23"/>
      <c r="N51" s="23"/>
      <c r="O51" s="23"/>
      <c r="P51" s="23"/>
      <c r="Q51" s="111"/>
      <c r="R51" s="111"/>
      <c r="S51" s="111"/>
      <c r="T51" s="134" t="e">
        <f>T50/12</f>
        <v>#REF!</v>
      </c>
      <c r="U51" s="134"/>
      <c r="V51" s="111"/>
      <c r="W51" s="23"/>
      <c r="X51" s="23"/>
      <c r="Y51" s="23"/>
      <c r="Z51" s="23"/>
    </row>
    <row r="52" spans="1:26" ht="12.75" customHeight="1">
      <c r="A52" s="87" t="s">
        <v>115</v>
      </c>
      <c r="B52" s="199" t="s">
        <v>164</v>
      </c>
      <c r="C52" s="181"/>
      <c r="D52" s="181"/>
      <c r="E52" s="181"/>
      <c r="F52" s="181"/>
      <c r="G52" s="182"/>
      <c r="H52" s="31" t="s">
        <v>161</v>
      </c>
      <c r="I52" s="133">
        <v>25</v>
      </c>
      <c r="J52" s="21"/>
      <c r="K52" s="97"/>
      <c r="L52" s="23"/>
      <c r="M52" s="23"/>
      <c r="N52" s="23"/>
      <c r="O52" s="23"/>
      <c r="P52" s="23"/>
      <c r="Q52" s="111"/>
      <c r="R52" s="111"/>
      <c r="S52" s="111"/>
      <c r="T52" s="134" t="e">
        <f>T51*110</f>
        <v>#REF!</v>
      </c>
      <c r="U52" s="111"/>
      <c r="V52" s="111"/>
      <c r="W52" s="23"/>
      <c r="X52" s="23"/>
      <c r="Y52" s="23"/>
      <c r="Z52" s="23"/>
    </row>
    <row r="53" spans="1:26" ht="12.75" customHeight="1">
      <c r="A53" s="87" t="s">
        <v>121</v>
      </c>
      <c r="B53" s="199" t="s">
        <v>122</v>
      </c>
      <c r="C53" s="181"/>
      <c r="D53" s="181"/>
      <c r="E53" s="181"/>
      <c r="F53" s="181"/>
      <c r="G53" s="182"/>
      <c r="H53" s="31" t="s">
        <v>161</v>
      </c>
      <c r="I53" s="131"/>
      <c r="J53" s="21"/>
      <c r="K53" s="97"/>
      <c r="L53" s="23"/>
      <c r="M53" s="23"/>
      <c r="N53" s="23"/>
      <c r="O53" s="23"/>
      <c r="P53" s="23"/>
      <c r="Q53" s="111"/>
      <c r="R53" s="23"/>
      <c r="S53" s="23"/>
      <c r="T53" s="23"/>
      <c r="U53" s="98"/>
      <c r="V53" s="23"/>
      <c r="W53" s="23"/>
      <c r="X53" s="23"/>
      <c r="Y53" s="23"/>
      <c r="Z53" s="23"/>
    </row>
    <row r="54" spans="1:26" ht="12.75" customHeight="1">
      <c r="A54" s="217" t="s">
        <v>165</v>
      </c>
      <c r="B54" s="181"/>
      <c r="C54" s="181"/>
      <c r="D54" s="181"/>
      <c r="E54" s="181"/>
      <c r="F54" s="181"/>
      <c r="G54" s="181"/>
      <c r="H54" s="182"/>
      <c r="I54" s="131">
        <f>SUM(I49:I53)</f>
        <v>375</v>
      </c>
      <c r="J54" s="21"/>
      <c r="K54" s="97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>
      <c r="A55" s="217" t="s">
        <v>166</v>
      </c>
      <c r="B55" s="181"/>
      <c r="C55" s="181"/>
      <c r="D55" s="181"/>
      <c r="E55" s="181"/>
      <c r="F55" s="181"/>
      <c r="G55" s="181"/>
      <c r="H55" s="182"/>
      <c r="I55" s="108">
        <f t="shared" ref="I55:I56" si="4">I54</f>
        <v>375</v>
      </c>
      <c r="J55" s="21"/>
      <c r="K55" s="97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>
      <c r="A56" s="218" t="s">
        <v>167</v>
      </c>
      <c r="B56" s="196"/>
      <c r="C56" s="196"/>
      <c r="D56" s="196"/>
      <c r="E56" s="196"/>
      <c r="F56" s="196"/>
      <c r="G56" s="196"/>
      <c r="H56" s="212"/>
      <c r="I56" s="101">
        <f t="shared" si="4"/>
        <v>375</v>
      </c>
      <c r="J56" s="22"/>
      <c r="K56" s="97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>
      <c r="A57" s="186" t="s">
        <v>168</v>
      </c>
      <c r="B57" s="187"/>
      <c r="C57" s="187"/>
      <c r="D57" s="187"/>
      <c r="E57" s="187"/>
      <c r="F57" s="187"/>
      <c r="G57" s="187"/>
      <c r="H57" s="187"/>
      <c r="I57" s="188"/>
      <c r="J57" s="22"/>
      <c r="K57" s="97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4.25" customHeight="1">
      <c r="A58" s="220" t="s">
        <v>169</v>
      </c>
      <c r="B58" s="191"/>
      <c r="C58" s="191"/>
      <c r="D58" s="191"/>
      <c r="E58" s="191"/>
      <c r="F58" s="191"/>
      <c r="G58" s="191"/>
      <c r="H58" s="205"/>
      <c r="I58" s="135" t="s">
        <v>104</v>
      </c>
      <c r="J58" s="119"/>
      <c r="K58" s="97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3.5" customHeight="1">
      <c r="A59" s="87" t="s">
        <v>170</v>
      </c>
      <c r="B59" s="203" t="s">
        <v>171</v>
      </c>
      <c r="C59" s="181"/>
      <c r="D59" s="181"/>
      <c r="E59" s="181"/>
      <c r="F59" s="181"/>
      <c r="G59" s="181"/>
      <c r="H59" s="182"/>
      <c r="I59" s="35">
        <f>I35</f>
        <v>355.67</v>
      </c>
      <c r="J59" s="119"/>
      <c r="K59" s="97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4.25" customHeight="1">
      <c r="A60" s="87" t="s">
        <v>172</v>
      </c>
      <c r="B60" s="203" t="s">
        <v>173</v>
      </c>
      <c r="C60" s="181"/>
      <c r="D60" s="181"/>
      <c r="E60" s="181"/>
      <c r="F60" s="181"/>
      <c r="G60" s="181"/>
      <c r="H60" s="182"/>
      <c r="I60" s="35">
        <f>I46</f>
        <v>804.19</v>
      </c>
      <c r="J60" s="119"/>
      <c r="K60" s="97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>
      <c r="A61" s="87" t="s">
        <v>174</v>
      </c>
      <c r="B61" s="203" t="s">
        <v>175</v>
      </c>
      <c r="C61" s="181"/>
      <c r="D61" s="181"/>
      <c r="E61" s="181"/>
      <c r="F61" s="181"/>
      <c r="G61" s="181"/>
      <c r="H61" s="182"/>
      <c r="I61" s="35">
        <f>I56</f>
        <v>375</v>
      </c>
      <c r="J61" s="61"/>
      <c r="K61" s="97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>
      <c r="A62" s="218" t="s">
        <v>176</v>
      </c>
      <c r="B62" s="196"/>
      <c r="C62" s="196"/>
      <c r="D62" s="196"/>
      <c r="E62" s="196"/>
      <c r="F62" s="196"/>
      <c r="G62" s="196"/>
      <c r="H62" s="212"/>
      <c r="I62" s="108">
        <f>TRUNC(SUM(I59:I61),2)</f>
        <v>1534.86</v>
      </c>
      <c r="J62" s="109"/>
      <c r="K62" s="9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>
      <c r="A63" s="186" t="s">
        <v>177</v>
      </c>
      <c r="B63" s="187"/>
      <c r="C63" s="187"/>
      <c r="D63" s="187"/>
      <c r="E63" s="187"/>
      <c r="F63" s="187"/>
      <c r="G63" s="187"/>
      <c r="H63" s="187"/>
      <c r="I63" s="188"/>
      <c r="J63" s="21"/>
      <c r="K63" s="97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>
      <c r="A64" s="136">
        <v>3</v>
      </c>
      <c r="B64" s="221" t="s">
        <v>178</v>
      </c>
      <c r="C64" s="222"/>
      <c r="D64" s="222"/>
      <c r="E64" s="222"/>
      <c r="F64" s="222"/>
      <c r="G64" s="223"/>
      <c r="H64" s="137" t="s">
        <v>103</v>
      </c>
      <c r="I64" s="135" t="s">
        <v>104</v>
      </c>
      <c r="J64" s="21"/>
      <c r="K64" s="97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4.25" customHeight="1">
      <c r="A65" s="87" t="s">
        <v>62</v>
      </c>
      <c r="B65" s="199" t="s">
        <v>179</v>
      </c>
      <c r="C65" s="181"/>
      <c r="D65" s="181"/>
      <c r="E65" s="181"/>
      <c r="F65" s="181"/>
      <c r="G65" s="182"/>
      <c r="H65" s="90">
        <v>0.02</v>
      </c>
      <c r="I65" s="35">
        <f t="shared" ref="I65:I70" si="5">TRUNC(($I$30*H65),2)</f>
        <v>36.590000000000003</v>
      </c>
      <c r="J65" s="119"/>
      <c r="K65" s="97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4.25" customHeight="1">
      <c r="A66" s="87" t="s">
        <v>65</v>
      </c>
      <c r="B66" s="199" t="s">
        <v>180</v>
      </c>
      <c r="C66" s="181"/>
      <c r="D66" s="181"/>
      <c r="E66" s="181"/>
      <c r="F66" s="181"/>
      <c r="G66" s="182"/>
      <c r="H66" s="90">
        <v>3.4700000000000002E-2</v>
      </c>
      <c r="I66" s="35">
        <f t="shared" si="5"/>
        <v>63.48</v>
      </c>
      <c r="J66" s="138"/>
      <c r="K66" s="97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4.25" customHeight="1">
      <c r="A67" s="87" t="s">
        <v>70</v>
      </c>
      <c r="B67" s="199" t="s">
        <v>181</v>
      </c>
      <c r="C67" s="181"/>
      <c r="D67" s="181"/>
      <c r="E67" s="181"/>
      <c r="F67" s="181"/>
      <c r="G67" s="182"/>
      <c r="H67" s="90">
        <v>0.04</v>
      </c>
      <c r="I67" s="35">
        <f t="shared" si="5"/>
        <v>73.180000000000007</v>
      </c>
      <c r="J67" s="109"/>
      <c r="K67" s="97"/>
      <c r="L67" s="23"/>
      <c r="M67" s="23"/>
      <c r="N67" s="23"/>
      <c r="O67" s="23"/>
      <c r="P67" s="23"/>
      <c r="Q67" s="23"/>
      <c r="R67" s="114"/>
      <c r="S67" s="23"/>
      <c r="T67" s="23"/>
      <c r="U67" s="23"/>
      <c r="V67" s="23"/>
      <c r="W67" s="23"/>
      <c r="X67" s="23"/>
      <c r="Y67" s="23"/>
      <c r="Z67" s="23"/>
    </row>
    <row r="68" spans="1:26" ht="12.75" customHeight="1">
      <c r="A68" s="87" t="s">
        <v>74</v>
      </c>
      <c r="B68" s="199" t="s">
        <v>182</v>
      </c>
      <c r="C68" s="181"/>
      <c r="D68" s="181"/>
      <c r="E68" s="181"/>
      <c r="F68" s="181"/>
      <c r="G68" s="182"/>
      <c r="H68" s="90">
        <v>0</v>
      </c>
      <c r="I68" s="35">
        <f t="shared" si="5"/>
        <v>0</v>
      </c>
      <c r="J68" s="21"/>
      <c r="K68" s="97"/>
      <c r="L68" s="139"/>
      <c r="M68" s="139"/>
      <c r="N68" s="139"/>
      <c r="O68" s="114"/>
      <c r="P68" s="114"/>
      <c r="Q68" s="114"/>
      <c r="R68" s="114"/>
      <c r="S68" s="23"/>
      <c r="T68" s="23"/>
      <c r="U68" s="23"/>
      <c r="V68" s="23"/>
      <c r="W68" s="23"/>
      <c r="X68" s="23"/>
      <c r="Y68" s="23"/>
      <c r="Z68" s="23"/>
    </row>
    <row r="69" spans="1:26" ht="14.25" customHeight="1">
      <c r="A69" s="87" t="s">
        <v>115</v>
      </c>
      <c r="B69" s="199" t="s">
        <v>183</v>
      </c>
      <c r="C69" s="181"/>
      <c r="D69" s="181"/>
      <c r="E69" s="181"/>
      <c r="F69" s="181"/>
      <c r="G69" s="182"/>
      <c r="H69" s="90">
        <v>7.4000000000000003E-3</v>
      </c>
      <c r="I69" s="35">
        <f t="shared" si="5"/>
        <v>13.53</v>
      </c>
      <c r="J69" s="21"/>
      <c r="K69" s="97"/>
      <c r="L69" s="97"/>
      <c r="M69" s="97"/>
      <c r="N69" s="97"/>
      <c r="O69" s="97"/>
      <c r="P69" s="97"/>
      <c r="Q69" s="114"/>
      <c r="R69" s="114"/>
      <c r="S69" s="23"/>
      <c r="T69" s="23"/>
      <c r="U69" s="23"/>
      <c r="V69" s="23"/>
      <c r="W69" s="23"/>
      <c r="X69" s="23"/>
      <c r="Y69" s="23"/>
      <c r="Z69" s="23"/>
    </row>
    <row r="70" spans="1:26" ht="14.25" customHeight="1">
      <c r="A70" s="87" t="s">
        <v>118</v>
      </c>
      <c r="B70" s="199" t="s">
        <v>184</v>
      </c>
      <c r="C70" s="181"/>
      <c r="D70" s="181"/>
      <c r="E70" s="181"/>
      <c r="F70" s="181"/>
      <c r="G70" s="182"/>
      <c r="H70" s="90">
        <v>0.04</v>
      </c>
      <c r="I70" s="35">
        <f t="shared" si="5"/>
        <v>73.180000000000007</v>
      </c>
      <c r="J70" s="21"/>
      <c r="K70" s="97"/>
      <c r="L70" s="62"/>
      <c r="M70" s="62"/>
      <c r="N70" s="62"/>
      <c r="O70" s="140"/>
      <c r="P70" s="140"/>
      <c r="Q70" s="114"/>
      <c r="R70" s="114"/>
      <c r="S70" s="23"/>
      <c r="T70" s="23"/>
      <c r="U70" s="23"/>
      <c r="V70" s="23"/>
      <c r="W70" s="23"/>
      <c r="X70" s="23"/>
      <c r="Y70" s="23"/>
      <c r="Z70" s="23"/>
    </row>
    <row r="71" spans="1:26" ht="12.75" customHeight="1">
      <c r="A71" s="217" t="s">
        <v>185</v>
      </c>
      <c r="B71" s="181"/>
      <c r="C71" s="181"/>
      <c r="D71" s="181"/>
      <c r="E71" s="181"/>
      <c r="F71" s="181"/>
      <c r="G71" s="182"/>
      <c r="H71" s="107">
        <f t="shared" ref="H71:I71" si="6">SUM(H65:H70)</f>
        <v>0.1421</v>
      </c>
      <c r="I71" s="108">
        <f t="shared" si="6"/>
        <v>259.96000000000004</v>
      </c>
      <c r="J71" s="21"/>
      <c r="K71" s="97"/>
      <c r="L71" s="62"/>
      <c r="M71" s="62"/>
      <c r="N71" s="62"/>
      <c r="O71" s="62"/>
      <c r="P71" s="62"/>
      <c r="Q71" s="114"/>
      <c r="R71" s="114"/>
      <c r="S71" s="23"/>
      <c r="T71" s="23"/>
      <c r="U71" s="23"/>
      <c r="V71" s="23"/>
      <c r="W71" s="23"/>
      <c r="X71" s="23"/>
      <c r="Y71" s="23"/>
      <c r="Z71" s="23"/>
    </row>
    <row r="72" spans="1:26" ht="12.75" customHeight="1">
      <c r="A72" s="224" t="s">
        <v>186</v>
      </c>
      <c r="B72" s="225"/>
      <c r="C72" s="225"/>
      <c r="D72" s="225"/>
      <c r="E72" s="225"/>
      <c r="F72" s="225"/>
      <c r="G72" s="226"/>
      <c r="H72" s="141"/>
      <c r="I72" s="142">
        <f>(I30+I62+I71)-I49</f>
        <v>3624.46</v>
      </c>
      <c r="J72" s="21"/>
      <c r="K72" s="97"/>
      <c r="L72" s="62"/>
      <c r="M72" s="62"/>
      <c r="N72" s="62"/>
      <c r="O72" s="62"/>
      <c r="P72" s="62"/>
      <c r="Q72" s="114"/>
      <c r="R72" s="62"/>
      <c r="S72" s="23"/>
      <c r="T72" s="23"/>
      <c r="U72" s="23"/>
      <c r="V72" s="23"/>
      <c r="W72" s="23"/>
      <c r="X72" s="23"/>
      <c r="Y72" s="23"/>
      <c r="Z72" s="23"/>
    </row>
    <row r="73" spans="1:26" ht="12.75" customHeight="1">
      <c r="A73" s="227" t="s">
        <v>187</v>
      </c>
      <c r="B73" s="181"/>
      <c r="C73" s="181"/>
      <c r="D73" s="181"/>
      <c r="E73" s="181"/>
      <c r="F73" s="181"/>
      <c r="G73" s="182"/>
      <c r="H73" s="103" t="s">
        <v>103</v>
      </c>
      <c r="I73" s="143" t="s">
        <v>104</v>
      </c>
      <c r="J73" s="21"/>
      <c r="K73" s="97"/>
      <c r="L73" s="62"/>
      <c r="M73" s="62"/>
      <c r="N73" s="62"/>
      <c r="O73" s="62"/>
      <c r="P73" s="62"/>
      <c r="Q73" s="62"/>
      <c r="R73" s="62"/>
      <c r="S73" s="23"/>
      <c r="T73" s="23"/>
      <c r="U73" s="23"/>
      <c r="V73" s="23"/>
      <c r="W73" s="23"/>
      <c r="X73" s="23"/>
      <c r="Y73" s="23"/>
      <c r="Z73" s="23"/>
    </row>
    <row r="74" spans="1:26" ht="12.75" customHeight="1">
      <c r="A74" s="103" t="s">
        <v>62</v>
      </c>
      <c r="B74" s="199" t="s">
        <v>188</v>
      </c>
      <c r="C74" s="181"/>
      <c r="D74" s="181"/>
      <c r="E74" s="181"/>
      <c r="F74" s="181"/>
      <c r="G74" s="182"/>
      <c r="H74" s="90">
        <v>0.08</v>
      </c>
      <c r="I74" s="34">
        <f t="shared" ref="I74:I78" si="7">$H$17*H74</f>
        <v>146.37120000000002</v>
      </c>
      <c r="J74" s="21"/>
      <c r="K74" s="97"/>
      <c r="L74" s="62"/>
      <c r="M74" s="62"/>
      <c r="N74" s="62"/>
      <c r="O74" s="62"/>
      <c r="P74" s="62"/>
      <c r="Q74" s="62"/>
      <c r="R74" s="114"/>
      <c r="S74" s="23"/>
      <c r="T74" s="23"/>
      <c r="U74" s="23"/>
      <c r="V74" s="23"/>
      <c r="W74" s="23"/>
      <c r="X74" s="23"/>
      <c r="Y74" s="23"/>
      <c r="Z74" s="23"/>
    </row>
    <row r="75" spans="1:26" ht="12.75" customHeight="1">
      <c r="A75" s="103" t="s">
        <v>65</v>
      </c>
      <c r="B75" s="199" t="s">
        <v>189</v>
      </c>
      <c r="C75" s="181"/>
      <c r="D75" s="181"/>
      <c r="E75" s="181"/>
      <c r="F75" s="181"/>
      <c r="G75" s="182"/>
      <c r="H75" s="90">
        <v>8.9999999999999993E-3</v>
      </c>
      <c r="I75" s="34">
        <f t="shared" si="7"/>
        <v>16.466760000000001</v>
      </c>
      <c r="J75" s="21"/>
      <c r="K75" s="97"/>
      <c r="L75" s="62"/>
      <c r="M75" s="62"/>
      <c r="N75" s="62"/>
      <c r="O75" s="114"/>
      <c r="P75" s="114"/>
      <c r="Q75" s="114"/>
      <c r="R75" s="144"/>
      <c r="S75" s="23"/>
      <c r="T75" s="23"/>
      <c r="U75" s="23"/>
      <c r="V75" s="23"/>
      <c r="W75" s="23"/>
      <c r="X75" s="23"/>
      <c r="Y75" s="23"/>
      <c r="Z75" s="23"/>
    </row>
    <row r="76" spans="1:26" ht="12.75" customHeight="1">
      <c r="A76" s="103" t="s">
        <v>70</v>
      </c>
      <c r="B76" s="199" t="s">
        <v>190</v>
      </c>
      <c r="C76" s="181"/>
      <c r="D76" s="181"/>
      <c r="E76" s="181"/>
      <c r="F76" s="181"/>
      <c r="G76" s="182"/>
      <c r="H76" s="90">
        <v>2E-3</v>
      </c>
      <c r="I76" s="34">
        <f t="shared" si="7"/>
        <v>3.6592800000000003</v>
      </c>
      <c r="J76" s="119"/>
      <c r="K76" s="97"/>
      <c r="L76" s="62"/>
      <c r="M76" s="62"/>
      <c r="N76" s="62"/>
      <c r="O76" s="114"/>
      <c r="P76" s="114"/>
      <c r="Q76" s="114"/>
      <c r="R76" s="97"/>
      <c r="S76" s="23"/>
      <c r="T76" s="23"/>
      <c r="U76" s="23"/>
      <c r="V76" s="23"/>
      <c r="W76" s="23"/>
      <c r="X76" s="23"/>
      <c r="Y76" s="23"/>
      <c r="Z76" s="23"/>
    </row>
    <row r="77" spans="1:26" ht="12.75" customHeight="1">
      <c r="A77" s="103" t="s">
        <v>74</v>
      </c>
      <c r="B77" s="199" t="s">
        <v>191</v>
      </c>
      <c r="C77" s="181"/>
      <c r="D77" s="181"/>
      <c r="E77" s="181"/>
      <c r="F77" s="181"/>
      <c r="G77" s="182"/>
      <c r="H77" s="90">
        <v>3.0000000000000001E-3</v>
      </c>
      <c r="I77" s="34">
        <f t="shared" si="7"/>
        <v>5.4889200000000002</v>
      </c>
      <c r="J77" s="145"/>
      <c r="K77" s="97"/>
      <c r="L77" s="97"/>
      <c r="M77" s="97"/>
      <c r="N77" s="97"/>
      <c r="O77" s="114"/>
      <c r="P77" s="114"/>
      <c r="Q77" s="97"/>
      <c r="R77" s="62"/>
      <c r="S77" s="23"/>
      <c r="T77" s="23"/>
      <c r="U77" s="23"/>
      <c r="V77" s="23"/>
      <c r="W77" s="23"/>
      <c r="X77" s="23"/>
      <c r="Y77" s="23"/>
      <c r="Z77" s="23"/>
    </row>
    <row r="78" spans="1:26" ht="12.75" customHeight="1">
      <c r="A78" s="103" t="s">
        <v>115</v>
      </c>
      <c r="B78" s="199" t="s">
        <v>192</v>
      </c>
      <c r="C78" s="181"/>
      <c r="D78" s="181"/>
      <c r="E78" s="181"/>
      <c r="F78" s="181"/>
      <c r="G78" s="182"/>
      <c r="H78" s="90">
        <v>6.0000000000000001E-3</v>
      </c>
      <c r="I78" s="34">
        <f t="shared" si="7"/>
        <v>10.97784</v>
      </c>
      <c r="J78" s="109"/>
      <c r="K78" s="97"/>
      <c r="L78" s="97"/>
      <c r="M78" s="97"/>
      <c r="N78" s="97"/>
      <c r="O78" s="144"/>
      <c r="P78" s="144"/>
      <c r="Q78" s="140"/>
      <c r="R78" s="62"/>
      <c r="S78" s="23"/>
      <c r="T78" s="23"/>
      <c r="U78" s="23"/>
      <c r="V78" s="23"/>
      <c r="W78" s="23"/>
      <c r="X78" s="23"/>
      <c r="Y78" s="23"/>
      <c r="Z78" s="23"/>
    </row>
    <row r="79" spans="1:26" ht="12.75" customHeight="1">
      <c r="A79" s="103" t="s">
        <v>118</v>
      </c>
      <c r="B79" s="199" t="s">
        <v>122</v>
      </c>
      <c r="C79" s="181"/>
      <c r="D79" s="181"/>
      <c r="E79" s="181"/>
      <c r="F79" s="181"/>
      <c r="G79" s="182"/>
      <c r="H79" s="90">
        <v>0</v>
      </c>
      <c r="I79" s="34">
        <f>$I$72*H79</f>
        <v>0</v>
      </c>
      <c r="J79" s="109"/>
      <c r="K79" s="97"/>
      <c r="L79" s="22"/>
      <c r="M79" s="22"/>
      <c r="N79" s="22"/>
      <c r="O79" s="22"/>
      <c r="P79" s="22"/>
      <c r="Q79" s="62"/>
      <c r="R79" s="62"/>
      <c r="S79" s="23"/>
      <c r="T79" s="23"/>
      <c r="U79" s="23"/>
      <c r="V79" s="23"/>
      <c r="W79" s="23"/>
      <c r="X79" s="23"/>
      <c r="Y79" s="23"/>
      <c r="Z79" s="23"/>
    </row>
    <row r="80" spans="1:26" ht="12.75" customHeight="1">
      <c r="A80" s="227" t="s">
        <v>193</v>
      </c>
      <c r="B80" s="181"/>
      <c r="C80" s="181"/>
      <c r="D80" s="181"/>
      <c r="E80" s="181"/>
      <c r="F80" s="181"/>
      <c r="G80" s="182"/>
      <c r="H80" s="107">
        <f>TRUNC(SUM(H74:H79),4)</f>
        <v>0.1</v>
      </c>
      <c r="I80" s="146">
        <f>TRUNC(SUM(I74:I79),2)</f>
        <v>182.96</v>
      </c>
      <c r="J80" s="147"/>
      <c r="K80" s="97"/>
      <c r="L80" s="22"/>
      <c r="M80" s="22"/>
      <c r="N80" s="22"/>
      <c r="O80" s="22"/>
      <c r="P80" s="22"/>
      <c r="Q80" s="62"/>
      <c r="R80" s="62"/>
      <c r="S80" s="23"/>
      <c r="T80" s="23"/>
      <c r="U80" s="23"/>
      <c r="V80" s="23"/>
      <c r="W80" s="23"/>
      <c r="X80" s="23"/>
      <c r="Y80" s="23"/>
      <c r="Z80" s="23"/>
    </row>
    <row r="81" spans="1:26" ht="12.75" customHeight="1">
      <c r="A81" s="228"/>
      <c r="B81" s="181"/>
      <c r="C81" s="181"/>
      <c r="D81" s="181"/>
      <c r="E81" s="181"/>
      <c r="F81" s="181"/>
      <c r="G81" s="181"/>
      <c r="H81" s="181"/>
      <c r="I81" s="182"/>
      <c r="J81" s="147"/>
      <c r="K81" s="97"/>
      <c r="L81" s="22"/>
      <c r="M81" s="22"/>
      <c r="N81" s="22"/>
      <c r="O81" s="22"/>
      <c r="P81" s="22"/>
      <c r="Q81" s="62"/>
      <c r="R81" s="62"/>
      <c r="S81" s="23"/>
      <c r="T81" s="23"/>
      <c r="U81" s="23"/>
      <c r="V81" s="23"/>
      <c r="W81" s="23"/>
      <c r="X81" s="23"/>
      <c r="Y81" s="23"/>
      <c r="Z81" s="23"/>
    </row>
    <row r="82" spans="1:26" ht="12.75" customHeight="1">
      <c r="A82" s="227" t="s">
        <v>194</v>
      </c>
      <c r="B82" s="181"/>
      <c r="C82" s="181"/>
      <c r="D82" s="181"/>
      <c r="E82" s="181"/>
      <c r="F82" s="181"/>
      <c r="G82" s="182"/>
      <c r="H82" s="103" t="s">
        <v>103</v>
      </c>
      <c r="I82" s="143" t="s">
        <v>104</v>
      </c>
      <c r="J82" s="147"/>
      <c r="K82" s="97"/>
      <c r="L82" s="22"/>
      <c r="M82" s="22"/>
      <c r="N82" s="22"/>
      <c r="O82" s="22"/>
      <c r="P82" s="22"/>
      <c r="Q82" s="62"/>
      <c r="R82" s="62"/>
      <c r="S82" s="23"/>
      <c r="T82" s="23"/>
      <c r="U82" s="23"/>
      <c r="V82" s="23"/>
      <c r="W82" s="23"/>
      <c r="X82" s="23"/>
      <c r="Y82" s="23"/>
      <c r="Z82" s="23"/>
    </row>
    <row r="83" spans="1:26" ht="12.75" customHeight="1">
      <c r="A83" s="103" t="s">
        <v>62</v>
      </c>
      <c r="B83" s="199" t="s">
        <v>195</v>
      </c>
      <c r="C83" s="181"/>
      <c r="D83" s="181"/>
      <c r="E83" s="181"/>
      <c r="F83" s="181"/>
      <c r="G83" s="182"/>
      <c r="H83" s="90">
        <v>0</v>
      </c>
      <c r="I83" s="34">
        <f>$I$30*H83</f>
        <v>0</v>
      </c>
      <c r="J83" s="147"/>
      <c r="K83" s="97"/>
      <c r="L83" s="22"/>
      <c r="M83" s="22"/>
      <c r="N83" s="22"/>
      <c r="O83" s="22"/>
      <c r="P83" s="22"/>
      <c r="Q83" s="114"/>
      <c r="R83" s="62"/>
      <c r="S83" s="23"/>
      <c r="T83" s="23"/>
      <c r="U83" s="23"/>
      <c r="V83" s="23"/>
      <c r="W83" s="23"/>
      <c r="X83" s="23"/>
      <c r="Y83" s="23"/>
      <c r="Z83" s="23"/>
    </row>
    <row r="84" spans="1:26" ht="12.75" customHeight="1">
      <c r="A84" s="227" t="s">
        <v>196</v>
      </c>
      <c r="B84" s="181"/>
      <c r="C84" s="181"/>
      <c r="D84" s="181"/>
      <c r="E84" s="181"/>
      <c r="F84" s="181"/>
      <c r="G84" s="182"/>
      <c r="H84" s="107">
        <f>TRUNC(SUM(H83),4)</f>
        <v>0</v>
      </c>
      <c r="I84" s="146">
        <f>TRUNC(SUM(I83),2)</f>
        <v>0</v>
      </c>
      <c r="J84" s="147"/>
      <c r="K84" s="97"/>
      <c r="L84" s="22"/>
      <c r="M84" s="22"/>
      <c r="N84" s="22"/>
      <c r="O84" s="22"/>
      <c r="P84" s="22"/>
      <c r="Q84" s="114"/>
      <c r="R84" s="62"/>
      <c r="S84" s="23"/>
      <c r="T84" s="23"/>
      <c r="U84" s="23"/>
      <c r="V84" s="23"/>
      <c r="W84" s="23"/>
      <c r="X84" s="23"/>
      <c r="Y84" s="23"/>
      <c r="Z84" s="23"/>
    </row>
    <row r="85" spans="1:26" ht="12.75" customHeight="1">
      <c r="A85" s="229"/>
      <c r="B85" s="230"/>
      <c r="C85" s="230"/>
      <c r="D85" s="230"/>
      <c r="E85" s="230"/>
      <c r="F85" s="230"/>
      <c r="G85" s="230"/>
      <c r="H85" s="230"/>
      <c r="I85" s="231"/>
      <c r="J85" s="147"/>
      <c r="K85" s="97"/>
      <c r="L85" s="22"/>
      <c r="M85" s="22"/>
      <c r="N85" s="22"/>
      <c r="O85" s="22"/>
      <c r="P85" s="22"/>
      <c r="Q85" s="114"/>
      <c r="R85" s="114"/>
      <c r="S85" s="23"/>
      <c r="T85" s="23"/>
      <c r="U85" s="23"/>
      <c r="V85" s="23"/>
      <c r="W85" s="23"/>
      <c r="X85" s="23"/>
      <c r="Y85" s="23"/>
      <c r="Z85" s="23"/>
    </row>
    <row r="86" spans="1:26" ht="12.75" customHeight="1">
      <c r="A86" s="232" t="s">
        <v>197</v>
      </c>
      <c r="B86" s="225"/>
      <c r="C86" s="225"/>
      <c r="D86" s="225"/>
      <c r="E86" s="225"/>
      <c r="F86" s="225"/>
      <c r="G86" s="225"/>
      <c r="H86" s="225"/>
      <c r="I86" s="233"/>
      <c r="J86" s="148"/>
      <c r="K86" s="97"/>
      <c r="L86" s="22"/>
      <c r="M86" s="22"/>
      <c r="N86" s="22"/>
      <c r="O86" s="22"/>
      <c r="P86" s="22"/>
      <c r="Q86" s="144"/>
      <c r="R86" s="114"/>
      <c r="S86" s="23"/>
      <c r="T86" s="23"/>
      <c r="U86" s="23"/>
      <c r="V86" s="23"/>
      <c r="W86" s="23"/>
      <c r="X86" s="23"/>
      <c r="Y86" s="23"/>
      <c r="Z86" s="23"/>
    </row>
    <row r="87" spans="1:26" ht="12.75" customHeight="1">
      <c r="A87" s="227" t="s">
        <v>198</v>
      </c>
      <c r="B87" s="181"/>
      <c r="C87" s="181"/>
      <c r="D87" s="181"/>
      <c r="E87" s="181"/>
      <c r="F87" s="181"/>
      <c r="G87" s="181"/>
      <c r="H87" s="181"/>
      <c r="I87" s="143" t="s">
        <v>104</v>
      </c>
      <c r="J87" s="22"/>
      <c r="K87" s="97"/>
      <c r="L87" s="22"/>
      <c r="M87" s="22"/>
      <c r="N87" s="22"/>
      <c r="O87" s="22"/>
      <c r="P87" s="22"/>
      <c r="Q87" s="22"/>
      <c r="R87" s="114"/>
      <c r="S87" s="23"/>
      <c r="T87" s="23"/>
      <c r="U87" s="23"/>
      <c r="V87" s="23"/>
      <c r="W87" s="23"/>
      <c r="X87" s="23"/>
      <c r="Y87" s="23"/>
      <c r="Z87" s="23"/>
    </row>
    <row r="88" spans="1:26" ht="12.75" customHeight="1">
      <c r="A88" s="103" t="s">
        <v>199</v>
      </c>
      <c r="B88" s="203" t="s">
        <v>189</v>
      </c>
      <c r="C88" s="181"/>
      <c r="D88" s="181"/>
      <c r="E88" s="181"/>
      <c r="F88" s="181"/>
      <c r="G88" s="181"/>
      <c r="H88" s="181"/>
      <c r="I88" s="34">
        <f>I80</f>
        <v>182.96</v>
      </c>
      <c r="J88" s="119"/>
      <c r="K88" s="97"/>
      <c r="L88" s="22"/>
      <c r="M88" s="22"/>
      <c r="N88" s="22"/>
      <c r="O88" s="22"/>
      <c r="P88" s="22"/>
      <c r="Q88" s="22"/>
      <c r="R88" s="144"/>
      <c r="S88" s="23"/>
      <c r="T88" s="23"/>
      <c r="U88" s="23"/>
      <c r="V88" s="23"/>
      <c r="W88" s="23"/>
      <c r="X88" s="23"/>
      <c r="Y88" s="23"/>
      <c r="Z88" s="23"/>
    </row>
    <row r="89" spans="1:26" ht="12.75" customHeight="1">
      <c r="A89" s="103" t="s">
        <v>200</v>
      </c>
      <c r="B89" s="203" t="s">
        <v>201</v>
      </c>
      <c r="C89" s="181"/>
      <c r="D89" s="181"/>
      <c r="E89" s="181"/>
      <c r="F89" s="181"/>
      <c r="G89" s="181"/>
      <c r="H89" s="182"/>
      <c r="I89" s="149">
        <f>I84</f>
        <v>0</v>
      </c>
      <c r="J89" s="150"/>
      <c r="K89" s="97"/>
      <c r="L89" s="22"/>
      <c r="M89" s="22"/>
      <c r="N89" s="22"/>
      <c r="O89" s="22"/>
      <c r="P89" s="22"/>
      <c r="Q89" s="22"/>
      <c r="R89" s="22"/>
      <c r="S89" s="23"/>
      <c r="T89" s="23"/>
      <c r="U89" s="23"/>
      <c r="V89" s="23"/>
      <c r="W89" s="23"/>
      <c r="X89" s="23"/>
      <c r="Y89" s="23"/>
      <c r="Z89" s="23"/>
    </row>
    <row r="90" spans="1:26" ht="12.75" customHeight="1">
      <c r="A90" s="227" t="s">
        <v>202</v>
      </c>
      <c r="B90" s="181"/>
      <c r="C90" s="181"/>
      <c r="D90" s="181"/>
      <c r="E90" s="181"/>
      <c r="F90" s="181"/>
      <c r="G90" s="181"/>
      <c r="H90" s="182"/>
      <c r="I90" s="151">
        <f>TRUNC(SUM(I88:I89),2)</f>
        <v>182.96</v>
      </c>
      <c r="J90" s="152"/>
      <c r="K90" s="97"/>
      <c r="L90" s="22"/>
      <c r="M90" s="22"/>
      <c r="N90" s="22"/>
      <c r="O90" s="22"/>
      <c r="P90" s="22"/>
      <c r="Q90" s="22"/>
      <c r="R90" s="22"/>
      <c r="S90" s="23"/>
      <c r="T90" s="23"/>
      <c r="U90" s="23"/>
      <c r="V90" s="23"/>
      <c r="W90" s="23"/>
      <c r="X90" s="23"/>
      <c r="Y90" s="23"/>
      <c r="Z90" s="23"/>
    </row>
    <row r="91" spans="1:26" ht="12.75" customHeight="1">
      <c r="A91" s="234"/>
      <c r="B91" s="181"/>
      <c r="C91" s="181"/>
      <c r="D91" s="181"/>
      <c r="E91" s="181"/>
      <c r="F91" s="181"/>
      <c r="G91" s="181"/>
      <c r="H91" s="181"/>
      <c r="I91" s="182"/>
      <c r="J91" s="152"/>
      <c r="K91" s="97"/>
      <c r="L91" s="22"/>
      <c r="M91" s="22"/>
      <c r="N91" s="22"/>
      <c r="O91" s="22"/>
      <c r="P91" s="22"/>
      <c r="Q91" s="22"/>
      <c r="R91" s="22"/>
      <c r="S91" s="23"/>
      <c r="T91" s="23"/>
      <c r="U91" s="23"/>
      <c r="V91" s="23"/>
      <c r="W91" s="23"/>
      <c r="X91" s="23"/>
      <c r="Y91" s="23"/>
      <c r="Z91" s="23"/>
    </row>
    <row r="92" spans="1:26" ht="12.75" customHeight="1">
      <c r="A92" s="235" t="s">
        <v>203</v>
      </c>
      <c r="B92" s="181"/>
      <c r="C92" s="181"/>
      <c r="D92" s="181"/>
      <c r="E92" s="181"/>
      <c r="F92" s="181"/>
      <c r="G92" s="181"/>
      <c r="H92" s="181"/>
      <c r="I92" s="182"/>
      <c r="J92" s="152"/>
      <c r="K92" s="97"/>
      <c r="L92" s="22"/>
      <c r="M92" s="22"/>
      <c r="N92" s="22"/>
      <c r="O92" s="22"/>
      <c r="P92" s="22"/>
      <c r="Q92" s="22"/>
      <c r="R92" s="22"/>
      <c r="S92" s="23"/>
      <c r="T92" s="23"/>
      <c r="U92" s="23"/>
      <c r="V92" s="23"/>
      <c r="W92" s="23"/>
      <c r="X92" s="23"/>
      <c r="Y92" s="23"/>
      <c r="Z92" s="23"/>
    </row>
    <row r="93" spans="1:26" ht="12.75" customHeight="1">
      <c r="A93" s="103">
        <v>5</v>
      </c>
      <c r="B93" s="227" t="s">
        <v>204</v>
      </c>
      <c r="C93" s="181"/>
      <c r="D93" s="181"/>
      <c r="E93" s="181"/>
      <c r="F93" s="181"/>
      <c r="G93" s="182"/>
      <c r="H93" s="103"/>
      <c r="I93" s="153" t="s">
        <v>104</v>
      </c>
      <c r="J93" s="152"/>
      <c r="K93" s="97"/>
      <c r="L93" s="22"/>
      <c r="M93" s="22"/>
      <c r="N93" s="22"/>
      <c r="O93" s="22"/>
      <c r="P93" s="22"/>
      <c r="Q93" s="22"/>
      <c r="R93" s="22"/>
      <c r="S93" s="23"/>
      <c r="T93" s="23"/>
      <c r="U93" s="23"/>
      <c r="V93" s="23"/>
      <c r="W93" s="23"/>
      <c r="X93" s="23"/>
      <c r="Y93" s="23"/>
      <c r="Z93" s="23"/>
    </row>
    <row r="94" spans="1:26" ht="12.75" customHeight="1">
      <c r="A94" s="103" t="s">
        <v>62</v>
      </c>
      <c r="B94" s="199" t="s">
        <v>205</v>
      </c>
      <c r="C94" s="181"/>
      <c r="D94" s="181"/>
      <c r="E94" s="181"/>
      <c r="F94" s="181"/>
      <c r="G94" s="182"/>
      <c r="H94" s="31" t="s">
        <v>161</v>
      </c>
      <c r="I94" s="154">
        <f>N6</f>
        <v>70.900000000000006</v>
      </c>
      <c r="J94" s="152"/>
      <c r="K94" s="97"/>
      <c r="L94" s="22"/>
      <c r="M94" s="22"/>
      <c r="N94" s="22"/>
      <c r="O94" s="22"/>
      <c r="P94" s="22"/>
      <c r="Q94" s="22"/>
      <c r="R94" s="22"/>
      <c r="S94" s="23"/>
      <c r="T94" s="23"/>
      <c r="U94" s="23"/>
      <c r="V94" s="23"/>
      <c r="W94" s="23"/>
      <c r="X94" s="23"/>
      <c r="Y94" s="23"/>
      <c r="Z94" s="23"/>
    </row>
    <row r="95" spans="1:26" ht="12.75" customHeight="1">
      <c r="A95" s="103" t="s">
        <v>65</v>
      </c>
      <c r="B95" s="199" t="s">
        <v>206</v>
      </c>
      <c r="C95" s="181"/>
      <c r="D95" s="181"/>
      <c r="E95" s="181"/>
      <c r="F95" s="181"/>
      <c r="G95" s="182"/>
      <c r="H95" s="31" t="s">
        <v>161</v>
      </c>
      <c r="I95" s="154">
        <v>0</v>
      </c>
      <c r="J95" s="152"/>
      <c r="K95" s="97"/>
      <c r="L95" s="22"/>
      <c r="M95" s="22"/>
      <c r="N95" s="22"/>
      <c r="O95" s="22"/>
      <c r="P95" s="22"/>
      <c r="Q95" s="22"/>
      <c r="R95" s="22"/>
      <c r="S95" s="23"/>
      <c r="T95" s="23"/>
      <c r="U95" s="23"/>
      <c r="V95" s="23"/>
      <c r="W95" s="23"/>
      <c r="X95" s="23"/>
      <c r="Y95" s="23"/>
      <c r="Z95" s="23"/>
    </row>
    <row r="96" spans="1:26" ht="12.75" customHeight="1">
      <c r="A96" s="155" t="s">
        <v>70</v>
      </c>
      <c r="B96" s="199" t="s">
        <v>207</v>
      </c>
      <c r="C96" s="181"/>
      <c r="D96" s="181"/>
      <c r="E96" s="181"/>
      <c r="F96" s="181"/>
      <c r="G96" s="182"/>
      <c r="H96" s="31" t="s">
        <v>161</v>
      </c>
      <c r="I96" s="154"/>
      <c r="J96" s="156"/>
      <c r="K96" s="97"/>
      <c r="L96" s="22"/>
      <c r="M96" s="22"/>
      <c r="N96" s="22"/>
      <c r="O96" s="22"/>
      <c r="P96" s="22"/>
      <c r="Q96" s="22"/>
      <c r="R96" s="22"/>
      <c r="S96" s="23"/>
      <c r="T96" s="23"/>
      <c r="U96" s="23"/>
      <c r="V96" s="23"/>
      <c r="W96" s="23"/>
      <c r="X96" s="23"/>
      <c r="Y96" s="23"/>
      <c r="Z96" s="23"/>
    </row>
    <row r="97" spans="1:26" ht="12.75" customHeight="1">
      <c r="A97" s="155" t="s">
        <v>74</v>
      </c>
      <c r="B97" s="199" t="s">
        <v>208</v>
      </c>
      <c r="C97" s="181"/>
      <c r="D97" s="181"/>
      <c r="E97" s="181"/>
      <c r="F97" s="181"/>
      <c r="G97" s="182"/>
      <c r="H97" s="31" t="s">
        <v>161</v>
      </c>
      <c r="I97" s="154">
        <v>0</v>
      </c>
      <c r="J97" s="157"/>
      <c r="K97" s="97"/>
      <c r="L97" s="22"/>
      <c r="M97" s="22"/>
      <c r="N97" s="22"/>
      <c r="O97" s="22"/>
      <c r="P97" s="22"/>
      <c r="Q97" s="22"/>
      <c r="R97" s="22"/>
      <c r="S97" s="23"/>
      <c r="T97" s="23"/>
      <c r="U97" s="23"/>
      <c r="V97" s="23"/>
      <c r="W97" s="23"/>
      <c r="X97" s="23"/>
      <c r="Y97" s="23"/>
      <c r="Z97" s="23"/>
    </row>
    <row r="98" spans="1:26" ht="14.25" customHeight="1">
      <c r="A98" s="227" t="s">
        <v>209</v>
      </c>
      <c r="B98" s="181"/>
      <c r="C98" s="181"/>
      <c r="D98" s="181"/>
      <c r="E98" s="181"/>
      <c r="F98" s="181"/>
      <c r="G98" s="182"/>
      <c r="H98" s="107" t="s">
        <v>161</v>
      </c>
      <c r="I98" s="151">
        <f>TRUNC(SUM(I94:I97),2)</f>
        <v>70.900000000000006</v>
      </c>
      <c r="J98" s="158"/>
      <c r="K98" s="97"/>
      <c r="L98" s="22"/>
      <c r="M98" s="22"/>
      <c r="N98" s="22"/>
      <c r="O98" s="22"/>
      <c r="P98" s="22"/>
      <c r="Q98" s="22"/>
      <c r="R98" s="22"/>
      <c r="S98" s="23"/>
      <c r="T98" s="23"/>
      <c r="U98" s="23"/>
      <c r="V98" s="23"/>
      <c r="W98" s="23"/>
      <c r="X98" s="23"/>
      <c r="Y98" s="23"/>
      <c r="Z98" s="23"/>
    </row>
    <row r="99" spans="1:26" ht="12.75" customHeight="1">
      <c r="A99" s="234"/>
      <c r="B99" s="181"/>
      <c r="C99" s="181"/>
      <c r="D99" s="181"/>
      <c r="E99" s="181"/>
      <c r="F99" s="181"/>
      <c r="G99" s="181"/>
      <c r="H99" s="181"/>
      <c r="I99" s="182"/>
      <c r="J99" s="158"/>
      <c r="K99" s="97"/>
      <c r="L99" s="22"/>
      <c r="M99" s="22"/>
      <c r="N99" s="22"/>
      <c r="O99" s="22"/>
      <c r="P99" s="22"/>
      <c r="Q99" s="22"/>
      <c r="R99" s="22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>
      <c r="A100" s="235" t="s">
        <v>210</v>
      </c>
      <c r="B100" s="181"/>
      <c r="C100" s="181"/>
      <c r="D100" s="181"/>
      <c r="E100" s="181"/>
      <c r="F100" s="181"/>
      <c r="G100" s="181"/>
      <c r="H100" s="181"/>
      <c r="I100" s="182"/>
      <c r="J100" s="159"/>
      <c r="K100" s="97"/>
      <c r="L100" s="22"/>
      <c r="M100" s="22"/>
      <c r="N100" s="22"/>
      <c r="O100" s="22"/>
      <c r="P100" s="22"/>
      <c r="Q100" s="22"/>
      <c r="R100" s="22"/>
      <c r="S100" s="23"/>
      <c r="T100" s="23"/>
      <c r="U100" s="23"/>
      <c r="V100" s="23"/>
      <c r="W100" s="23"/>
      <c r="X100" s="23"/>
      <c r="Y100" s="23"/>
      <c r="Z100" s="23"/>
    </row>
    <row r="101" spans="1:26" ht="12" customHeight="1">
      <c r="A101" s="203" t="s">
        <v>211</v>
      </c>
      <c r="B101" s="181"/>
      <c r="C101" s="181"/>
      <c r="D101" s="181"/>
      <c r="E101" s="181"/>
      <c r="F101" s="181"/>
      <c r="G101" s="181"/>
      <c r="H101" s="182"/>
      <c r="I101" s="160" t="s">
        <v>104</v>
      </c>
      <c r="J101" s="159"/>
      <c r="K101" s="97"/>
      <c r="L101" s="22"/>
      <c r="M101" s="22"/>
      <c r="N101" s="22"/>
      <c r="O101" s="22"/>
      <c r="P101" s="22"/>
      <c r="Q101" s="22"/>
      <c r="R101" s="22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>
      <c r="A102" s="31" t="s">
        <v>62</v>
      </c>
      <c r="B102" s="199" t="str">
        <f>A20</f>
        <v>MÓDULO 1 - COMPOSIÇÃO DA REMUNERAÇÃO</v>
      </c>
      <c r="C102" s="181"/>
      <c r="D102" s="181"/>
      <c r="E102" s="181"/>
      <c r="F102" s="181"/>
      <c r="G102" s="181"/>
      <c r="H102" s="182"/>
      <c r="I102" s="154">
        <f>I30</f>
        <v>1829.64</v>
      </c>
      <c r="J102" s="150"/>
      <c r="K102" s="97"/>
      <c r="L102" s="22"/>
      <c r="M102" s="22"/>
      <c r="N102" s="22"/>
      <c r="O102" s="22"/>
      <c r="P102" s="22"/>
      <c r="Q102" s="22"/>
      <c r="R102" s="22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>
      <c r="A103" s="31" t="s">
        <v>65</v>
      </c>
      <c r="B103" s="199" t="str">
        <f>A31</f>
        <v>MÓDULO 2 – ENCARGOS E BENEFÍCIOS ANUAIS, MENSAIS E DIÁRIOS</v>
      </c>
      <c r="C103" s="181"/>
      <c r="D103" s="181"/>
      <c r="E103" s="181"/>
      <c r="F103" s="181"/>
      <c r="G103" s="181"/>
      <c r="H103" s="182"/>
      <c r="I103" s="154">
        <f>I62</f>
        <v>1534.86</v>
      </c>
      <c r="J103" s="161"/>
      <c r="K103" s="97"/>
      <c r="L103" s="22"/>
      <c r="M103" s="22"/>
      <c r="N103" s="22"/>
      <c r="O103" s="22"/>
      <c r="P103" s="22"/>
      <c r="Q103" s="22"/>
      <c r="R103" s="22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>
      <c r="A104" s="31" t="s">
        <v>70</v>
      </c>
      <c r="B104" s="199" t="str">
        <f>A63</f>
        <v>MÓDULO 3 – PROVISÃO PARA RESCISÃO</v>
      </c>
      <c r="C104" s="181"/>
      <c r="D104" s="181"/>
      <c r="E104" s="181"/>
      <c r="F104" s="181"/>
      <c r="G104" s="181"/>
      <c r="H104" s="182"/>
      <c r="I104" s="154">
        <f>I71</f>
        <v>259.96000000000004</v>
      </c>
      <c r="J104" s="161"/>
      <c r="K104" s="97"/>
      <c r="L104" s="22"/>
      <c r="M104" s="22"/>
      <c r="N104" s="22"/>
      <c r="O104" s="22"/>
      <c r="P104" s="22"/>
      <c r="Q104" s="22"/>
      <c r="R104" s="22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>
      <c r="A105" s="31" t="s">
        <v>74</v>
      </c>
      <c r="B105" s="199" t="str">
        <f>A72</f>
        <v>MÓDULO 4 – CUSTO DE REPOSIÇÃO DO PROFISSIONAL AUSENTE - BASE DE CÁLCULO</v>
      </c>
      <c r="C105" s="181"/>
      <c r="D105" s="181"/>
      <c r="E105" s="181"/>
      <c r="F105" s="181"/>
      <c r="G105" s="181"/>
      <c r="H105" s="182"/>
      <c r="I105" s="154">
        <f>I90</f>
        <v>182.96</v>
      </c>
      <c r="J105" s="161"/>
      <c r="K105" s="97"/>
      <c r="L105" s="22"/>
      <c r="M105" s="22"/>
      <c r="N105" s="22"/>
      <c r="O105" s="22"/>
      <c r="P105" s="22"/>
      <c r="Q105" s="22"/>
      <c r="R105" s="22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>
      <c r="A106" s="31" t="s">
        <v>115</v>
      </c>
      <c r="B106" s="199" t="str">
        <f>A92</f>
        <v>MÓDULO 5 – INSUMOS DIVERSOS</v>
      </c>
      <c r="C106" s="181"/>
      <c r="D106" s="181"/>
      <c r="E106" s="181"/>
      <c r="F106" s="181"/>
      <c r="G106" s="181"/>
      <c r="H106" s="182"/>
      <c r="I106" s="162">
        <f>I98</f>
        <v>70.900000000000006</v>
      </c>
      <c r="J106" s="158"/>
      <c r="K106" s="22"/>
      <c r="L106" s="22"/>
      <c r="M106" s="22"/>
      <c r="N106" s="22"/>
      <c r="O106" s="22"/>
      <c r="P106" s="22"/>
      <c r="Q106" s="22"/>
      <c r="R106" s="22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>
      <c r="A107" s="31"/>
      <c r="B107" s="203" t="s">
        <v>212</v>
      </c>
      <c r="C107" s="181"/>
      <c r="D107" s="181"/>
      <c r="E107" s="181"/>
      <c r="F107" s="181"/>
      <c r="G107" s="181"/>
      <c r="H107" s="181"/>
      <c r="I107" s="34">
        <f>SUM(I102:I106)</f>
        <v>3878.32</v>
      </c>
      <c r="J107" s="61"/>
      <c r="K107" s="22"/>
      <c r="L107" s="22"/>
      <c r="M107" s="22"/>
      <c r="N107" s="22"/>
      <c r="O107" s="22"/>
      <c r="P107" s="22"/>
      <c r="Q107" s="22"/>
      <c r="R107" s="22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>
      <c r="A108" s="236" t="s">
        <v>213</v>
      </c>
      <c r="B108" s="181"/>
      <c r="C108" s="181"/>
      <c r="D108" s="181"/>
      <c r="E108" s="181"/>
      <c r="F108" s="181"/>
      <c r="G108" s="181"/>
      <c r="H108" s="182"/>
      <c r="I108" s="163">
        <f>I107</f>
        <v>3878.32</v>
      </c>
      <c r="J108" s="159"/>
      <c r="K108" s="22"/>
      <c r="L108" s="22"/>
      <c r="M108" s="22"/>
      <c r="N108" s="22"/>
      <c r="O108" s="22"/>
      <c r="P108" s="22"/>
      <c r="Q108" s="22"/>
      <c r="R108" s="22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>
      <c r="A109" s="237" t="s">
        <v>214</v>
      </c>
      <c r="B109" s="196"/>
      <c r="C109" s="196"/>
      <c r="D109" s="196"/>
      <c r="E109" s="196"/>
      <c r="F109" s="196"/>
      <c r="G109" s="196"/>
      <c r="H109" s="212"/>
      <c r="I109" s="164">
        <f>I108*E14</f>
        <v>3878.32</v>
      </c>
      <c r="J109" s="150"/>
      <c r="K109" s="22"/>
      <c r="L109" s="22"/>
      <c r="M109" s="22"/>
      <c r="N109" s="22"/>
      <c r="O109" s="22"/>
      <c r="P109" s="22"/>
      <c r="Q109" s="22"/>
      <c r="R109" s="22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>
      <c r="A110" s="190" t="s">
        <v>215</v>
      </c>
      <c r="B110" s="191"/>
      <c r="C110" s="191"/>
      <c r="D110" s="191"/>
      <c r="E110" s="191"/>
      <c r="F110" s="191"/>
      <c r="G110" s="191"/>
      <c r="H110" s="191"/>
      <c r="I110" s="192"/>
      <c r="J110" s="161"/>
      <c r="K110" s="22"/>
      <c r="L110" s="22"/>
      <c r="M110" s="22"/>
      <c r="N110" s="22"/>
      <c r="O110" s="22"/>
      <c r="P110" s="22"/>
      <c r="Q110" s="22"/>
      <c r="R110" s="22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>
      <c r="A111" s="238" t="s">
        <v>216</v>
      </c>
      <c r="B111" s="181"/>
      <c r="C111" s="181"/>
      <c r="D111" s="181"/>
      <c r="E111" s="181"/>
      <c r="F111" s="181"/>
      <c r="G111" s="181"/>
      <c r="H111" s="182"/>
      <c r="I111" s="35">
        <f>I109</f>
        <v>3878.32</v>
      </c>
      <c r="J111" s="161"/>
      <c r="K111" s="22"/>
      <c r="L111" s="22"/>
      <c r="M111" s="22"/>
      <c r="N111" s="22"/>
      <c r="O111" s="22"/>
      <c r="P111" s="22"/>
      <c r="Q111" s="22"/>
      <c r="R111" s="22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>
      <c r="A112" s="238" t="s">
        <v>217</v>
      </c>
      <c r="B112" s="181"/>
      <c r="C112" s="181"/>
      <c r="D112" s="181"/>
      <c r="E112" s="181"/>
      <c r="F112" s="181"/>
      <c r="G112" s="181"/>
      <c r="H112" s="182"/>
      <c r="I112" s="35">
        <f>O15</f>
        <v>8100.2928461538468</v>
      </c>
      <c r="J112" s="161"/>
      <c r="K112" s="22"/>
      <c r="L112" s="22"/>
      <c r="M112" s="22"/>
      <c r="N112" s="22"/>
      <c r="O112" s="22"/>
      <c r="P112" s="22"/>
      <c r="Q112" s="22"/>
      <c r="R112" s="22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>
      <c r="A113" s="239" t="s">
        <v>218</v>
      </c>
      <c r="B113" s="181"/>
      <c r="C113" s="181"/>
      <c r="D113" s="181"/>
      <c r="E113" s="181"/>
      <c r="F113" s="181"/>
      <c r="G113" s="181"/>
      <c r="H113" s="182"/>
      <c r="I113" s="35">
        <f>O24</f>
        <v>3850</v>
      </c>
      <c r="J113" s="161"/>
      <c r="K113" s="22"/>
      <c r="L113" s="22"/>
      <c r="M113" s="22"/>
      <c r="N113" s="22"/>
      <c r="O113" s="22"/>
      <c r="P113" s="22"/>
      <c r="Q113" s="22"/>
      <c r="R113" s="22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>
      <c r="A114" s="239" t="s">
        <v>219</v>
      </c>
      <c r="B114" s="181"/>
      <c r="C114" s="181"/>
      <c r="D114" s="181"/>
      <c r="E114" s="181"/>
      <c r="F114" s="181"/>
      <c r="G114" s="181"/>
      <c r="H114" s="182"/>
      <c r="I114" s="165">
        <f>O48</f>
        <v>6197.2506399999993</v>
      </c>
      <c r="J114" s="161"/>
      <c r="K114" s="22"/>
      <c r="L114" s="22"/>
      <c r="M114" s="22"/>
      <c r="N114" s="22"/>
      <c r="O114" s="22"/>
      <c r="P114" s="22"/>
      <c r="Q114" s="22"/>
      <c r="R114" s="22"/>
      <c r="S114" s="23"/>
      <c r="T114" s="23"/>
      <c r="U114" s="23"/>
      <c r="V114" s="23"/>
      <c r="W114" s="23"/>
      <c r="X114" s="23"/>
      <c r="Y114" s="23"/>
      <c r="Z114" s="23"/>
    </row>
    <row r="115" spans="1:26" ht="14.25" customHeight="1">
      <c r="A115" s="203" t="s">
        <v>220</v>
      </c>
      <c r="B115" s="181"/>
      <c r="C115" s="181"/>
      <c r="D115" s="181"/>
      <c r="E115" s="181"/>
      <c r="F115" s="181"/>
      <c r="G115" s="181"/>
      <c r="H115" s="182"/>
      <c r="I115" s="34">
        <f>SUM(I111:I114)</f>
        <v>22025.863486153845</v>
      </c>
      <c r="J115" s="161"/>
      <c r="K115" s="22"/>
      <c r="L115" s="22"/>
      <c r="M115" s="22"/>
      <c r="N115" s="22"/>
      <c r="O115" s="22"/>
      <c r="P115" s="22"/>
      <c r="Q115" s="22"/>
      <c r="R115" s="22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>
      <c r="A116" s="240"/>
      <c r="B116" s="181"/>
      <c r="C116" s="181"/>
      <c r="D116" s="181"/>
      <c r="E116" s="181"/>
      <c r="F116" s="181"/>
      <c r="G116" s="181"/>
      <c r="H116" s="181"/>
      <c r="I116" s="182"/>
      <c r="J116" s="158"/>
      <c r="K116" s="22"/>
      <c r="L116" s="22"/>
      <c r="M116" s="22"/>
      <c r="N116" s="22"/>
      <c r="O116" s="22"/>
      <c r="P116" s="22"/>
      <c r="Q116" s="22"/>
      <c r="R116" s="22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>
      <c r="A117" s="235" t="s">
        <v>221</v>
      </c>
      <c r="B117" s="181"/>
      <c r="C117" s="181"/>
      <c r="D117" s="181"/>
      <c r="E117" s="181"/>
      <c r="F117" s="181"/>
      <c r="G117" s="181"/>
      <c r="H117" s="181"/>
      <c r="I117" s="182"/>
      <c r="J117" s="61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3"/>
      <c r="X117" s="23"/>
      <c r="Y117" s="23"/>
      <c r="Z117" s="23"/>
    </row>
    <row r="118" spans="1:26" ht="12.75" customHeight="1">
      <c r="A118" s="103">
        <v>6</v>
      </c>
      <c r="B118" s="227" t="s">
        <v>222</v>
      </c>
      <c r="C118" s="181"/>
      <c r="D118" s="181"/>
      <c r="E118" s="181"/>
      <c r="F118" s="181"/>
      <c r="G118" s="182"/>
      <c r="H118" s="103" t="s">
        <v>103</v>
      </c>
      <c r="I118" s="143" t="s">
        <v>104</v>
      </c>
      <c r="J118" s="159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103" t="s">
        <v>62</v>
      </c>
      <c r="B119" s="199" t="s">
        <v>223</v>
      </c>
      <c r="C119" s="181"/>
      <c r="D119" s="181"/>
      <c r="E119" s="181"/>
      <c r="F119" s="181"/>
      <c r="G119" s="182"/>
      <c r="H119" s="166">
        <v>0.1</v>
      </c>
      <c r="I119" s="34">
        <f>TRUNC(H119*I115,2)</f>
        <v>2202.58</v>
      </c>
      <c r="J119" s="150"/>
      <c r="K119" s="21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103" t="s">
        <v>65</v>
      </c>
      <c r="B120" s="199" t="s">
        <v>224</v>
      </c>
      <c r="C120" s="181"/>
      <c r="D120" s="181"/>
      <c r="E120" s="181"/>
      <c r="F120" s="181"/>
      <c r="G120" s="182"/>
      <c r="H120" s="167">
        <v>0.1</v>
      </c>
      <c r="I120" s="34">
        <f>TRUNC(H120*(I119+I115),2)</f>
        <v>2422.84</v>
      </c>
      <c r="J120" s="161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103" t="s">
        <v>70</v>
      </c>
      <c r="B121" s="241" t="s">
        <v>225</v>
      </c>
      <c r="C121" s="181"/>
      <c r="D121" s="181"/>
      <c r="E121" s="181"/>
      <c r="F121" s="181"/>
      <c r="G121" s="182"/>
      <c r="H121" s="90"/>
      <c r="I121" s="168"/>
      <c r="J121" s="161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103" t="s">
        <v>226</v>
      </c>
      <c r="B122" s="199" t="s">
        <v>227</v>
      </c>
      <c r="C122" s="181"/>
      <c r="D122" s="181"/>
      <c r="E122" s="181"/>
      <c r="F122" s="181"/>
      <c r="G122" s="182"/>
      <c r="H122" s="167">
        <v>6.4999999999999997E-3</v>
      </c>
      <c r="I122" s="34">
        <f>TRUNC((H122*I130),2)</f>
        <v>183.6</v>
      </c>
      <c r="J122" s="161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103" t="s">
        <v>228</v>
      </c>
      <c r="B123" s="199" t="s">
        <v>229</v>
      </c>
      <c r="C123" s="181"/>
      <c r="D123" s="181"/>
      <c r="E123" s="181"/>
      <c r="F123" s="181"/>
      <c r="G123" s="182"/>
      <c r="H123" s="169">
        <v>0.03</v>
      </c>
      <c r="I123" s="34">
        <f>TRUNC(H123*I130,2)</f>
        <v>847.41</v>
      </c>
      <c r="J123" s="161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103" t="s">
        <v>230</v>
      </c>
      <c r="B124" s="199" t="s">
        <v>231</v>
      </c>
      <c r="C124" s="181"/>
      <c r="D124" s="181"/>
      <c r="E124" s="181"/>
      <c r="F124" s="181"/>
      <c r="G124" s="182"/>
      <c r="H124" s="169">
        <v>0.02</v>
      </c>
      <c r="I124" s="34">
        <f>TRUNC(H124*I130,2)</f>
        <v>564.94000000000005</v>
      </c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27" t="s">
        <v>232</v>
      </c>
      <c r="B125" s="181"/>
      <c r="C125" s="181"/>
      <c r="D125" s="181"/>
      <c r="E125" s="181"/>
      <c r="F125" s="181"/>
      <c r="G125" s="182"/>
      <c r="H125" s="167">
        <f>SUM(H119:H124)</f>
        <v>0.25650000000000001</v>
      </c>
      <c r="I125" s="146">
        <f>TRUNC(SUM(I119:I124),2)</f>
        <v>6221.37</v>
      </c>
      <c r="J125" s="161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31"/>
      <c r="B126" s="199"/>
      <c r="C126" s="181"/>
      <c r="D126" s="181"/>
      <c r="E126" s="181"/>
      <c r="F126" s="181"/>
      <c r="G126" s="181"/>
      <c r="H126" s="181"/>
      <c r="I126" s="182"/>
      <c r="J126" s="119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4.25" customHeight="1">
      <c r="A127" s="170" t="s">
        <v>233</v>
      </c>
      <c r="B127" s="246" t="s">
        <v>234</v>
      </c>
      <c r="C127" s="247"/>
      <c r="D127" s="247"/>
      <c r="E127" s="247"/>
      <c r="F127" s="247"/>
      <c r="G127" s="247"/>
      <c r="H127" s="171">
        <f>TRUNC(H122+H123+H124,4)</f>
        <v>5.6500000000000002E-2</v>
      </c>
      <c r="I127" s="172"/>
      <c r="J127" s="61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173"/>
      <c r="B128" s="242">
        <v>100</v>
      </c>
      <c r="C128" s="243"/>
      <c r="D128" s="243"/>
      <c r="E128" s="243"/>
      <c r="F128" s="243"/>
      <c r="G128" s="243"/>
      <c r="H128" s="174"/>
      <c r="I128" s="175"/>
      <c r="J128" s="109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173" t="s">
        <v>235</v>
      </c>
      <c r="B129" s="242" t="s">
        <v>236</v>
      </c>
      <c r="C129" s="243"/>
      <c r="D129" s="243"/>
      <c r="E129" s="243"/>
      <c r="F129" s="243"/>
      <c r="G129" s="243"/>
      <c r="H129" s="174"/>
      <c r="I129" s="175">
        <f>TRUNC(I115+I119+I120,2)</f>
        <v>26651.279999999999</v>
      </c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173" t="s">
        <v>237</v>
      </c>
      <c r="B130" s="242" t="s">
        <v>238</v>
      </c>
      <c r="C130" s="243"/>
      <c r="D130" s="243"/>
      <c r="E130" s="243"/>
      <c r="F130" s="243"/>
      <c r="G130" s="243"/>
      <c r="H130" s="174"/>
      <c r="I130" s="175">
        <f>TRUNC(I129/(1-H127),2)</f>
        <v>28247.24</v>
      </c>
      <c r="J130" s="119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176"/>
      <c r="B131" s="244" t="s">
        <v>239</v>
      </c>
      <c r="C131" s="222"/>
      <c r="D131" s="222"/>
      <c r="E131" s="222"/>
      <c r="F131" s="222"/>
      <c r="G131" s="222"/>
      <c r="H131" s="177"/>
      <c r="I131" s="178">
        <f>I130-I129</f>
        <v>1595.9600000000028</v>
      </c>
      <c r="J131" s="61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1"/>
      <c r="J132" s="159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45" t="s">
        <v>240</v>
      </c>
      <c r="B133" s="181"/>
      <c r="C133" s="181"/>
      <c r="D133" s="181"/>
      <c r="E133" s="181"/>
      <c r="F133" s="181"/>
      <c r="G133" s="181"/>
      <c r="H133" s="182"/>
      <c r="I133" s="179">
        <f>I130</f>
        <v>28247.24</v>
      </c>
      <c r="J133" s="109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45" t="s">
        <v>241</v>
      </c>
      <c r="B134" s="181"/>
      <c r="C134" s="181"/>
      <c r="D134" s="181"/>
      <c r="E134" s="181"/>
      <c r="F134" s="181"/>
      <c r="G134" s="181"/>
      <c r="H134" s="182"/>
      <c r="I134" s="179">
        <f>I133/O19</f>
        <v>18.342363636363636</v>
      </c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1"/>
      <c r="J135" s="158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1"/>
      <c r="J136" s="145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1"/>
      <c r="J139" s="21"/>
      <c r="K139" s="22"/>
      <c r="L139" s="22"/>
      <c r="M139" s="22"/>
      <c r="N139" s="22"/>
      <c r="O139" s="22"/>
      <c r="P139" s="22"/>
      <c r="Q139" s="22"/>
      <c r="R139" s="22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1"/>
      <c r="J140" s="21"/>
      <c r="K140" s="22"/>
      <c r="L140" s="22"/>
      <c r="M140" s="22"/>
      <c r="N140" s="22"/>
      <c r="O140" s="22"/>
      <c r="P140" s="22"/>
      <c r="Q140" s="22"/>
      <c r="R140" s="22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1"/>
      <c r="J142" s="21"/>
      <c r="K142" s="22"/>
      <c r="L142" s="22"/>
      <c r="M142" s="22"/>
      <c r="N142" s="22"/>
      <c r="O142" s="22"/>
      <c r="P142" s="22"/>
      <c r="Q142" s="22"/>
      <c r="R142" s="22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1"/>
      <c r="J145" s="21"/>
      <c r="K145" s="22"/>
      <c r="L145" s="22"/>
      <c r="M145" s="22"/>
      <c r="N145" s="22"/>
      <c r="O145" s="22"/>
      <c r="P145" s="22"/>
      <c r="Q145" s="22"/>
      <c r="R145" s="22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1"/>
      <c r="J155" s="21"/>
      <c r="K155" s="22"/>
      <c r="L155" s="22"/>
      <c r="M155" s="22"/>
      <c r="N155" s="22"/>
      <c r="O155" s="22"/>
      <c r="P155" s="22"/>
      <c r="Q155" s="22"/>
      <c r="R155" s="22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1"/>
      <c r="J157" s="21"/>
      <c r="K157" s="22"/>
      <c r="L157" s="22"/>
      <c r="M157" s="22"/>
      <c r="N157" s="22"/>
      <c r="O157" s="22"/>
      <c r="P157" s="22"/>
      <c r="Q157" s="22"/>
      <c r="R157" s="22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1"/>
      <c r="J167" s="21"/>
      <c r="K167" s="22"/>
      <c r="L167" s="22"/>
      <c r="M167" s="22"/>
      <c r="N167" s="22"/>
      <c r="O167" s="22"/>
      <c r="P167" s="22"/>
      <c r="Q167" s="22"/>
      <c r="R167" s="22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1"/>
      <c r="J182" s="21"/>
      <c r="K182" s="22"/>
      <c r="L182" s="22"/>
      <c r="M182" s="22"/>
      <c r="N182" s="22"/>
      <c r="O182" s="22"/>
      <c r="P182" s="22"/>
      <c r="Q182" s="22"/>
      <c r="R182" s="22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1"/>
      <c r="J204" s="21"/>
      <c r="K204" s="22"/>
      <c r="L204" s="22"/>
      <c r="M204" s="22"/>
      <c r="N204" s="22"/>
      <c r="O204" s="22"/>
      <c r="P204" s="22"/>
      <c r="Q204" s="22"/>
      <c r="R204" s="22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1"/>
      <c r="J205" s="21"/>
      <c r="K205" s="22"/>
      <c r="L205" s="22"/>
      <c r="M205" s="22"/>
      <c r="N205" s="22"/>
      <c r="O205" s="22"/>
      <c r="P205" s="22"/>
      <c r="Q205" s="22"/>
      <c r="R205" s="22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1"/>
      <c r="J219" s="21"/>
      <c r="K219" s="22"/>
      <c r="L219" s="22"/>
      <c r="M219" s="22"/>
      <c r="N219" s="22"/>
      <c r="O219" s="22"/>
      <c r="P219" s="22"/>
      <c r="Q219" s="22"/>
      <c r="R219" s="22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1"/>
      <c r="J220" s="21"/>
      <c r="K220" s="22"/>
      <c r="L220" s="22"/>
      <c r="M220" s="22"/>
      <c r="N220" s="22"/>
      <c r="O220" s="22"/>
      <c r="P220" s="22"/>
      <c r="Q220" s="22"/>
      <c r="R220" s="22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1"/>
      <c r="J240" s="21"/>
      <c r="K240" s="22"/>
      <c r="L240" s="22"/>
      <c r="M240" s="22"/>
      <c r="N240" s="22"/>
      <c r="O240" s="22"/>
      <c r="P240" s="22"/>
      <c r="Q240" s="22"/>
      <c r="R240" s="22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1"/>
      <c r="J242" s="21"/>
      <c r="K242" s="22"/>
      <c r="L242" s="22"/>
      <c r="M242" s="22"/>
      <c r="N242" s="22"/>
      <c r="O242" s="22"/>
      <c r="P242" s="22"/>
      <c r="Q242" s="22"/>
      <c r="R242" s="22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1"/>
      <c r="J244" s="21"/>
      <c r="K244" s="22"/>
      <c r="L244" s="22"/>
      <c r="M244" s="22"/>
      <c r="N244" s="22"/>
      <c r="O244" s="22"/>
      <c r="P244" s="22"/>
      <c r="Q244" s="22"/>
      <c r="R244" s="22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1"/>
      <c r="J250" s="21"/>
      <c r="K250" s="22"/>
      <c r="L250" s="22"/>
      <c r="M250" s="22"/>
      <c r="N250" s="22"/>
      <c r="O250" s="22"/>
      <c r="P250" s="22"/>
      <c r="Q250" s="22"/>
      <c r="R250" s="22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1"/>
      <c r="J255" s="21"/>
      <c r="K255" s="22"/>
      <c r="L255" s="22"/>
      <c r="M255" s="22"/>
      <c r="N255" s="22"/>
      <c r="O255" s="22"/>
      <c r="P255" s="22"/>
      <c r="Q255" s="22"/>
      <c r="R255" s="22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1"/>
      <c r="J257" s="21"/>
      <c r="K257" s="22"/>
      <c r="L257" s="22"/>
      <c r="M257" s="22"/>
      <c r="N257" s="22"/>
      <c r="O257" s="22"/>
      <c r="P257" s="22"/>
      <c r="Q257" s="22"/>
      <c r="R257" s="22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1"/>
      <c r="J258" s="21"/>
      <c r="K258" s="22"/>
      <c r="L258" s="22"/>
      <c r="M258" s="22"/>
      <c r="N258" s="22"/>
      <c r="O258" s="22"/>
      <c r="P258" s="22"/>
      <c r="Q258" s="22"/>
      <c r="R258" s="22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1"/>
      <c r="J259" s="21"/>
      <c r="K259" s="22"/>
      <c r="L259" s="22"/>
      <c r="M259" s="22"/>
      <c r="N259" s="22"/>
      <c r="O259" s="22"/>
      <c r="P259" s="22"/>
      <c r="Q259" s="22"/>
      <c r="R259" s="22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1"/>
      <c r="J265" s="21"/>
      <c r="K265" s="22"/>
      <c r="L265" s="22"/>
      <c r="M265" s="22"/>
      <c r="N265" s="22"/>
      <c r="O265" s="22"/>
      <c r="P265" s="22"/>
      <c r="Q265" s="22"/>
      <c r="R265" s="22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>
      <c r="A267" s="22"/>
      <c r="B267" s="22"/>
      <c r="C267" s="22"/>
      <c r="D267" s="22"/>
      <c r="E267" s="22"/>
      <c r="F267" s="22"/>
      <c r="G267" s="22"/>
      <c r="H267" s="22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>
      <c r="A268" s="22"/>
      <c r="B268" s="22"/>
      <c r="C268" s="22"/>
      <c r="D268" s="22"/>
      <c r="E268" s="22"/>
      <c r="F268" s="22"/>
      <c r="G268" s="22"/>
      <c r="H268" s="22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>
      <c r="A269" s="22"/>
      <c r="B269" s="22"/>
      <c r="C269" s="22"/>
      <c r="D269" s="22"/>
      <c r="E269" s="22"/>
      <c r="F269" s="22"/>
      <c r="G269" s="22"/>
      <c r="H269" s="22"/>
      <c r="I269" s="21"/>
      <c r="J269" s="21"/>
      <c r="K269" s="22"/>
      <c r="L269" s="22"/>
      <c r="M269" s="22"/>
      <c r="N269" s="22"/>
      <c r="O269" s="22"/>
      <c r="P269" s="22"/>
      <c r="Q269" s="22"/>
      <c r="R269" s="22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>
      <c r="A270" s="22"/>
      <c r="B270" s="22"/>
      <c r="C270" s="22"/>
      <c r="D270" s="22"/>
      <c r="E270" s="22"/>
      <c r="F270" s="22"/>
      <c r="G270" s="22"/>
      <c r="H270" s="22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>
      <c r="A271" s="22"/>
      <c r="B271" s="22"/>
      <c r="C271" s="22"/>
      <c r="D271" s="22"/>
      <c r="E271" s="22"/>
      <c r="F271" s="22"/>
      <c r="G271" s="22"/>
      <c r="H271" s="22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>
      <c r="A272" s="22"/>
      <c r="B272" s="22"/>
      <c r="C272" s="22"/>
      <c r="D272" s="22"/>
      <c r="E272" s="22"/>
      <c r="F272" s="22"/>
      <c r="G272" s="22"/>
      <c r="H272" s="22"/>
      <c r="I272" s="21"/>
      <c r="J272" s="21"/>
      <c r="K272" s="22"/>
      <c r="L272" s="22"/>
      <c r="M272" s="22"/>
      <c r="N272" s="22"/>
      <c r="O272" s="22"/>
      <c r="P272" s="22"/>
      <c r="Q272" s="22"/>
      <c r="R272" s="22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>
      <c r="A273" s="22"/>
      <c r="B273" s="22"/>
      <c r="C273" s="22"/>
      <c r="D273" s="22"/>
      <c r="E273" s="22"/>
      <c r="F273" s="22"/>
      <c r="G273" s="22"/>
      <c r="H273" s="22"/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>
      <c r="A274" s="22"/>
      <c r="B274" s="22"/>
      <c r="C274" s="22"/>
      <c r="D274" s="22"/>
      <c r="E274" s="22"/>
      <c r="F274" s="22"/>
      <c r="G274" s="22"/>
      <c r="H274" s="22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>
      <c r="A275" s="22"/>
      <c r="B275" s="22"/>
      <c r="C275" s="22"/>
      <c r="D275" s="22"/>
      <c r="E275" s="22"/>
      <c r="F275" s="22"/>
      <c r="G275" s="22"/>
      <c r="H275" s="22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>
      <c r="A276" s="22"/>
      <c r="B276" s="22"/>
      <c r="C276" s="22"/>
      <c r="D276" s="22"/>
      <c r="E276" s="22"/>
      <c r="F276" s="22"/>
      <c r="G276" s="22"/>
      <c r="H276" s="22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>
      <c r="A277" s="22"/>
      <c r="B277" s="22"/>
      <c r="C277" s="22"/>
      <c r="D277" s="22"/>
      <c r="E277" s="22"/>
      <c r="F277" s="22"/>
      <c r="G277" s="22"/>
      <c r="H277" s="22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>
      <c r="A278" s="22"/>
      <c r="B278" s="22"/>
      <c r="C278" s="22"/>
      <c r="D278" s="22"/>
      <c r="E278" s="22"/>
      <c r="F278" s="22"/>
      <c r="G278" s="22"/>
      <c r="H278" s="22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>
      <c r="A279" s="22"/>
      <c r="B279" s="22"/>
      <c r="C279" s="22"/>
      <c r="D279" s="22"/>
      <c r="E279" s="22"/>
      <c r="F279" s="22"/>
      <c r="G279" s="22"/>
      <c r="H279" s="22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>
      <c r="A280" s="22"/>
      <c r="B280" s="22"/>
      <c r="C280" s="22"/>
      <c r="D280" s="22"/>
      <c r="E280" s="22"/>
      <c r="F280" s="22"/>
      <c r="G280" s="22"/>
      <c r="H280" s="22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>
      <c r="A281" s="22"/>
      <c r="B281" s="22"/>
      <c r="C281" s="22"/>
      <c r="D281" s="22"/>
      <c r="E281" s="22"/>
      <c r="F281" s="22"/>
      <c r="G281" s="22"/>
      <c r="H281" s="22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>
      <c r="A282" s="22"/>
      <c r="B282" s="22"/>
      <c r="C282" s="22"/>
      <c r="D282" s="22"/>
      <c r="E282" s="22"/>
      <c r="F282" s="22"/>
      <c r="G282" s="22"/>
      <c r="H282" s="22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>
      <c r="A283" s="22"/>
      <c r="B283" s="22"/>
      <c r="C283" s="22"/>
      <c r="D283" s="22"/>
      <c r="E283" s="22"/>
      <c r="F283" s="22"/>
      <c r="G283" s="22"/>
      <c r="H283" s="22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>
      <c r="A284" s="22"/>
      <c r="B284" s="22"/>
      <c r="C284" s="22"/>
      <c r="D284" s="22"/>
      <c r="E284" s="22"/>
      <c r="F284" s="22"/>
      <c r="G284" s="22"/>
      <c r="H284" s="22"/>
      <c r="I284" s="21"/>
      <c r="J284" s="21"/>
      <c r="K284" s="22"/>
      <c r="L284" s="22"/>
      <c r="M284" s="22"/>
      <c r="N284" s="22"/>
      <c r="O284" s="22"/>
      <c r="P284" s="22"/>
      <c r="Q284" s="22"/>
      <c r="R284" s="22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>
      <c r="A285" s="22"/>
      <c r="B285" s="22"/>
      <c r="C285" s="22"/>
      <c r="D285" s="22"/>
      <c r="E285" s="22"/>
      <c r="F285" s="22"/>
      <c r="G285" s="22"/>
      <c r="H285" s="22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>
      <c r="A286" s="22"/>
      <c r="B286" s="22"/>
      <c r="C286" s="22"/>
      <c r="D286" s="22"/>
      <c r="E286" s="22"/>
      <c r="F286" s="22"/>
      <c r="G286" s="22"/>
      <c r="H286" s="22"/>
      <c r="I286" s="21"/>
      <c r="J286" s="21"/>
      <c r="K286" s="22"/>
      <c r="L286" s="22"/>
      <c r="M286" s="22"/>
      <c r="N286" s="22"/>
      <c r="O286" s="22"/>
      <c r="P286" s="22"/>
      <c r="Q286" s="22"/>
      <c r="R286" s="22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>
      <c r="A287" s="22"/>
      <c r="B287" s="22"/>
      <c r="C287" s="22"/>
      <c r="D287" s="22"/>
      <c r="E287" s="22"/>
      <c r="F287" s="22"/>
      <c r="G287" s="22"/>
      <c r="H287" s="22"/>
      <c r="I287" s="21"/>
      <c r="J287" s="21"/>
      <c r="K287" s="22"/>
      <c r="L287" s="22"/>
      <c r="M287" s="22"/>
      <c r="N287" s="22"/>
      <c r="O287" s="22"/>
      <c r="P287" s="22"/>
      <c r="Q287" s="22"/>
      <c r="R287" s="22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>
      <c r="A288" s="22"/>
      <c r="B288" s="22"/>
      <c r="C288" s="22"/>
      <c r="D288" s="22"/>
      <c r="E288" s="22"/>
      <c r="F288" s="22"/>
      <c r="G288" s="22"/>
      <c r="H288" s="22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>
      <c r="A289" s="22"/>
      <c r="B289" s="22"/>
      <c r="C289" s="22"/>
      <c r="D289" s="22"/>
      <c r="E289" s="22"/>
      <c r="F289" s="22"/>
      <c r="G289" s="22"/>
      <c r="H289" s="22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>
      <c r="A290" s="22"/>
      <c r="B290" s="22"/>
      <c r="C290" s="22"/>
      <c r="D290" s="22"/>
      <c r="E290" s="22"/>
      <c r="F290" s="22"/>
      <c r="G290" s="22"/>
      <c r="H290" s="22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>
      <c r="A291" s="22"/>
      <c r="B291" s="22"/>
      <c r="C291" s="22"/>
      <c r="D291" s="22"/>
      <c r="E291" s="22"/>
      <c r="F291" s="22"/>
      <c r="G291" s="22"/>
      <c r="H291" s="22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>
      <c r="A292" s="22"/>
      <c r="B292" s="22"/>
      <c r="C292" s="22"/>
      <c r="D292" s="22"/>
      <c r="E292" s="22"/>
      <c r="F292" s="22"/>
      <c r="G292" s="22"/>
      <c r="H292" s="22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>
      <c r="A293" s="22"/>
      <c r="B293" s="22"/>
      <c r="C293" s="22"/>
      <c r="D293" s="22"/>
      <c r="E293" s="22"/>
      <c r="F293" s="22"/>
      <c r="G293" s="22"/>
      <c r="H293" s="22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>
      <c r="A294" s="22"/>
      <c r="B294" s="22"/>
      <c r="C294" s="22"/>
      <c r="D294" s="22"/>
      <c r="E294" s="22"/>
      <c r="F294" s="22"/>
      <c r="G294" s="22"/>
      <c r="H294" s="22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>
      <c r="A295" s="22"/>
      <c r="B295" s="22"/>
      <c r="C295" s="22"/>
      <c r="D295" s="22"/>
      <c r="E295" s="22"/>
      <c r="F295" s="22"/>
      <c r="G295" s="22"/>
      <c r="H295" s="22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>
      <c r="A296" s="22"/>
      <c r="B296" s="22"/>
      <c r="C296" s="22"/>
      <c r="D296" s="22"/>
      <c r="E296" s="22"/>
      <c r="F296" s="22"/>
      <c r="G296" s="22"/>
      <c r="H296" s="22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>
      <c r="A297" s="22"/>
      <c r="B297" s="22"/>
      <c r="C297" s="22"/>
      <c r="D297" s="22"/>
      <c r="E297" s="22"/>
      <c r="F297" s="22"/>
      <c r="G297" s="22"/>
      <c r="H297" s="22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>
      <c r="A298" s="22"/>
      <c r="B298" s="22"/>
      <c r="C298" s="22"/>
      <c r="D298" s="22"/>
      <c r="E298" s="22"/>
      <c r="F298" s="22"/>
      <c r="G298" s="22"/>
      <c r="H298" s="22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>
      <c r="A299" s="22"/>
      <c r="B299" s="22"/>
      <c r="C299" s="22"/>
      <c r="D299" s="22"/>
      <c r="E299" s="22"/>
      <c r="F299" s="22"/>
      <c r="G299" s="22"/>
      <c r="H299" s="22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>
      <c r="A300" s="22"/>
      <c r="B300" s="22"/>
      <c r="C300" s="22"/>
      <c r="D300" s="22"/>
      <c r="E300" s="22"/>
      <c r="F300" s="22"/>
      <c r="G300" s="22"/>
      <c r="H300" s="22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>
      <c r="A301" s="22"/>
      <c r="B301" s="22"/>
      <c r="C301" s="22"/>
      <c r="D301" s="22"/>
      <c r="E301" s="22"/>
      <c r="F301" s="22"/>
      <c r="G301" s="22"/>
      <c r="H301" s="22"/>
      <c r="I301" s="21"/>
      <c r="J301" s="21"/>
      <c r="K301" s="22"/>
      <c r="L301" s="22"/>
      <c r="M301" s="22"/>
      <c r="N301" s="22"/>
      <c r="O301" s="22"/>
      <c r="P301" s="22"/>
      <c r="Q301" s="22"/>
      <c r="R301" s="22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>
      <c r="A302" s="22"/>
      <c r="B302" s="22"/>
      <c r="C302" s="22"/>
      <c r="D302" s="22"/>
      <c r="E302" s="22"/>
      <c r="F302" s="22"/>
      <c r="G302" s="22"/>
      <c r="H302" s="22"/>
      <c r="I302" s="21"/>
      <c r="J302" s="21"/>
      <c r="K302" s="22"/>
      <c r="L302" s="22"/>
      <c r="M302" s="22"/>
      <c r="N302" s="22"/>
      <c r="O302" s="22"/>
      <c r="P302" s="22"/>
      <c r="Q302" s="22"/>
      <c r="R302" s="22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>
      <c r="A303" s="22"/>
      <c r="B303" s="22"/>
      <c r="C303" s="22"/>
      <c r="D303" s="22"/>
      <c r="E303" s="22"/>
      <c r="F303" s="22"/>
      <c r="G303" s="22"/>
      <c r="H303" s="22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>
      <c r="A304" s="22"/>
      <c r="B304" s="22"/>
      <c r="C304" s="22"/>
      <c r="D304" s="22"/>
      <c r="E304" s="22"/>
      <c r="F304" s="22"/>
      <c r="G304" s="22"/>
      <c r="H304" s="22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>
      <c r="A305" s="22"/>
      <c r="B305" s="22"/>
      <c r="C305" s="22"/>
      <c r="D305" s="22"/>
      <c r="E305" s="22"/>
      <c r="F305" s="22"/>
      <c r="G305" s="22"/>
      <c r="H305" s="22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>
      <c r="A306" s="22"/>
      <c r="B306" s="22"/>
      <c r="C306" s="22"/>
      <c r="D306" s="22"/>
      <c r="E306" s="22"/>
      <c r="F306" s="22"/>
      <c r="G306" s="22"/>
      <c r="H306" s="22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>
      <c r="A307" s="22"/>
      <c r="B307" s="22"/>
      <c r="C307" s="22"/>
      <c r="D307" s="22"/>
      <c r="E307" s="22"/>
      <c r="F307" s="22"/>
      <c r="G307" s="22"/>
      <c r="H307" s="22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>
      <c r="A308" s="22"/>
      <c r="B308" s="22"/>
      <c r="C308" s="22"/>
      <c r="D308" s="22"/>
      <c r="E308" s="22"/>
      <c r="F308" s="22"/>
      <c r="G308" s="22"/>
      <c r="H308" s="22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>
      <c r="A309" s="22"/>
      <c r="B309" s="22"/>
      <c r="C309" s="22"/>
      <c r="D309" s="22"/>
      <c r="E309" s="22"/>
      <c r="F309" s="22"/>
      <c r="G309" s="22"/>
      <c r="H309" s="22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>
      <c r="A310" s="22"/>
      <c r="B310" s="22"/>
      <c r="C310" s="22"/>
      <c r="D310" s="22"/>
      <c r="E310" s="22"/>
      <c r="F310" s="22"/>
      <c r="G310" s="22"/>
      <c r="H310" s="22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>
      <c r="A311" s="22"/>
      <c r="B311" s="22"/>
      <c r="C311" s="22"/>
      <c r="D311" s="22"/>
      <c r="E311" s="22"/>
      <c r="F311" s="22"/>
      <c r="G311" s="22"/>
      <c r="H311" s="22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>
      <c r="A312" s="22"/>
      <c r="B312" s="22"/>
      <c r="C312" s="22"/>
      <c r="D312" s="22"/>
      <c r="E312" s="22"/>
      <c r="F312" s="22"/>
      <c r="G312" s="22"/>
      <c r="H312" s="22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>
      <c r="A313" s="22"/>
      <c r="B313" s="22"/>
      <c r="C313" s="22"/>
      <c r="D313" s="22"/>
      <c r="E313" s="22"/>
      <c r="F313" s="22"/>
      <c r="G313" s="22"/>
      <c r="H313" s="22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>
      <c r="A314" s="22"/>
      <c r="B314" s="22"/>
      <c r="C314" s="22"/>
      <c r="D314" s="22"/>
      <c r="E314" s="22"/>
      <c r="F314" s="22"/>
      <c r="G314" s="22"/>
      <c r="H314" s="22"/>
      <c r="I314" s="21"/>
      <c r="J314" s="21"/>
      <c r="K314" s="22"/>
      <c r="L314" s="22"/>
      <c r="M314" s="22"/>
      <c r="N314" s="22"/>
      <c r="O314" s="22"/>
      <c r="P314" s="22"/>
      <c r="Q314" s="22"/>
      <c r="R314" s="22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>
      <c r="A315" s="22"/>
      <c r="B315" s="22"/>
      <c r="C315" s="22"/>
      <c r="D315" s="22"/>
      <c r="E315" s="22"/>
      <c r="F315" s="22"/>
      <c r="G315" s="22"/>
      <c r="H315" s="22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>
      <c r="A316" s="22"/>
      <c r="B316" s="22"/>
      <c r="C316" s="22"/>
      <c r="D316" s="22"/>
      <c r="E316" s="22"/>
      <c r="F316" s="22"/>
      <c r="G316" s="22"/>
      <c r="H316" s="22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>
      <c r="A317" s="22"/>
      <c r="B317" s="22"/>
      <c r="C317" s="22"/>
      <c r="D317" s="22"/>
      <c r="E317" s="22"/>
      <c r="F317" s="22"/>
      <c r="G317" s="22"/>
      <c r="H317" s="22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>
      <c r="A318" s="22"/>
      <c r="B318" s="22"/>
      <c r="C318" s="22"/>
      <c r="D318" s="22"/>
      <c r="E318" s="22"/>
      <c r="F318" s="22"/>
      <c r="G318" s="22"/>
      <c r="H318" s="22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>
      <c r="A319" s="22"/>
      <c r="B319" s="22"/>
      <c r="C319" s="22"/>
      <c r="D319" s="22"/>
      <c r="E319" s="22"/>
      <c r="F319" s="22"/>
      <c r="G319" s="22"/>
      <c r="H319" s="22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>
      <c r="A320" s="22"/>
      <c r="B320" s="22"/>
      <c r="C320" s="22"/>
      <c r="D320" s="22"/>
      <c r="E320" s="22"/>
      <c r="F320" s="22"/>
      <c r="G320" s="22"/>
      <c r="H320" s="22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>
      <c r="A321" s="22"/>
      <c r="B321" s="22"/>
      <c r="C321" s="22"/>
      <c r="D321" s="22"/>
      <c r="E321" s="22"/>
      <c r="F321" s="22"/>
      <c r="G321" s="22"/>
      <c r="H321" s="22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>
      <c r="A322" s="22"/>
      <c r="B322" s="22"/>
      <c r="C322" s="22"/>
      <c r="D322" s="22"/>
      <c r="E322" s="22"/>
      <c r="F322" s="22"/>
      <c r="G322" s="22"/>
      <c r="H322" s="22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>
      <c r="A323" s="22"/>
      <c r="B323" s="22"/>
      <c r="C323" s="22"/>
      <c r="D323" s="22"/>
      <c r="E323" s="22"/>
      <c r="F323" s="22"/>
      <c r="G323" s="22"/>
      <c r="H323" s="22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>
      <c r="A324" s="22"/>
      <c r="B324" s="22"/>
      <c r="C324" s="22"/>
      <c r="D324" s="22"/>
      <c r="E324" s="22"/>
      <c r="F324" s="22"/>
      <c r="G324" s="22"/>
      <c r="H324" s="22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>
      <c r="A325" s="22"/>
      <c r="B325" s="22"/>
      <c r="C325" s="22"/>
      <c r="D325" s="22"/>
      <c r="E325" s="22"/>
      <c r="F325" s="22"/>
      <c r="G325" s="22"/>
      <c r="H325" s="22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>
      <c r="A326" s="22"/>
      <c r="B326" s="22"/>
      <c r="C326" s="22"/>
      <c r="D326" s="22"/>
      <c r="E326" s="22"/>
      <c r="F326" s="22"/>
      <c r="G326" s="22"/>
      <c r="H326" s="22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>
      <c r="A327" s="22"/>
      <c r="B327" s="22"/>
      <c r="C327" s="22"/>
      <c r="D327" s="22"/>
      <c r="E327" s="22"/>
      <c r="F327" s="22"/>
      <c r="G327" s="22"/>
      <c r="H327" s="22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>
      <c r="A328" s="22"/>
      <c r="B328" s="22"/>
      <c r="C328" s="22"/>
      <c r="D328" s="22"/>
      <c r="E328" s="22"/>
      <c r="F328" s="22"/>
      <c r="G328" s="22"/>
      <c r="H328" s="22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>
      <c r="A329" s="22"/>
      <c r="B329" s="22"/>
      <c r="C329" s="22"/>
      <c r="D329" s="22"/>
      <c r="E329" s="22"/>
      <c r="F329" s="22"/>
      <c r="G329" s="22"/>
      <c r="H329" s="22"/>
      <c r="I329" s="21"/>
      <c r="J329" s="21"/>
      <c r="K329" s="22"/>
      <c r="L329" s="22"/>
      <c r="M329" s="22"/>
      <c r="N329" s="22"/>
      <c r="O329" s="22"/>
      <c r="P329" s="22"/>
      <c r="Q329" s="22"/>
      <c r="R329" s="22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>
      <c r="A330" s="22"/>
      <c r="B330" s="22"/>
      <c r="C330" s="22"/>
      <c r="D330" s="22"/>
      <c r="E330" s="22"/>
      <c r="F330" s="22"/>
      <c r="G330" s="22"/>
      <c r="H330" s="22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>
      <c r="A331" s="22"/>
      <c r="B331" s="22"/>
      <c r="C331" s="22"/>
      <c r="D331" s="22"/>
      <c r="E331" s="22"/>
      <c r="F331" s="22"/>
      <c r="G331" s="22"/>
      <c r="H331" s="22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>
      <c r="A332" s="22"/>
      <c r="B332" s="22"/>
      <c r="C332" s="22"/>
      <c r="D332" s="22"/>
      <c r="E332" s="22"/>
      <c r="F332" s="22"/>
      <c r="G332" s="22"/>
      <c r="H332" s="22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>
      <c r="A333" s="22"/>
      <c r="B333" s="22"/>
      <c r="C333" s="22"/>
      <c r="D333" s="22"/>
      <c r="E333" s="22"/>
      <c r="F333" s="22"/>
      <c r="G333" s="22"/>
      <c r="H333" s="22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>
      <c r="A334" s="22"/>
      <c r="B334" s="22"/>
      <c r="C334" s="22"/>
      <c r="D334" s="22"/>
      <c r="E334" s="22"/>
      <c r="F334" s="22"/>
      <c r="G334" s="22"/>
      <c r="H334" s="22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spans="1:26" ht="13.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spans="1:26" ht="13.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spans="1:26" ht="13.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spans="1:26" ht="13.5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spans="1:26" ht="13.5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spans="1:26" ht="13.5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spans="1:26" ht="13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spans="1:26" ht="13.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spans="1:26" ht="13.5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spans="1:26" ht="13.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spans="1:26" ht="13.5" customHeight="1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spans="1:26" ht="13.5" customHeight="1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spans="1:26" ht="13.5" customHeight="1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spans="1:26" ht="13.5" customHeight="1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spans="1:26" ht="13.5" customHeight="1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spans="1:26" ht="13.5" customHeight="1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spans="1:26" ht="13.5" customHeight="1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spans="1:26" ht="13.5" customHeight="1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spans="1:26" ht="13.5" customHeight="1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spans="1:26" ht="13.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spans="1:26" ht="13.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spans="1:26" ht="13.5" customHeight="1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spans="1:26" ht="13.5" customHeight="1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spans="1:26" ht="13.5" customHeight="1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spans="1:26" ht="13.5" customHeight="1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spans="1:26" ht="13.5" customHeight="1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spans="1:26" ht="13.5" customHeight="1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spans="1:26" ht="13.5" customHeight="1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spans="1:26" ht="13.5" customHeight="1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spans="1:26" ht="13.5" customHeight="1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spans="1:26" ht="13.5" customHeight="1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spans="1:26" ht="13.5" customHeight="1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spans="1:26" ht="13.5" customHeight="1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spans="1:26" ht="13.5" customHeight="1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26" ht="13.5" customHeight="1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spans="1:26" ht="13.5" customHeight="1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spans="1:26" ht="13.5" customHeight="1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spans="1:26" ht="13.5" customHeight="1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spans="1:26" ht="13.5" customHeight="1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spans="1:26" ht="13.5" customHeight="1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spans="1:26" ht="13.5" customHeight="1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spans="1:26" ht="13.5" customHeight="1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spans="1:26" ht="13.5" customHeight="1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spans="1:26" ht="13.5" customHeight="1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spans="1:26" ht="13.5" customHeight="1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spans="1:26" ht="13.5" customHeight="1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spans="1:26" ht="13.5" customHeight="1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spans="1:26" ht="13.5" customHeight="1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spans="1:26" ht="13.5" customHeight="1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spans="1:26" ht="13.5" customHeight="1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spans="1:26" ht="13.5" customHeight="1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spans="1:26" ht="13.5" customHeight="1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spans="1:26" ht="13.5" customHeight="1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spans="1:26" ht="13.5" customHeight="1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spans="1:26" ht="13.5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spans="1:26" ht="13.5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spans="1:26" ht="13.5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spans="1:26" ht="13.5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spans="1:26" ht="13.5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spans="1:26" ht="13.5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spans="1:26" ht="13.5" customHeight="1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spans="1:26" ht="13.5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spans="1:26" ht="13.5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spans="1:26" ht="13.5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spans="1:26" ht="13.5" customHeight="1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spans="1:26" ht="13.5" customHeight="1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spans="1:26" ht="13.5" customHeight="1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spans="1:26" ht="13.5" customHeight="1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spans="1:26" ht="13.5" customHeight="1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spans="1:26" ht="13.5" customHeight="1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spans="1:26" ht="13.5" customHeight="1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spans="1:26" ht="13.5" customHeight="1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spans="1:26" ht="13.5" customHeight="1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spans="1:26" ht="13.5" customHeight="1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spans="1:26" ht="13.5" customHeight="1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spans="1:26" ht="13.5" customHeight="1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spans="1:26" ht="13.5" customHeight="1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spans="1:26" ht="13.5" customHeight="1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spans="1:26" ht="13.5" customHeight="1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spans="1:26" ht="13.5" customHeight="1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26" ht="13.5" customHeight="1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spans="1:26" ht="13.5" customHeight="1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spans="1:26" ht="13.5" customHeight="1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spans="1:26" ht="13.5" customHeight="1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spans="1:26" ht="13.5" customHeight="1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spans="1:26" ht="13.5" customHeight="1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spans="1:26" ht="13.5" customHeight="1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spans="1:26" ht="13.5" customHeight="1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spans="1:26" ht="13.5" customHeight="1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spans="1:26" ht="13.5" customHeight="1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spans="1:26" ht="13.5" customHeight="1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spans="1:26" ht="13.5" customHeight="1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spans="1:26" ht="13.5" customHeight="1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spans="1:26" ht="13.5" customHeight="1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spans="1:26" ht="13.5" customHeight="1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spans="1:26" ht="13.5" customHeight="1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spans="1:26" ht="13.5" customHeight="1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spans="1:26" ht="13.5" customHeight="1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spans="1:26" ht="13.5" customHeight="1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spans="1:26" ht="13.5" customHeight="1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spans="1:26" ht="13.5" customHeight="1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spans="1:26" ht="13.5" customHeight="1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spans="1:26" ht="13.5" customHeight="1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spans="1:26" ht="13.5" customHeight="1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spans="1:26" ht="13.5" customHeight="1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spans="1:26" ht="13.5" customHeight="1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spans="1:26" ht="13.5" customHeight="1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spans="1:26" ht="13.5" customHeight="1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spans="1:26" ht="13.5" customHeight="1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spans="1:26" ht="13.5" customHeight="1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spans="1:26" ht="13.5" customHeight="1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spans="1:26" ht="13.5" customHeight="1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spans="1:26" ht="13.5" customHeight="1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spans="1:26" ht="13.5" customHeight="1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spans="1:26" ht="13.5" customHeight="1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spans="1:26" ht="13.5" customHeight="1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spans="1:26" ht="13.5" customHeight="1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spans="1:26" ht="13.5" customHeight="1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spans="1:26" ht="13.5" customHeight="1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spans="1:26" ht="13.5" customHeight="1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spans="1:26" ht="13.5" customHeight="1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spans="1:26" ht="13.5" customHeight="1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spans="1:26" ht="13.5" customHeight="1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spans="1:26" ht="13.5" customHeight="1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spans="1:26" ht="13.5" customHeight="1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spans="1:26" ht="13.5" customHeight="1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spans="1:26" ht="13.5" customHeight="1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spans="1:26" ht="13.5" customHeight="1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spans="1:26" ht="13.5" customHeight="1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spans="1:26" ht="13.5" customHeight="1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spans="1:26" ht="13.5" customHeight="1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spans="1:26" ht="13.5" customHeight="1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spans="1:26" ht="13.5" customHeight="1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spans="1:26" ht="13.5" customHeight="1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spans="1:26" ht="13.5" customHeight="1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spans="1:26" ht="13.5" customHeight="1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spans="1:26" ht="13.5" customHeight="1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spans="1:26" ht="13.5" customHeight="1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spans="1:26" ht="13.5" customHeight="1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spans="1:26" ht="13.5" customHeight="1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spans="1:26" ht="13.5" customHeight="1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spans="1:26" ht="13.5" customHeight="1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spans="1:26" ht="13.5" customHeight="1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spans="1:26" ht="13.5" customHeight="1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spans="1:26" ht="13.5" customHeight="1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spans="1:26" ht="13.5" customHeight="1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spans="1:26" ht="13.5" customHeight="1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spans="1:26" ht="13.5" customHeight="1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spans="1:26" ht="13.5" customHeight="1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spans="1:26" ht="13.5" customHeight="1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spans="1:26" ht="13.5" customHeight="1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spans="1:26" ht="13.5" customHeight="1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spans="1:26" ht="13.5" customHeight="1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spans="1:26" ht="13.5" customHeight="1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spans="1:26" ht="13.5" customHeight="1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spans="1:26" ht="13.5" customHeight="1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spans="1:26" ht="13.5" customHeight="1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spans="1:26" ht="13.5" customHeight="1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spans="1:26" ht="13.5" customHeight="1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spans="1:26" ht="13.5" customHeight="1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spans="1:26" ht="13.5" customHeight="1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spans="1:26" ht="13.5" customHeight="1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spans="1:26" ht="13.5" customHeight="1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spans="1:26" ht="13.5" customHeight="1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spans="1:26" ht="13.5" customHeight="1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spans="1:26" ht="13.5" customHeight="1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spans="1:26" ht="13.5" customHeight="1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spans="1:26" ht="13.5" customHeight="1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spans="1:26" ht="13.5" customHeight="1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spans="1:26" ht="13.5" customHeight="1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spans="1:26" ht="13.5" customHeight="1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spans="1:26" ht="13.5" customHeight="1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26" ht="13.5" customHeight="1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spans="1:26" ht="13.5" customHeight="1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spans="1:26" ht="13.5" customHeight="1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spans="1:26" ht="13.5" customHeight="1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spans="1:26" ht="13.5" customHeight="1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spans="1:26" ht="13.5" customHeight="1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spans="1:26" ht="13.5" customHeight="1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spans="1:26" ht="13.5" customHeight="1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spans="1:26" ht="13.5" customHeight="1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spans="1:26" ht="13.5" customHeight="1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spans="1:26" ht="13.5" customHeight="1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spans="1:26" ht="13.5" customHeight="1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spans="1:26" ht="13.5" customHeight="1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spans="1:26" ht="13.5" customHeight="1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spans="1:26" ht="13.5" customHeight="1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spans="1:26" ht="13.5" customHeight="1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spans="1:26" ht="13.5" customHeight="1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spans="1:26" ht="13.5" customHeight="1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spans="1:26" ht="13.5" customHeight="1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spans="1:26" ht="13.5" customHeight="1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spans="1:26" ht="13.5" customHeight="1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spans="1:26" ht="13.5" customHeight="1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spans="1:26" ht="13.5" customHeight="1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spans="1:26" ht="13.5" customHeight="1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spans="1:26" ht="13.5" customHeight="1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spans="1:26" ht="13.5" customHeight="1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spans="1:26" ht="13.5" customHeight="1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spans="1:26" ht="13.5" customHeight="1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spans="1:26" ht="13.5" customHeight="1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spans="1:26" ht="13.5" customHeight="1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spans="1:26" ht="13.5" customHeight="1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spans="1:26" ht="13.5" customHeight="1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spans="1:26" ht="13.5" customHeight="1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spans="1:26" ht="13.5" customHeight="1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spans="1:26" ht="13.5" customHeight="1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spans="1:26" ht="13.5" customHeight="1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spans="1:26" ht="13.5" customHeight="1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spans="1:26" ht="13.5" customHeight="1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spans="1:26" ht="13.5" customHeight="1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spans="1:26" ht="13.5" customHeight="1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spans="1:26" ht="13.5" customHeight="1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spans="1:26" ht="13.5" customHeight="1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spans="1:26" ht="13.5" customHeight="1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spans="1:26" ht="13.5" customHeight="1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spans="1:26" ht="13.5" customHeight="1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spans="1:26" ht="13.5" customHeight="1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26" ht="13.5" customHeight="1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spans="1:26" ht="13.5" customHeight="1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spans="1:26" ht="13.5" customHeight="1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spans="1:26" ht="13.5" customHeight="1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spans="1:26" ht="13.5" customHeight="1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spans="1:26" ht="13.5" customHeight="1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spans="1:26" ht="13.5" customHeight="1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spans="1:26" ht="13.5" customHeight="1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spans="1:26" ht="13.5" customHeight="1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spans="1:26" ht="13.5" customHeight="1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spans="1:26" ht="13.5" customHeight="1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spans="1:26" ht="13.5" customHeight="1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spans="1:26" ht="13.5" customHeight="1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spans="1:26" ht="13.5" customHeight="1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spans="1:26" ht="13.5" customHeight="1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spans="1:26" ht="13.5" customHeight="1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spans="1:26" ht="13.5" customHeight="1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spans="1:26" ht="13.5" customHeight="1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spans="1:26" ht="13.5" customHeight="1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spans="1:26" ht="13.5" customHeight="1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spans="1:26" ht="13.5" customHeight="1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spans="1:26" ht="13.5" customHeight="1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spans="1:26" ht="13.5" customHeight="1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spans="1:26" ht="13.5" customHeight="1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spans="1:26" ht="13.5" customHeight="1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spans="1:26" ht="13.5" customHeight="1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spans="1:26" ht="13.5" customHeight="1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spans="1:26" ht="13.5" customHeight="1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spans="1:26" ht="13.5" customHeight="1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spans="1:26" ht="13.5" customHeight="1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spans="1:26" ht="13.5" customHeight="1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spans="1:26" ht="13.5" customHeight="1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spans="1:26" ht="13.5" customHeight="1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spans="1:26" ht="13.5" customHeight="1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spans="1:26" ht="13.5" customHeight="1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spans="1:26" ht="13.5" customHeight="1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spans="1:26" ht="13.5" customHeight="1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spans="1:26" ht="13.5" customHeight="1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spans="1:26" ht="13.5" customHeight="1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spans="1:26" ht="13.5" customHeight="1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spans="1:26" ht="13.5" customHeight="1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spans="1:26" ht="13.5" customHeight="1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spans="1:26" ht="13.5" customHeight="1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spans="1:26" ht="13.5" customHeight="1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spans="1:26" ht="13.5" customHeight="1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spans="1:26" ht="13.5" customHeight="1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26" ht="13.5" customHeight="1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spans="1:26" ht="13.5" customHeight="1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spans="1:26" ht="13.5" customHeight="1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spans="1:26" ht="13.5" customHeight="1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spans="1:26" ht="13.5" customHeight="1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spans="1:26" ht="13.5" customHeight="1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spans="1:26" ht="13.5" customHeight="1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spans="1:26" ht="13.5" customHeight="1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spans="1:26" ht="13.5" customHeight="1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spans="1:26" ht="13.5" customHeight="1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spans="1:26" ht="13.5" customHeight="1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spans="1:26" ht="13.5" customHeight="1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spans="1:26" ht="13.5" customHeight="1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spans="1:26" ht="13.5" customHeight="1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spans="1:26" ht="13.5" customHeight="1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spans="1:26" ht="13.5" customHeight="1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spans="1:26" ht="13.5" customHeight="1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spans="1:26" ht="13.5" customHeight="1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spans="1:26" ht="13.5" customHeight="1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spans="1:26" ht="13.5" customHeight="1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spans="1:26" ht="13.5" customHeight="1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spans="1:26" ht="13.5" customHeight="1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spans="1:26" ht="13.5" customHeight="1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spans="1:26" ht="13.5" customHeight="1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spans="1:26" ht="13.5" customHeight="1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spans="1:26" ht="13.5" customHeight="1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spans="1:26" ht="13.5" customHeight="1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spans="1:26" ht="13.5" customHeight="1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spans="1:26" ht="13.5" customHeight="1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spans="1:26" ht="13.5" customHeight="1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spans="1:26" ht="13.5" customHeight="1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spans="1:26" ht="13.5" customHeight="1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spans="1:26" ht="13.5" customHeight="1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spans="1:26" ht="13.5" customHeight="1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spans="1:26" ht="13.5" customHeight="1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spans="1:26" ht="13.5" customHeight="1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spans="1:26" ht="13.5" customHeight="1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spans="1:26" ht="13.5" customHeight="1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spans="1:26" ht="13.5" customHeight="1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spans="1:26" ht="13.5" customHeight="1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spans="1:26" ht="13.5" customHeight="1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spans="1:26" ht="13.5" customHeight="1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spans="1:26" ht="13.5" customHeight="1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spans="1:26" ht="13.5" customHeight="1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spans="1:26" ht="13.5" customHeight="1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spans="1:26" ht="13.5" customHeight="1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spans="1:26" ht="13.5" customHeight="1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spans="1:26" ht="13.5" customHeight="1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spans="1:26" ht="13.5" customHeight="1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spans="1:26" ht="13.5" customHeight="1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spans="1:26" ht="13.5" customHeight="1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spans="1:26" ht="13.5" customHeight="1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spans="1:26" ht="13.5" customHeight="1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spans="1:26" ht="13.5" customHeight="1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spans="1:26" ht="13.5" customHeight="1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spans="1:26" ht="13.5" customHeight="1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spans="1:26" ht="13.5" customHeight="1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spans="1:26" ht="13.5" customHeight="1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spans="1:26" ht="13.5" customHeight="1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spans="1:26" ht="13.5" customHeight="1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spans="1:26" ht="13.5" customHeight="1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spans="1:26" ht="13.5" customHeight="1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spans="1:26" ht="13.5" customHeight="1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spans="1:26" ht="13.5" customHeight="1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spans="1:26" ht="13.5" customHeight="1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spans="1:26" ht="13.5" customHeight="1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spans="1:26" ht="13.5" customHeight="1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spans="1:26" ht="13.5" customHeight="1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spans="1:26" ht="13.5" customHeight="1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spans="1:26" ht="13.5" customHeight="1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spans="1:26" ht="13.5" customHeight="1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spans="1:26" ht="13.5" customHeight="1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spans="1:26" ht="13.5" customHeight="1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spans="1:26" ht="13.5" customHeight="1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spans="1:26" ht="13.5" customHeight="1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spans="1:26" ht="13.5" customHeight="1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spans="1:26" ht="13.5" customHeight="1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spans="1:26" ht="13.5" customHeight="1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spans="1:26" ht="13.5" customHeight="1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spans="1:26" ht="13.5" customHeight="1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spans="1:26" ht="13.5" customHeight="1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spans="1:26" ht="13.5" customHeight="1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spans="1:26" ht="13.5" customHeight="1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spans="1:26" ht="13.5" customHeight="1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spans="1:26" ht="13.5" customHeight="1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spans="1:26" ht="13.5" customHeight="1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spans="1:26" ht="13.5" customHeight="1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spans="1:26" ht="13.5" customHeight="1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spans="1:26" ht="13.5" customHeight="1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spans="1:26" ht="13.5" customHeight="1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spans="1:26" ht="13.5" customHeight="1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spans="1:26" ht="13.5" customHeight="1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spans="1:26" ht="13.5" customHeight="1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spans="1:26" ht="13.5" customHeight="1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spans="1:26" ht="13.5" customHeight="1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spans="1:26" ht="13.5" customHeight="1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spans="1:26" ht="13.5" customHeight="1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spans="1:26" ht="13.5" customHeight="1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spans="1:26" ht="13.5" customHeight="1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spans="1:26" ht="13.5" customHeight="1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spans="1:26" ht="13.5" customHeight="1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spans="1:26" ht="13.5" customHeight="1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spans="1:26" ht="13.5" customHeight="1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spans="1:26" ht="13.5" customHeight="1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spans="1:26" ht="13.5" customHeight="1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spans="1:26" ht="13.5" customHeight="1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spans="1:26" ht="13.5" customHeight="1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spans="1:26" ht="13.5" customHeight="1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spans="1:26" ht="13.5" customHeight="1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spans="1:26" ht="13.5" customHeight="1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spans="1:26" ht="13.5" customHeight="1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spans="1:26" ht="13.5" customHeight="1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spans="1:26" ht="13.5" customHeight="1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spans="1:26" ht="13.5" customHeight="1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spans="1:26" ht="13.5" customHeight="1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spans="1:26" ht="13.5" customHeight="1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spans="1:26" ht="13.5" customHeight="1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spans="1:26" ht="13.5" customHeight="1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spans="1:26" ht="13.5" customHeight="1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spans="1:26" ht="13.5" customHeight="1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spans="1:26" ht="13.5" customHeight="1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spans="1:26" ht="13.5" customHeight="1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spans="1:26" ht="13.5" customHeight="1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spans="1:26" ht="13.5" customHeight="1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spans="1:26" ht="13.5" customHeight="1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spans="1:26" ht="13.5" customHeight="1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spans="1:26" ht="13.5" customHeight="1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spans="1:26" ht="13.5" customHeight="1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spans="1:26" ht="13.5" customHeight="1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spans="1:26" ht="13.5" customHeight="1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spans="1:26" ht="13.5" customHeight="1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spans="1:26" ht="13.5" customHeight="1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spans="1:26" ht="13.5" customHeight="1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spans="1:26" ht="13.5" customHeight="1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spans="1:26" ht="13.5" customHeight="1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spans="1:26" ht="13.5" customHeight="1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spans="1:26" ht="13.5" customHeight="1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spans="1:26" ht="13.5" customHeight="1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spans="1:26" ht="13.5" customHeight="1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spans="1:26" ht="13.5" customHeight="1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spans="1:26" ht="13.5" customHeight="1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spans="1:26" ht="13.5" customHeight="1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spans="1:26" ht="13.5" customHeight="1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spans="1:26" ht="13.5" customHeight="1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spans="1:26" ht="13.5" customHeight="1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spans="1:26" ht="13.5" customHeight="1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spans="1:26" ht="13.5" customHeight="1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spans="1:26" ht="13.5" customHeight="1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spans="1:26" ht="13.5" customHeight="1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spans="1:26" ht="13.5" customHeight="1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spans="1:26" ht="13.5" customHeight="1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spans="1:26" ht="13.5" customHeight="1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spans="1:26" ht="13.5" customHeight="1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spans="1:26" ht="13.5" customHeight="1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spans="1:26" ht="13.5" customHeight="1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spans="1:26" ht="13.5" customHeight="1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spans="1:26" ht="13.5" customHeight="1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spans="1:26" ht="13.5" customHeight="1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spans="1:26" ht="13.5" customHeight="1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spans="1:26" ht="13.5" customHeight="1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spans="1:26" ht="13.5" customHeight="1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spans="1:26" ht="13.5" customHeight="1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spans="1:26" ht="13.5" customHeight="1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spans="1:26" ht="13.5" customHeight="1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spans="1:26" ht="13.5" customHeight="1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spans="1:26" ht="13.5" customHeight="1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spans="1:26" ht="13.5" customHeight="1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spans="1:26" ht="13.5" customHeight="1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spans="1:26" ht="13.5" customHeight="1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spans="1:26" ht="13.5" customHeight="1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spans="1:26" ht="13.5" customHeight="1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spans="1:26" ht="13.5" customHeight="1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spans="1:26" ht="13.5" customHeight="1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spans="1:26" ht="13.5" customHeight="1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spans="1:26" ht="13.5" customHeight="1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spans="1:26" ht="13.5" customHeight="1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spans="1:26" ht="13.5" customHeight="1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spans="1:26" ht="13.5" customHeight="1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spans="1:26" ht="13.5" customHeight="1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spans="1:26" ht="13.5" customHeight="1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spans="1:26" ht="13.5" customHeight="1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spans="1:26" ht="13.5" customHeight="1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spans="1:26" ht="13.5" customHeight="1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spans="1:26" ht="13.5" customHeight="1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26" ht="13.5" customHeight="1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spans="1:26" ht="13.5" customHeight="1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spans="1:26" ht="13.5" customHeight="1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spans="1:26" ht="13.5" customHeight="1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spans="1:26" ht="13.5" customHeight="1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spans="1:26" ht="13.5" customHeight="1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spans="1:26" ht="13.5" customHeight="1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spans="1:26" ht="13.5" customHeight="1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spans="1:26" ht="13.5" customHeight="1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spans="1:26" ht="13.5" customHeight="1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spans="1:26" ht="13.5" customHeight="1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spans="1:26" ht="13.5" customHeight="1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spans="1:26" ht="13.5" customHeight="1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spans="1:26" ht="13.5" customHeight="1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spans="1:26" ht="13.5" customHeight="1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spans="1:26" ht="13.5" customHeight="1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spans="1:26" ht="13.5" customHeight="1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spans="1:26" ht="13.5" customHeight="1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spans="1:26" ht="13.5" customHeight="1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spans="1:26" ht="13.5" customHeight="1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spans="1:26" ht="13.5" customHeight="1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spans="1:26" ht="13.5" customHeight="1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spans="1:26" ht="13.5" customHeight="1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spans="1:26" ht="13.5" customHeight="1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spans="1:26" ht="13.5" customHeight="1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spans="1:26" ht="13.5" customHeight="1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spans="1:26" ht="13.5" customHeight="1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spans="1:26" ht="13.5" customHeight="1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spans="1:26" ht="13.5" customHeight="1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spans="1:26" ht="13.5" customHeight="1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spans="1:26" ht="13.5" customHeight="1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spans="1:26" ht="13.5" customHeight="1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spans="1:26" ht="13.5" customHeight="1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spans="1:26" ht="13.5" customHeight="1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spans="1:26" ht="13.5" customHeight="1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spans="1:26" ht="13.5" customHeight="1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spans="1:26" ht="13.5" customHeight="1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spans="1:26" ht="13.5" customHeight="1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spans="1:26" ht="13.5" customHeight="1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spans="1:26" ht="13.5" customHeight="1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spans="1:26" ht="13.5" customHeight="1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spans="1:26" ht="13.5" customHeight="1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spans="1:26" ht="13.5" customHeight="1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spans="1:26" ht="13.5" customHeight="1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spans="1:26" ht="13.5" customHeight="1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spans="1:26" ht="13.5" customHeight="1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spans="1:26" ht="13.5" customHeight="1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spans="1:26" ht="13.5" customHeight="1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spans="1:26" ht="13.5" customHeight="1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spans="1:26" ht="13.5" customHeight="1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spans="1:26" ht="13.5" customHeight="1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spans="1:26" ht="13.5" customHeight="1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spans="1:26" ht="13.5" customHeight="1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spans="1:26" ht="13.5" customHeight="1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spans="1:26" ht="13.5" customHeight="1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spans="1:26" ht="13.5" customHeight="1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spans="1:26" ht="13.5" customHeight="1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spans="1:26" ht="13.5" customHeight="1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spans="1:26" ht="13.5" customHeight="1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spans="1:26" ht="13.5" customHeight="1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spans="1:26" ht="13.5" customHeight="1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spans="1:26" ht="13.5" customHeight="1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spans="1:26" ht="13.5" customHeight="1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spans="1:26" ht="13.5" customHeight="1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spans="1:26" ht="13.5" customHeight="1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spans="1:26" ht="13.5" customHeight="1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spans="1:26" ht="13.5" customHeight="1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spans="1:26" ht="13.5" customHeight="1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spans="1:26" ht="13.5" customHeight="1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spans="1:26" ht="13.5" customHeight="1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spans="1:26" ht="13.5" customHeight="1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spans="1:26" ht="13.5" customHeight="1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spans="1:26" ht="13.5" customHeight="1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spans="1:26" ht="13.5" customHeight="1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spans="1:26" ht="13.5" customHeight="1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spans="1:26" ht="13.5" customHeight="1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spans="1:26" ht="13.5" customHeight="1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spans="1:26" ht="13.5" customHeight="1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spans="1:26" ht="13.5" customHeight="1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spans="1:26" ht="13.5" customHeight="1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spans="1:26" ht="13.5" customHeight="1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spans="1:26" ht="13.5" customHeight="1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spans="1:26" ht="13.5" customHeight="1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spans="1:26" ht="13.5" customHeight="1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spans="1:26" ht="13.5" customHeight="1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spans="1:26" ht="13.5" customHeight="1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spans="1:26" ht="13.5" customHeight="1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spans="1:26" ht="13.5" customHeight="1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spans="1:26" ht="13.5" customHeight="1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spans="1:26" ht="13.5" customHeight="1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spans="1:26" ht="13.5" customHeight="1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spans="1:26" ht="13.5" customHeight="1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26" ht="13.5" customHeight="1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spans="1:26" ht="13.5" customHeight="1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spans="1:26" ht="13.5" customHeight="1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spans="1:26" ht="13.5" customHeight="1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spans="1:26" ht="13.5" customHeight="1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spans="1:26" ht="13.5" customHeight="1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spans="1:26" ht="13.5" customHeight="1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spans="1:26" ht="13.5" customHeight="1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spans="1:26" ht="13.5" customHeight="1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spans="1:26" ht="13.5" customHeight="1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spans="1:26" ht="13.5" customHeight="1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spans="1:26" ht="13.5" customHeight="1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spans="1:26" ht="13.5" customHeight="1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spans="1:26" ht="13.5" customHeight="1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spans="1:26" ht="13.5" customHeight="1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spans="1:26" ht="13.5" customHeigh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spans="1:26" ht="13.5" customHeight="1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spans="1:26" ht="13.5" customHeigh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spans="1:26" ht="13.5" customHeight="1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spans="1:26" ht="13.5" customHeigh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spans="1:26" ht="13.5" customHeight="1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spans="1:26" ht="13.5" customHeight="1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spans="1:26" ht="13.5" customHeight="1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spans="1:26" ht="13.5" customHeight="1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spans="1:26" ht="13.5" customHeight="1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spans="1:26" ht="13.5" customHeight="1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spans="1:26" ht="13.5" customHeight="1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spans="1:26" ht="13.5" customHeight="1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spans="1:26" ht="13.5" customHeight="1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spans="1:26" ht="13.5" customHeight="1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spans="1:26" ht="13.5" customHeight="1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spans="1:26" ht="13.5" customHeight="1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spans="1:26" ht="13.5" customHeight="1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spans="1:26" ht="13.5" customHeight="1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spans="1:26" ht="13.5" customHeight="1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spans="1:26" ht="13.5" customHeight="1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spans="1:26" ht="13.5" customHeight="1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spans="1:26" ht="13.5" customHeight="1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spans="1:26" ht="13.5" customHeight="1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spans="1:26" ht="13.5" customHeight="1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spans="1:26" ht="13.5" customHeight="1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spans="1:26" ht="13.5" customHeight="1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spans="1:26" ht="13.5" customHeight="1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spans="1:26" ht="13.5" customHeight="1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spans="1:26" ht="13.5" customHeight="1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spans="1:26" ht="13.5" customHeight="1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spans="1:26" ht="13.5" customHeight="1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spans="1:26" ht="13.5" customHeight="1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spans="1:26" ht="13.5" customHeight="1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spans="1:26" ht="13.5" customHeight="1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spans="1:26" ht="13.5" customHeight="1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spans="1:26" ht="13.5" customHeight="1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spans="1:26" ht="13.5" customHeight="1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spans="1:26" ht="13.5" customHeight="1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spans="1:26" ht="13.5" customHeight="1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spans="1:26" ht="13.5" customHeight="1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spans="1:26" ht="13.5" customHeight="1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spans="1:26" ht="13.5" customHeight="1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spans="1:26" ht="13.5" customHeight="1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spans="1:26" ht="13.5" customHeight="1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spans="1:26" ht="13.5" customHeight="1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spans="1:26" ht="13.5" customHeight="1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spans="1:26" ht="13.5" customHeight="1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spans="1:26" ht="13.5" customHeight="1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spans="1:26" ht="13.5" customHeight="1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spans="1:26" ht="13.5" customHeight="1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spans="1:26" ht="13.5" customHeight="1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spans="1:26" ht="13.5" customHeight="1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spans="1:26" ht="13.5" customHeight="1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spans="1:26" ht="13.5" customHeight="1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spans="1:26" ht="13.5" customHeight="1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spans="1:26" ht="13.5" customHeight="1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spans="1:26" ht="13.5" customHeight="1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spans="1:26" ht="13.5" customHeight="1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spans="1:26" ht="13.5" customHeight="1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spans="1:26" ht="13.5" customHeight="1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spans="1:26" ht="13.5" customHeight="1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spans="1:26" ht="13.5" customHeight="1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spans="1:26" ht="13.5" customHeight="1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spans="1:26" ht="13.5" customHeight="1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spans="1:26" ht="13.5" customHeight="1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spans="1:26" ht="13.5" customHeight="1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spans="1:26" ht="13.5" customHeight="1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spans="1:26" ht="13.5" customHeight="1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spans="1:26" ht="13.5" customHeight="1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spans="1:26" ht="13.5" customHeight="1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spans="1:26" ht="13.5" customHeight="1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spans="1:26" ht="13.5" customHeight="1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spans="1:26" ht="13.5" customHeight="1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spans="1:26" ht="13.5" customHeight="1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spans="1:26" ht="13.5" customHeight="1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spans="1:26" ht="13.5" customHeight="1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spans="1:26" ht="13.5" customHeight="1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spans="1:26" ht="13.5" customHeight="1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spans="1:26" ht="13.5" customHeight="1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spans="1:26" ht="13.5" customHeight="1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spans="1:26" ht="13.5" customHeight="1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spans="1:26" ht="13.5" customHeight="1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spans="1:26" ht="13.5" customHeight="1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spans="1:26" ht="13.5" customHeight="1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spans="1:26" ht="13.5" customHeight="1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spans="1:26" ht="13.5" customHeight="1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spans="1:26" ht="13.5" customHeight="1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spans="1:26" ht="13.5" customHeight="1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spans="1:26" ht="13.5" customHeight="1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spans="1:26" ht="13.5" customHeight="1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spans="1:26" ht="13.5" customHeight="1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spans="1:26" ht="13.5" customHeight="1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spans="1:26" ht="13.5" customHeight="1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spans="1:26" ht="13.5" customHeight="1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spans="1:26" ht="13.5" customHeight="1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spans="1:26" ht="13.5" customHeight="1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spans="1:26" ht="13.5" customHeight="1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spans="1:26" ht="13.5" customHeight="1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spans="1:26" ht="13.5" customHeight="1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spans="1:26" ht="13.5" customHeight="1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spans="1:26" ht="13.5" customHeight="1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spans="1:26" ht="13.5" customHeight="1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spans="1:26" ht="13.5" customHeight="1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spans="1:26" ht="13.5" customHeight="1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spans="1:26" ht="13.5" customHeight="1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spans="1:26" ht="13.5" customHeight="1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spans="1:26" ht="13.5" customHeight="1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spans="1:26" ht="13.5" customHeight="1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spans="1:26" ht="13.5" customHeight="1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mergeCells count="164">
    <mergeCell ref="B94:G94"/>
    <mergeCell ref="B95:G95"/>
    <mergeCell ref="B96:G96"/>
    <mergeCell ref="B97:G97"/>
    <mergeCell ref="A98:G98"/>
    <mergeCell ref="A99:I99"/>
    <mergeCell ref="A100:I100"/>
    <mergeCell ref="L45:N45"/>
    <mergeCell ref="L46:N46"/>
    <mergeCell ref="B45:G45"/>
    <mergeCell ref="A46:G46"/>
    <mergeCell ref="A47:G47"/>
    <mergeCell ref="B48:D48"/>
    <mergeCell ref="B49:G49"/>
    <mergeCell ref="B50:G50"/>
    <mergeCell ref="B51:G51"/>
    <mergeCell ref="B39:G39"/>
    <mergeCell ref="B40:G40"/>
    <mergeCell ref="B41:G41"/>
    <mergeCell ref="B42:G42"/>
    <mergeCell ref="L42:N42"/>
    <mergeCell ref="B43:G43"/>
    <mergeCell ref="L43:N43"/>
    <mergeCell ref="B44:G44"/>
    <mergeCell ref="L44:N44"/>
    <mergeCell ref="B119:G119"/>
    <mergeCell ref="B120:G120"/>
    <mergeCell ref="B121:G121"/>
    <mergeCell ref="B129:G129"/>
    <mergeCell ref="B130:G130"/>
    <mergeCell ref="B131:G131"/>
    <mergeCell ref="A133:H133"/>
    <mergeCell ref="A134:H134"/>
    <mergeCell ref="B122:G122"/>
    <mergeCell ref="B123:G123"/>
    <mergeCell ref="B124:G124"/>
    <mergeCell ref="A125:G125"/>
    <mergeCell ref="B126:I126"/>
    <mergeCell ref="B127:G127"/>
    <mergeCell ref="B128:G128"/>
    <mergeCell ref="A110:I110"/>
    <mergeCell ref="A111:H111"/>
    <mergeCell ref="A112:H112"/>
    <mergeCell ref="A113:H113"/>
    <mergeCell ref="A114:H114"/>
    <mergeCell ref="A115:H115"/>
    <mergeCell ref="A116:I116"/>
    <mergeCell ref="A117:I117"/>
    <mergeCell ref="B118:G118"/>
    <mergeCell ref="A101:H101"/>
    <mergeCell ref="B102:H102"/>
    <mergeCell ref="B103:H103"/>
    <mergeCell ref="B104:H104"/>
    <mergeCell ref="B105:H105"/>
    <mergeCell ref="B106:H106"/>
    <mergeCell ref="B107:H107"/>
    <mergeCell ref="A108:H108"/>
    <mergeCell ref="A109:H109"/>
    <mergeCell ref="A85:I85"/>
    <mergeCell ref="A86:I86"/>
    <mergeCell ref="A87:H87"/>
    <mergeCell ref="B88:H88"/>
    <mergeCell ref="B89:H89"/>
    <mergeCell ref="A90:H90"/>
    <mergeCell ref="A91:I91"/>
    <mergeCell ref="A92:I92"/>
    <mergeCell ref="B93:G93"/>
    <mergeCell ref="B76:G76"/>
    <mergeCell ref="B77:G77"/>
    <mergeCell ref="B78:G78"/>
    <mergeCell ref="B79:G79"/>
    <mergeCell ref="A80:G80"/>
    <mergeCell ref="A81:I81"/>
    <mergeCell ref="A82:G82"/>
    <mergeCell ref="B83:G83"/>
    <mergeCell ref="A84:G84"/>
    <mergeCell ref="B67:G67"/>
    <mergeCell ref="B68:G68"/>
    <mergeCell ref="B69:G69"/>
    <mergeCell ref="B70:G70"/>
    <mergeCell ref="A71:G71"/>
    <mergeCell ref="A72:G72"/>
    <mergeCell ref="A73:G73"/>
    <mergeCell ref="B74:G74"/>
    <mergeCell ref="B75:G75"/>
    <mergeCell ref="A58:H58"/>
    <mergeCell ref="B59:H59"/>
    <mergeCell ref="B60:H60"/>
    <mergeCell ref="B61:H61"/>
    <mergeCell ref="A62:H62"/>
    <mergeCell ref="A63:I63"/>
    <mergeCell ref="B64:G64"/>
    <mergeCell ref="B65:G65"/>
    <mergeCell ref="B66:G66"/>
    <mergeCell ref="A30:H30"/>
    <mergeCell ref="A31:I31"/>
    <mergeCell ref="L31:N31"/>
    <mergeCell ref="B52:G52"/>
    <mergeCell ref="B53:G53"/>
    <mergeCell ref="A54:H54"/>
    <mergeCell ref="A55:H55"/>
    <mergeCell ref="A56:H56"/>
    <mergeCell ref="A57:I57"/>
    <mergeCell ref="L35:N35"/>
    <mergeCell ref="L36:N36"/>
    <mergeCell ref="A32:G32"/>
    <mergeCell ref="B33:G33"/>
    <mergeCell ref="L33:N33"/>
    <mergeCell ref="B34:G34"/>
    <mergeCell ref="L34:N34"/>
    <mergeCell ref="A35:G35"/>
    <mergeCell ref="A36:I36"/>
    <mergeCell ref="L40:N40"/>
    <mergeCell ref="L41:N41"/>
    <mergeCell ref="A37:G37"/>
    <mergeCell ref="L37:N37"/>
    <mergeCell ref="B38:G38"/>
    <mergeCell ref="L38:N38"/>
    <mergeCell ref="B23:G23"/>
    <mergeCell ref="B24:G24"/>
    <mergeCell ref="B25:G25"/>
    <mergeCell ref="B26:G26"/>
    <mergeCell ref="L26:O26"/>
    <mergeCell ref="B27:G27"/>
    <mergeCell ref="B28:G28"/>
    <mergeCell ref="L28:N28"/>
    <mergeCell ref="A29:H29"/>
    <mergeCell ref="L29:N29"/>
    <mergeCell ref="H16:I16"/>
    <mergeCell ref="B16:G16"/>
    <mergeCell ref="B17:G17"/>
    <mergeCell ref="H17:I17"/>
    <mergeCell ref="B18:G18"/>
    <mergeCell ref="H18:I18"/>
    <mergeCell ref="A20:I20"/>
    <mergeCell ref="B21:G21"/>
    <mergeCell ref="B22:G22"/>
    <mergeCell ref="B11:G11"/>
    <mergeCell ref="A12:I12"/>
    <mergeCell ref="A13:B13"/>
    <mergeCell ref="C13:D13"/>
    <mergeCell ref="E13:I13"/>
    <mergeCell ref="A14:B14"/>
    <mergeCell ref="C14:D14"/>
    <mergeCell ref="E14:I14"/>
    <mergeCell ref="A15:I15"/>
    <mergeCell ref="A7:I7"/>
    <mergeCell ref="B8:G8"/>
    <mergeCell ref="H8:I8"/>
    <mergeCell ref="Q8:U8"/>
    <mergeCell ref="B9:G9"/>
    <mergeCell ref="H9:I9"/>
    <mergeCell ref="L9:O9"/>
    <mergeCell ref="B10:G10"/>
    <mergeCell ref="H10:I10"/>
    <mergeCell ref="A1:I1"/>
    <mergeCell ref="L1:R1"/>
    <mergeCell ref="A2:I2"/>
    <mergeCell ref="L2:R2"/>
    <mergeCell ref="A3:I3"/>
    <mergeCell ref="E4:I4"/>
    <mergeCell ref="E5:I5"/>
    <mergeCell ref="E6:I6"/>
    <mergeCell ref="O6:R6"/>
  </mergeCells>
  <pageMargins left="0.511811024" right="0.511811024" top="0.78740157499999996" bottom="0.78740157499999996" header="0" footer="0"/>
  <pageSetup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/>
  <cols>
    <col min="1" max="1" width="8.25" customWidth="1"/>
    <col min="2" max="2" width="14" customWidth="1"/>
    <col min="3" max="3" width="12.25" customWidth="1"/>
    <col min="4" max="4" width="14.625" customWidth="1"/>
    <col min="5" max="5" width="17" customWidth="1"/>
    <col min="6" max="6" width="11.375" customWidth="1"/>
    <col min="7" max="7" width="14.625" customWidth="1"/>
    <col min="8" max="8" width="12.625" customWidth="1"/>
    <col min="9" max="9" width="18.25" customWidth="1"/>
    <col min="10" max="10" width="10.375" customWidth="1"/>
    <col min="11" max="11" width="15.125" customWidth="1"/>
    <col min="12" max="12" width="10.625" customWidth="1"/>
    <col min="13" max="13" width="9.25" customWidth="1"/>
    <col min="14" max="14" width="13.625" customWidth="1"/>
    <col min="15" max="15" width="18.125" customWidth="1"/>
    <col min="16" max="16" width="16.25" customWidth="1"/>
    <col min="17" max="17" width="14.25" customWidth="1"/>
    <col min="18" max="18" width="18.25" customWidth="1"/>
    <col min="19" max="19" width="2.625" customWidth="1"/>
    <col min="20" max="20" width="8.875" customWidth="1"/>
    <col min="21" max="21" width="11.375" customWidth="1"/>
    <col min="22" max="26" width="9.25" customWidth="1"/>
  </cols>
  <sheetData>
    <row r="1" spans="1:26" ht="12.75" customHeight="1">
      <c r="A1" s="183" t="s">
        <v>40</v>
      </c>
      <c r="B1" s="184"/>
      <c r="C1" s="184"/>
      <c r="D1" s="184"/>
      <c r="E1" s="184"/>
      <c r="F1" s="184"/>
      <c r="G1" s="184"/>
      <c r="H1" s="184"/>
      <c r="I1" s="185"/>
      <c r="J1" s="21"/>
      <c r="K1" s="22"/>
      <c r="L1" s="186" t="s">
        <v>41</v>
      </c>
      <c r="M1" s="187"/>
      <c r="N1" s="187"/>
      <c r="O1" s="187"/>
      <c r="P1" s="187"/>
      <c r="Q1" s="187"/>
      <c r="R1" s="188"/>
      <c r="S1" s="23"/>
      <c r="T1" s="23"/>
      <c r="U1" s="23"/>
      <c r="V1" s="23"/>
      <c r="W1" s="23"/>
      <c r="X1" s="23"/>
      <c r="Y1" s="23"/>
      <c r="Z1" s="23"/>
    </row>
    <row r="2" spans="1:26" ht="12.75" customHeight="1">
      <c r="A2" s="189" t="s">
        <v>42</v>
      </c>
      <c r="B2" s="187"/>
      <c r="C2" s="187"/>
      <c r="D2" s="187"/>
      <c r="E2" s="187"/>
      <c r="F2" s="187"/>
      <c r="G2" s="187"/>
      <c r="H2" s="187"/>
      <c r="I2" s="188"/>
      <c r="J2" s="21"/>
      <c r="K2" s="22"/>
      <c r="L2" s="186" t="s">
        <v>43</v>
      </c>
      <c r="M2" s="187"/>
      <c r="N2" s="187"/>
      <c r="O2" s="187"/>
      <c r="P2" s="187"/>
      <c r="Q2" s="187"/>
      <c r="R2" s="188"/>
      <c r="S2" s="23"/>
      <c r="T2" s="23"/>
      <c r="U2" s="23"/>
      <c r="V2" s="23"/>
      <c r="W2" s="23"/>
      <c r="X2" s="23"/>
      <c r="Y2" s="23"/>
      <c r="Z2" s="23"/>
    </row>
    <row r="3" spans="1:26" ht="12.75" customHeight="1">
      <c r="A3" s="190" t="s">
        <v>44</v>
      </c>
      <c r="B3" s="191"/>
      <c r="C3" s="191"/>
      <c r="D3" s="191"/>
      <c r="E3" s="191"/>
      <c r="F3" s="191"/>
      <c r="G3" s="191"/>
      <c r="H3" s="191"/>
      <c r="I3" s="192"/>
      <c r="J3" s="21"/>
      <c r="K3" s="22"/>
      <c r="L3" s="24" t="s">
        <v>45</v>
      </c>
      <c r="M3" s="25" t="s">
        <v>46</v>
      </c>
      <c r="N3" s="25" t="s">
        <v>47</v>
      </c>
      <c r="O3" s="25" t="s">
        <v>48</v>
      </c>
      <c r="P3" s="25" t="s">
        <v>49</v>
      </c>
      <c r="Q3" s="25" t="s">
        <v>50</v>
      </c>
      <c r="R3" s="26" t="s">
        <v>51</v>
      </c>
      <c r="S3" s="23"/>
      <c r="T3" s="23"/>
      <c r="U3" s="23"/>
      <c r="V3" s="23"/>
      <c r="W3" s="23"/>
      <c r="X3" s="23"/>
      <c r="Y3" s="23"/>
      <c r="Z3" s="23"/>
    </row>
    <row r="4" spans="1:26" ht="13.5" customHeight="1">
      <c r="A4" s="27"/>
      <c r="B4" s="28" t="s">
        <v>52</v>
      </c>
      <c r="C4" s="28"/>
      <c r="D4" s="28"/>
      <c r="E4" s="193" t="s">
        <v>53</v>
      </c>
      <c r="F4" s="181"/>
      <c r="G4" s="181"/>
      <c r="H4" s="181"/>
      <c r="I4" s="194"/>
      <c r="J4" s="21"/>
      <c r="K4" s="22"/>
      <c r="L4" s="30" t="s">
        <v>54</v>
      </c>
      <c r="M4" s="31" t="s">
        <v>55</v>
      </c>
      <c r="N4" s="32">
        <v>2</v>
      </c>
      <c r="O4" s="33" t="s">
        <v>56</v>
      </c>
      <c r="P4" s="34">
        <v>155</v>
      </c>
      <c r="Q4" s="34">
        <f t="shared" ref="Q4:Q5" si="0">P4*N4</f>
        <v>310</v>
      </c>
      <c r="R4" s="35">
        <f t="shared" ref="R4:R5" si="1">Q4/10</f>
        <v>31</v>
      </c>
      <c r="S4" s="23"/>
      <c r="T4" s="23"/>
      <c r="U4" s="23"/>
      <c r="V4" s="23"/>
      <c r="W4" s="23"/>
      <c r="X4" s="23"/>
      <c r="Y4" s="23"/>
      <c r="Z4" s="23"/>
    </row>
    <row r="5" spans="1:26" ht="12.75" customHeight="1">
      <c r="A5" s="27"/>
      <c r="B5" s="28" t="s">
        <v>57</v>
      </c>
      <c r="C5" s="28"/>
      <c r="D5" s="28"/>
      <c r="E5" s="193"/>
      <c r="F5" s="181"/>
      <c r="G5" s="181"/>
      <c r="H5" s="181"/>
      <c r="I5" s="194"/>
      <c r="J5" s="21"/>
      <c r="K5" s="22"/>
      <c r="L5" s="30" t="s">
        <v>58</v>
      </c>
      <c r="M5" s="31" t="s">
        <v>55</v>
      </c>
      <c r="N5" s="32">
        <v>2</v>
      </c>
      <c r="O5" s="33" t="s">
        <v>56</v>
      </c>
      <c r="P5" s="34">
        <v>199.5</v>
      </c>
      <c r="Q5" s="34">
        <f t="shared" si="0"/>
        <v>399</v>
      </c>
      <c r="R5" s="35">
        <f t="shared" si="1"/>
        <v>39.9</v>
      </c>
      <c r="S5" s="23"/>
      <c r="T5" s="23"/>
      <c r="U5" s="23"/>
      <c r="V5" s="23"/>
      <c r="W5" s="23"/>
      <c r="X5" s="23"/>
      <c r="Y5" s="23"/>
      <c r="Z5" s="23"/>
    </row>
    <row r="6" spans="1:26" ht="12.75" customHeight="1">
      <c r="A6" s="27"/>
      <c r="B6" s="28" t="s">
        <v>59</v>
      </c>
      <c r="C6" s="28"/>
      <c r="D6" s="28"/>
      <c r="E6" s="195"/>
      <c r="F6" s="196"/>
      <c r="G6" s="196"/>
      <c r="H6" s="196"/>
      <c r="I6" s="197"/>
      <c r="J6" s="21"/>
      <c r="K6" s="22"/>
      <c r="L6" s="36" t="s">
        <v>60</v>
      </c>
      <c r="M6" s="37"/>
      <c r="N6" s="38">
        <f>SUM(R4:R5)</f>
        <v>70.900000000000006</v>
      </c>
      <c r="O6" s="198" t="s">
        <v>61</v>
      </c>
      <c r="P6" s="196"/>
      <c r="Q6" s="196"/>
      <c r="R6" s="197"/>
      <c r="S6" s="23"/>
      <c r="T6" s="23"/>
      <c r="U6" s="23"/>
      <c r="V6" s="23"/>
      <c r="W6" s="23"/>
      <c r="X6" s="23"/>
      <c r="Y6" s="23"/>
      <c r="Z6" s="23"/>
    </row>
    <row r="7" spans="1:26" ht="12.75" customHeight="1">
      <c r="A7" s="190" t="s">
        <v>44</v>
      </c>
      <c r="B7" s="191"/>
      <c r="C7" s="191"/>
      <c r="D7" s="191"/>
      <c r="E7" s="191"/>
      <c r="F7" s="191"/>
      <c r="G7" s="191"/>
      <c r="H7" s="191"/>
      <c r="I7" s="192"/>
      <c r="J7" s="21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>
      <c r="A8" s="30" t="s">
        <v>62</v>
      </c>
      <c r="B8" s="199" t="s">
        <v>63</v>
      </c>
      <c r="C8" s="181"/>
      <c r="D8" s="181"/>
      <c r="E8" s="181"/>
      <c r="F8" s="181"/>
      <c r="G8" s="182"/>
      <c r="H8" s="200"/>
      <c r="I8" s="194"/>
      <c r="J8" s="21"/>
      <c r="K8" s="22"/>
      <c r="L8" s="39"/>
      <c r="M8" s="39"/>
      <c r="N8" s="39"/>
      <c r="O8" s="39"/>
      <c r="P8" s="39"/>
      <c r="Q8" s="201" t="s">
        <v>64</v>
      </c>
      <c r="R8" s="184"/>
      <c r="S8" s="184"/>
      <c r="T8" s="184"/>
      <c r="U8" s="202"/>
      <c r="V8" s="23"/>
      <c r="W8" s="23"/>
      <c r="X8" s="23"/>
      <c r="Y8" s="23"/>
      <c r="Z8" s="23"/>
    </row>
    <row r="9" spans="1:26" ht="12.75" customHeight="1">
      <c r="A9" s="30" t="s">
        <v>65</v>
      </c>
      <c r="B9" s="199" t="s">
        <v>66</v>
      </c>
      <c r="C9" s="181"/>
      <c r="D9" s="181"/>
      <c r="E9" s="181"/>
      <c r="F9" s="181"/>
      <c r="G9" s="182"/>
      <c r="H9" s="203" t="s">
        <v>67</v>
      </c>
      <c r="I9" s="194"/>
      <c r="J9" s="21"/>
      <c r="K9" s="22"/>
      <c r="L9" s="204" t="s">
        <v>68</v>
      </c>
      <c r="M9" s="191"/>
      <c r="N9" s="191"/>
      <c r="O9" s="205"/>
      <c r="P9" s="23"/>
      <c r="Q9" s="40" t="s">
        <v>69</v>
      </c>
      <c r="R9" s="41"/>
      <c r="S9" s="41"/>
      <c r="T9" s="41"/>
      <c r="U9" s="42"/>
      <c r="V9" s="23"/>
      <c r="W9" s="23"/>
      <c r="X9" s="23"/>
      <c r="Y9" s="23"/>
      <c r="Z9" s="43"/>
    </row>
    <row r="10" spans="1:26" ht="12.75" customHeight="1">
      <c r="A10" s="30" t="s">
        <v>70</v>
      </c>
      <c r="B10" s="199" t="s">
        <v>71</v>
      </c>
      <c r="C10" s="181"/>
      <c r="D10" s="181"/>
      <c r="E10" s="181"/>
      <c r="F10" s="181"/>
      <c r="G10" s="182"/>
      <c r="H10" s="203">
        <v>2026</v>
      </c>
      <c r="I10" s="194"/>
      <c r="J10" s="21"/>
      <c r="K10" s="22"/>
      <c r="L10" s="44" t="s">
        <v>72</v>
      </c>
      <c r="M10" s="45"/>
      <c r="N10" s="45"/>
      <c r="O10" s="46">
        <v>15</v>
      </c>
      <c r="P10" s="23"/>
      <c r="Q10" s="47" t="s">
        <v>73</v>
      </c>
      <c r="R10" s="48">
        <v>1</v>
      </c>
      <c r="S10" s="48"/>
      <c r="T10" s="48"/>
      <c r="U10" s="49"/>
      <c r="V10" s="23"/>
      <c r="W10" s="23"/>
      <c r="X10" s="23"/>
      <c r="Y10" s="23"/>
      <c r="Z10" s="43"/>
    </row>
    <row r="11" spans="1:26" ht="12.75" customHeight="1">
      <c r="A11" s="30" t="s">
        <v>74</v>
      </c>
      <c r="B11" s="199" t="s">
        <v>75</v>
      </c>
      <c r="C11" s="181"/>
      <c r="D11" s="181"/>
      <c r="E11" s="181"/>
      <c r="F11" s="181"/>
      <c r="G11" s="182"/>
      <c r="H11" s="50">
        <v>1</v>
      </c>
      <c r="I11" s="51">
        <f>11</f>
        <v>11</v>
      </c>
      <c r="J11" s="21"/>
      <c r="K11" s="22"/>
      <c r="L11" s="44" t="s">
        <v>76</v>
      </c>
      <c r="M11" s="52"/>
      <c r="N11" s="52"/>
      <c r="O11" s="53">
        <v>585900</v>
      </c>
      <c r="P11" s="23"/>
      <c r="Q11" s="47" t="s">
        <v>77</v>
      </c>
      <c r="R11" s="48">
        <v>10</v>
      </c>
      <c r="S11" s="48"/>
      <c r="T11" s="48"/>
      <c r="U11" s="49"/>
      <c r="V11" s="23"/>
      <c r="W11" s="23"/>
      <c r="X11" s="23"/>
      <c r="Y11" s="23"/>
      <c r="Z11" s="43"/>
    </row>
    <row r="12" spans="1:26" ht="13.5" customHeight="1">
      <c r="A12" s="190" t="s">
        <v>78</v>
      </c>
      <c r="B12" s="191"/>
      <c r="C12" s="191"/>
      <c r="D12" s="191"/>
      <c r="E12" s="191"/>
      <c r="F12" s="191"/>
      <c r="G12" s="191"/>
      <c r="H12" s="191"/>
      <c r="I12" s="192"/>
      <c r="J12" s="21"/>
      <c r="K12" s="22"/>
      <c r="L12" s="44" t="s">
        <v>79</v>
      </c>
      <c r="M12" s="52"/>
      <c r="N12" s="52"/>
      <c r="O12" s="54">
        <f>O11*0.15</f>
        <v>87885</v>
      </c>
      <c r="P12" s="23"/>
      <c r="Q12" s="47" t="s">
        <v>80</v>
      </c>
      <c r="R12" s="55">
        <v>0.15</v>
      </c>
      <c r="S12" s="48"/>
      <c r="T12" s="48"/>
      <c r="U12" s="49"/>
      <c r="V12" s="23"/>
      <c r="W12" s="23"/>
      <c r="X12" s="23"/>
      <c r="Y12" s="23"/>
      <c r="Z12" s="43"/>
    </row>
    <row r="13" spans="1:26" ht="13.5" customHeight="1">
      <c r="A13" s="206" t="s">
        <v>81</v>
      </c>
      <c r="B13" s="182"/>
      <c r="C13" s="203" t="s">
        <v>82</v>
      </c>
      <c r="D13" s="182"/>
      <c r="E13" s="203" t="s">
        <v>83</v>
      </c>
      <c r="F13" s="181"/>
      <c r="G13" s="181"/>
      <c r="H13" s="181"/>
      <c r="I13" s="194"/>
      <c r="J13" s="21"/>
      <c r="K13" s="22"/>
      <c r="L13" s="44" t="s">
        <v>84</v>
      </c>
      <c r="M13" s="52"/>
      <c r="N13" s="52"/>
      <c r="O13" s="54">
        <f>R22</f>
        <v>8100.2928461538468</v>
      </c>
      <c r="P13" s="23"/>
      <c r="Q13" s="56"/>
      <c r="R13" s="48"/>
      <c r="S13" s="48"/>
      <c r="T13" s="48"/>
      <c r="U13" s="49"/>
      <c r="V13" s="23"/>
      <c r="W13" s="23"/>
      <c r="X13" s="23"/>
      <c r="Y13" s="23"/>
      <c r="Z13" s="43"/>
    </row>
    <row r="14" spans="1:26" ht="13.5" customHeight="1">
      <c r="A14" s="206" t="s">
        <v>85</v>
      </c>
      <c r="B14" s="182"/>
      <c r="C14" s="203" t="s">
        <v>86</v>
      </c>
      <c r="D14" s="182"/>
      <c r="E14" s="207">
        <v>1</v>
      </c>
      <c r="F14" s="196"/>
      <c r="G14" s="196"/>
      <c r="H14" s="196"/>
      <c r="I14" s="197"/>
      <c r="J14" s="21"/>
      <c r="K14" s="22"/>
      <c r="L14" s="44" t="s">
        <v>87</v>
      </c>
      <c r="M14" s="52"/>
      <c r="N14" s="52"/>
      <c r="O14" s="54">
        <f>O13*E14</f>
        <v>8100.2928461538468</v>
      </c>
      <c r="P14" s="23"/>
      <c r="Q14" s="47" t="s">
        <v>88</v>
      </c>
      <c r="R14" s="48">
        <v>9</v>
      </c>
      <c r="S14" s="48" t="s">
        <v>89</v>
      </c>
      <c r="T14" s="48">
        <v>1</v>
      </c>
      <c r="U14" s="57">
        <f>R12</f>
        <v>0.15</v>
      </c>
      <c r="V14" s="23"/>
      <c r="W14" s="23"/>
      <c r="X14" s="23"/>
      <c r="Y14" s="23"/>
      <c r="Z14" s="43"/>
    </row>
    <row r="15" spans="1:26" ht="13.5" customHeight="1">
      <c r="A15" s="186" t="s">
        <v>90</v>
      </c>
      <c r="B15" s="187"/>
      <c r="C15" s="187"/>
      <c r="D15" s="187"/>
      <c r="E15" s="187"/>
      <c r="F15" s="187"/>
      <c r="G15" s="187"/>
      <c r="H15" s="187"/>
      <c r="I15" s="188"/>
      <c r="J15" s="43"/>
      <c r="K15" s="22"/>
      <c r="L15" s="36" t="s">
        <v>91</v>
      </c>
      <c r="M15" s="58"/>
      <c r="N15" s="58"/>
      <c r="O15" s="59">
        <f>O14</f>
        <v>8100.2928461538468</v>
      </c>
      <c r="P15" s="23"/>
      <c r="Q15" s="47"/>
      <c r="R15" s="48">
        <f>1+2+3+4+5+6+7+8+9+10+10</f>
        <v>65</v>
      </c>
      <c r="S15" s="48"/>
      <c r="T15" s="48"/>
      <c r="U15" s="49">
        <v>100</v>
      </c>
      <c r="V15" s="23"/>
      <c r="W15" s="23"/>
      <c r="X15" s="23"/>
      <c r="Y15" s="23"/>
      <c r="Z15" s="43"/>
    </row>
    <row r="16" spans="1:26" ht="12.75" customHeight="1">
      <c r="A16" s="60">
        <v>1</v>
      </c>
      <c r="B16" s="209" t="s">
        <v>92</v>
      </c>
      <c r="C16" s="191"/>
      <c r="D16" s="191"/>
      <c r="E16" s="191"/>
      <c r="F16" s="191"/>
      <c r="G16" s="205"/>
      <c r="H16" s="208" t="s">
        <v>93</v>
      </c>
      <c r="I16" s="192"/>
      <c r="J16" s="61"/>
      <c r="K16" s="22"/>
      <c r="L16" s="62"/>
      <c r="M16" s="62"/>
      <c r="N16" s="62"/>
      <c r="O16" s="22"/>
      <c r="P16" s="23"/>
      <c r="Q16" s="47"/>
      <c r="R16" s="48"/>
      <c r="S16" s="48"/>
      <c r="T16" s="48"/>
      <c r="U16" s="49"/>
      <c r="V16" s="23"/>
      <c r="W16" s="23"/>
      <c r="X16" s="23"/>
      <c r="Y16" s="23"/>
      <c r="Z16" s="43"/>
    </row>
    <row r="17" spans="1:26" ht="12.75" customHeight="1">
      <c r="A17" s="30">
        <v>2</v>
      </c>
      <c r="B17" s="199" t="s">
        <v>94</v>
      </c>
      <c r="C17" s="181"/>
      <c r="D17" s="181"/>
      <c r="E17" s="181"/>
      <c r="F17" s="181"/>
      <c r="G17" s="182"/>
      <c r="H17" s="210">
        <v>1829.64</v>
      </c>
      <c r="I17" s="194"/>
      <c r="J17" s="63"/>
      <c r="K17" s="22"/>
      <c r="L17" s="64"/>
      <c r="M17" s="64"/>
      <c r="N17" s="64"/>
      <c r="O17" s="62"/>
      <c r="P17" s="23"/>
      <c r="Q17" s="47"/>
      <c r="R17" s="48">
        <f>R14/R15</f>
        <v>0.13846153846153847</v>
      </c>
      <c r="S17" s="48" t="s">
        <v>89</v>
      </c>
      <c r="T17" s="48">
        <f>T14-U17</f>
        <v>0.99850000000000005</v>
      </c>
      <c r="U17" s="49">
        <f>U14/U15</f>
        <v>1.5E-3</v>
      </c>
      <c r="V17" s="23"/>
      <c r="W17" s="23"/>
      <c r="X17" s="23"/>
      <c r="Y17" s="23"/>
      <c r="Z17" s="43"/>
    </row>
    <row r="18" spans="1:26" ht="12.75" customHeight="1">
      <c r="A18" s="65">
        <v>4</v>
      </c>
      <c r="B18" s="211" t="s">
        <v>95</v>
      </c>
      <c r="C18" s="196"/>
      <c r="D18" s="196"/>
      <c r="E18" s="196"/>
      <c r="F18" s="196"/>
      <c r="G18" s="212"/>
      <c r="H18" s="213">
        <v>46054</v>
      </c>
      <c r="I18" s="197"/>
      <c r="J18" s="63"/>
      <c r="K18" s="22"/>
      <c r="L18" s="66" t="s">
        <v>96</v>
      </c>
      <c r="M18" s="67"/>
      <c r="N18" s="68"/>
      <c r="O18" s="69"/>
      <c r="P18" s="23"/>
      <c r="Q18" s="70" t="s">
        <v>69</v>
      </c>
      <c r="R18" s="71">
        <f>R17*T17</f>
        <v>0.13825384615384617</v>
      </c>
      <c r="S18" s="71"/>
      <c r="T18" s="71"/>
      <c r="U18" s="72"/>
      <c r="V18" s="23"/>
      <c r="W18" s="23"/>
      <c r="X18" s="23"/>
      <c r="Y18" s="23"/>
      <c r="Z18" s="43"/>
    </row>
    <row r="19" spans="1:26" ht="12.75" customHeight="1">
      <c r="A19" s="63"/>
      <c r="B19" s="23"/>
      <c r="C19" s="23"/>
      <c r="D19" s="23"/>
      <c r="E19" s="23"/>
      <c r="F19" s="23"/>
      <c r="G19" s="23"/>
      <c r="H19" s="23"/>
      <c r="I19" s="23"/>
      <c r="J19" s="63"/>
      <c r="K19" s="22"/>
      <c r="L19" s="52" t="s">
        <v>97</v>
      </c>
      <c r="M19" s="52"/>
      <c r="N19" s="52"/>
      <c r="O19" s="73">
        <f>'Rotas complementares'!G3*22</f>
        <v>2200</v>
      </c>
      <c r="P19" s="23"/>
      <c r="Q19" s="48"/>
      <c r="R19" s="48"/>
      <c r="S19" s="48"/>
      <c r="T19" s="48"/>
      <c r="U19" s="48"/>
      <c r="V19" s="23"/>
      <c r="W19" s="23"/>
      <c r="X19" s="23"/>
      <c r="Y19" s="23"/>
      <c r="Z19" s="43"/>
    </row>
    <row r="20" spans="1:26" ht="13.5" customHeight="1">
      <c r="A20" s="186" t="s">
        <v>98</v>
      </c>
      <c r="B20" s="187"/>
      <c r="C20" s="187"/>
      <c r="D20" s="187"/>
      <c r="E20" s="187"/>
      <c r="F20" s="187"/>
      <c r="G20" s="187"/>
      <c r="H20" s="187"/>
      <c r="I20" s="188"/>
      <c r="J20" s="63"/>
      <c r="K20" s="22"/>
      <c r="L20" s="52" t="s">
        <v>99</v>
      </c>
      <c r="M20" s="74"/>
      <c r="N20" s="74"/>
      <c r="O20" s="75">
        <v>3</v>
      </c>
      <c r="P20" s="23"/>
      <c r="Q20" s="76" t="s">
        <v>100</v>
      </c>
      <c r="R20" s="77">
        <f>R18</f>
        <v>0.13825384615384617</v>
      </c>
      <c r="S20" s="78"/>
      <c r="T20" s="48"/>
      <c r="U20" s="48"/>
      <c r="V20" s="23"/>
      <c r="W20" s="23"/>
      <c r="X20" s="23"/>
      <c r="Y20" s="23"/>
      <c r="Z20" s="43"/>
    </row>
    <row r="21" spans="1:26" ht="12.75" customHeight="1">
      <c r="A21" s="79" t="s">
        <v>101</v>
      </c>
      <c r="B21" s="214" t="s">
        <v>102</v>
      </c>
      <c r="C21" s="191"/>
      <c r="D21" s="191"/>
      <c r="E21" s="191"/>
      <c r="F21" s="191"/>
      <c r="G21" s="205"/>
      <c r="H21" s="80" t="s">
        <v>103</v>
      </c>
      <c r="I21" s="81" t="s">
        <v>104</v>
      </c>
      <c r="J21" s="82"/>
      <c r="K21" s="22"/>
      <c r="L21" s="52" t="s">
        <v>105</v>
      </c>
      <c r="M21" s="74"/>
      <c r="N21" s="74"/>
      <c r="O21" s="83">
        <v>7.5</v>
      </c>
      <c r="P21" s="23"/>
      <c r="Q21" s="84" t="s">
        <v>106</v>
      </c>
      <c r="R21" s="85">
        <f>O11</f>
        <v>585900</v>
      </c>
      <c r="S21" s="86"/>
      <c r="T21" s="86"/>
      <c r="U21" s="48"/>
      <c r="V21" s="23"/>
      <c r="W21" s="23"/>
      <c r="X21" s="23"/>
      <c r="Y21" s="23"/>
      <c r="Z21" s="43"/>
    </row>
    <row r="22" spans="1:26" ht="14.25" customHeight="1">
      <c r="A22" s="87" t="s">
        <v>62</v>
      </c>
      <c r="B22" s="199" t="s">
        <v>107</v>
      </c>
      <c r="C22" s="181"/>
      <c r="D22" s="181"/>
      <c r="E22" s="181"/>
      <c r="F22" s="181"/>
      <c r="G22" s="182"/>
      <c r="H22" s="32"/>
      <c r="I22" s="35">
        <v>1829.64</v>
      </c>
      <c r="J22" s="61"/>
      <c r="K22" s="22"/>
      <c r="L22" s="52" t="s">
        <v>108</v>
      </c>
      <c r="M22" s="74"/>
      <c r="N22" s="74"/>
      <c r="O22" s="75">
        <f>1/O20</f>
        <v>0.33333333333333331</v>
      </c>
      <c r="P22" s="23"/>
      <c r="Q22" s="88" t="s">
        <v>109</v>
      </c>
      <c r="R22" s="89">
        <f>(R20*R21)/10</f>
        <v>8100.2928461538468</v>
      </c>
      <c r="S22" s="86"/>
      <c r="T22" s="48"/>
      <c r="U22" s="48"/>
      <c r="V22" s="23"/>
      <c r="W22" s="23"/>
      <c r="X22" s="23"/>
      <c r="Y22" s="23"/>
      <c r="Z22" s="43"/>
    </row>
    <row r="23" spans="1:26" ht="12.75" customHeight="1">
      <c r="A23" s="87" t="s">
        <v>65</v>
      </c>
      <c r="B23" s="199" t="s">
        <v>110</v>
      </c>
      <c r="C23" s="181"/>
      <c r="D23" s="181"/>
      <c r="E23" s="181"/>
      <c r="F23" s="181"/>
      <c r="G23" s="182"/>
      <c r="H23" s="90"/>
      <c r="I23" s="35">
        <v>0</v>
      </c>
      <c r="J23" s="63"/>
      <c r="K23" s="22"/>
      <c r="L23" s="52" t="s">
        <v>111</v>
      </c>
      <c r="M23" s="74"/>
      <c r="N23" s="74"/>
      <c r="O23" s="83">
        <f>O21*O22</f>
        <v>2.5</v>
      </c>
      <c r="P23" s="23"/>
      <c r="Q23" s="23"/>
      <c r="R23" s="48"/>
      <c r="S23" s="86"/>
      <c r="T23" s="48"/>
      <c r="U23" s="48"/>
      <c r="V23" s="48"/>
      <c r="W23" s="23"/>
      <c r="X23" s="23"/>
      <c r="Y23" s="23"/>
      <c r="Z23" s="23"/>
    </row>
    <row r="24" spans="1:26" ht="12.75" customHeight="1">
      <c r="A24" s="87" t="s">
        <v>70</v>
      </c>
      <c r="B24" s="199" t="s">
        <v>112</v>
      </c>
      <c r="C24" s="181"/>
      <c r="D24" s="181"/>
      <c r="E24" s="181"/>
      <c r="F24" s="181"/>
      <c r="G24" s="182"/>
      <c r="H24" s="90"/>
      <c r="I24" s="35">
        <f>H24*I22</f>
        <v>0</v>
      </c>
      <c r="J24" s="63"/>
      <c r="K24" s="22"/>
      <c r="L24" s="91" t="s">
        <v>113</v>
      </c>
      <c r="M24" s="92"/>
      <c r="N24" s="93"/>
      <c r="O24" s="94">
        <f>O23*O19</f>
        <v>5500</v>
      </c>
      <c r="P24" s="23"/>
      <c r="Q24" s="23"/>
      <c r="R24" s="62"/>
      <c r="S24" s="23"/>
      <c r="T24" s="23"/>
      <c r="U24" s="23"/>
      <c r="V24" s="23"/>
      <c r="W24" s="23"/>
      <c r="X24" s="23"/>
      <c r="Y24" s="23"/>
      <c r="Z24" s="23"/>
    </row>
    <row r="25" spans="1:26" ht="12.75" customHeight="1">
      <c r="A25" s="87" t="s">
        <v>74</v>
      </c>
      <c r="B25" s="199" t="s">
        <v>114</v>
      </c>
      <c r="C25" s="181"/>
      <c r="D25" s="181"/>
      <c r="E25" s="181"/>
      <c r="F25" s="181"/>
      <c r="G25" s="182"/>
      <c r="H25" s="90"/>
      <c r="I25" s="35">
        <v>0</v>
      </c>
      <c r="J25" s="63"/>
      <c r="K25" s="22"/>
      <c r="L25" s="95"/>
      <c r="M25" s="95"/>
      <c r="N25" s="95"/>
      <c r="O25" s="62"/>
      <c r="P25" s="62"/>
      <c r="Q25" s="62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>
      <c r="A26" s="87" t="s">
        <v>115</v>
      </c>
      <c r="B26" s="199" t="s">
        <v>116</v>
      </c>
      <c r="C26" s="181"/>
      <c r="D26" s="181"/>
      <c r="E26" s="181"/>
      <c r="F26" s="181"/>
      <c r="G26" s="182"/>
      <c r="H26" s="90"/>
      <c r="I26" s="35">
        <v>0</v>
      </c>
      <c r="J26" s="61"/>
      <c r="K26" s="22"/>
      <c r="L26" s="215" t="s">
        <v>117</v>
      </c>
      <c r="M26" s="181"/>
      <c r="N26" s="181"/>
      <c r="O26" s="182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>
      <c r="A27" s="87" t="s">
        <v>118</v>
      </c>
      <c r="B27" s="199" t="s">
        <v>119</v>
      </c>
      <c r="C27" s="181"/>
      <c r="D27" s="181"/>
      <c r="E27" s="181"/>
      <c r="F27" s="181"/>
      <c r="G27" s="182"/>
      <c r="H27" s="90"/>
      <c r="I27" s="35">
        <v>0</v>
      </c>
      <c r="J27" s="63"/>
      <c r="K27" s="22"/>
      <c r="L27" s="91" t="s">
        <v>120</v>
      </c>
      <c r="M27" s="92"/>
      <c r="N27" s="92"/>
      <c r="O27" s="9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>
      <c r="A28" s="87" t="s">
        <v>121</v>
      </c>
      <c r="B28" s="199" t="s">
        <v>122</v>
      </c>
      <c r="C28" s="181"/>
      <c r="D28" s="181"/>
      <c r="E28" s="181"/>
      <c r="F28" s="181"/>
      <c r="G28" s="182"/>
      <c r="H28" s="90"/>
      <c r="I28" s="35">
        <v>0</v>
      </c>
      <c r="J28" s="96"/>
      <c r="K28" s="97"/>
      <c r="L28" s="216" t="s">
        <v>123</v>
      </c>
      <c r="M28" s="181"/>
      <c r="N28" s="182"/>
      <c r="O28" s="73">
        <f>O19</f>
        <v>2200</v>
      </c>
      <c r="P28" s="98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>
      <c r="A29" s="217" t="s">
        <v>124</v>
      </c>
      <c r="B29" s="181"/>
      <c r="C29" s="181"/>
      <c r="D29" s="181"/>
      <c r="E29" s="181"/>
      <c r="F29" s="181"/>
      <c r="G29" s="181"/>
      <c r="H29" s="182"/>
      <c r="I29" s="35">
        <f>SUM(I22:I28)</f>
        <v>1829.64</v>
      </c>
      <c r="J29" s="96"/>
      <c r="K29" s="100"/>
      <c r="L29" s="216" t="s">
        <v>125</v>
      </c>
      <c r="M29" s="181"/>
      <c r="N29" s="182"/>
      <c r="O29" s="46">
        <v>0.08</v>
      </c>
      <c r="P29" s="98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>
      <c r="A30" s="218" t="s">
        <v>126</v>
      </c>
      <c r="B30" s="196"/>
      <c r="C30" s="196"/>
      <c r="D30" s="196"/>
      <c r="E30" s="196"/>
      <c r="F30" s="196"/>
      <c r="G30" s="196"/>
      <c r="H30" s="212"/>
      <c r="I30" s="101">
        <f>I29</f>
        <v>1829.64</v>
      </c>
      <c r="J30" s="82"/>
      <c r="K30" s="100"/>
      <c r="L30" s="52" t="s">
        <v>105</v>
      </c>
      <c r="M30" s="74"/>
      <c r="N30" s="74"/>
      <c r="O30" s="83">
        <v>6.44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>
      <c r="A31" s="190" t="s">
        <v>127</v>
      </c>
      <c r="B31" s="191"/>
      <c r="C31" s="191"/>
      <c r="D31" s="191"/>
      <c r="E31" s="191"/>
      <c r="F31" s="191"/>
      <c r="G31" s="191"/>
      <c r="H31" s="191"/>
      <c r="I31" s="192"/>
      <c r="J31" s="98"/>
      <c r="K31" s="97"/>
      <c r="L31" s="219" t="s">
        <v>128</v>
      </c>
      <c r="M31" s="181"/>
      <c r="N31" s="182"/>
      <c r="O31" s="102">
        <f>O30*O29</f>
        <v>0.51519999999999999</v>
      </c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>
      <c r="A32" s="217" t="s">
        <v>129</v>
      </c>
      <c r="B32" s="181"/>
      <c r="C32" s="181"/>
      <c r="D32" s="181"/>
      <c r="E32" s="181"/>
      <c r="F32" s="181"/>
      <c r="G32" s="182"/>
      <c r="H32" s="103" t="s">
        <v>103</v>
      </c>
      <c r="I32" s="104" t="s">
        <v>104</v>
      </c>
      <c r="J32" s="23"/>
      <c r="K32" s="97"/>
      <c r="L32" s="91" t="s">
        <v>130</v>
      </c>
      <c r="M32" s="92"/>
      <c r="N32" s="92"/>
      <c r="O32" s="9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>
      <c r="A33" s="87" t="s">
        <v>62</v>
      </c>
      <c r="B33" s="199" t="s">
        <v>242</v>
      </c>
      <c r="C33" s="181"/>
      <c r="D33" s="181"/>
      <c r="E33" s="181"/>
      <c r="F33" s="181"/>
      <c r="G33" s="182"/>
      <c r="H33" s="90">
        <v>8.3299999999999999E-2</v>
      </c>
      <c r="I33" s="35">
        <f t="shared" ref="I33:I34" si="2">TRUNC(($I$30*H33),2)</f>
        <v>152.4</v>
      </c>
      <c r="J33" s="21"/>
      <c r="K33" s="97"/>
      <c r="L33" s="216" t="s">
        <v>132</v>
      </c>
      <c r="M33" s="181"/>
      <c r="N33" s="182"/>
      <c r="O33" s="105">
        <v>4950</v>
      </c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>
      <c r="A34" s="87" t="s">
        <v>65</v>
      </c>
      <c r="B34" s="199" t="s">
        <v>133</v>
      </c>
      <c r="C34" s="181"/>
      <c r="D34" s="181"/>
      <c r="E34" s="181"/>
      <c r="F34" s="181"/>
      <c r="G34" s="182"/>
      <c r="H34" s="106">
        <v>0.1111</v>
      </c>
      <c r="I34" s="35">
        <f t="shared" si="2"/>
        <v>203.27</v>
      </c>
      <c r="J34" s="61"/>
      <c r="K34" s="97"/>
      <c r="L34" s="216" t="s">
        <v>134</v>
      </c>
      <c r="M34" s="181"/>
      <c r="N34" s="182"/>
      <c r="O34" s="46">
        <v>6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>
      <c r="A35" s="217" t="s">
        <v>135</v>
      </c>
      <c r="B35" s="181"/>
      <c r="C35" s="181"/>
      <c r="D35" s="181"/>
      <c r="E35" s="181"/>
      <c r="F35" s="181"/>
      <c r="G35" s="182"/>
      <c r="H35" s="107">
        <f>TRUNC(SUM(H33:H34),4)</f>
        <v>0.19439999999999999</v>
      </c>
      <c r="I35" s="108">
        <f>TRUNC(SUM(I33:I34),2)</f>
        <v>355.67</v>
      </c>
      <c r="J35" s="109"/>
      <c r="K35" s="97"/>
      <c r="L35" s="216" t="s">
        <v>136</v>
      </c>
      <c r="M35" s="181"/>
      <c r="N35" s="182"/>
      <c r="O35" s="110">
        <v>789</v>
      </c>
      <c r="P35" s="23"/>
      <c r="Q35" s="23"/>
      <c r="R35" s="111"/>
      <c r="S35" s="111"/>
      <c r="T35" s="111"/>
      <c r="U35" s="111"/>
      <c r="V35" s="111"/>
      <c r="W35" s="23"/>
      <c r="X35" s="23"/>
      <c r="Y35" s="23"/>
      <c r="Z35" s="23"/>
    </row>
    <row r="36" spans="1:26" ht="12.75" customHeight="1">
      <c r="A36" s="234"/>
      <c r="B36" s="181"/>
      <c r="C36" s="181"/>
      <c r="D36" s="181"/>
      <c r="E36" s="181"/>
      <c r="F36" s="181"/>
      <c r="G36" s="181"/>
      <c r="H36" s="181"/>
      <c r="I36" s="194"/>
      <c r="J36" s="22"/>
      <c r="K36" s="97"/>
      <c r="L36" s="216" t="s">
        <v>137</v>
      </c>
      <c r="M36" s="181"/>
      <c r="N36" s="182"/>
      <c r="O36" s="52">
        <v>3</v>
      </c>
      <c r="P36" s="23"/>
      <c r="Q36" s="111"/>
      <c r="R36" s="111"/>
      <c r="S36" s="111"/>
      <c r="T36" s="111"/>
      <c r="U36" s="111"/>
      <c r="V36" s="111"/>
      <c r="W36" s="23"/>
      <c r="X36" s="23"/>
      <c r="Y36" s="23"/>
      <c r="Z36" s="23"/>
    </row>
    <row r="37" spans="1:26" ht="12.75" customHeight="1">
      <c r="A37" s="217" t="s">
        <v>138</v>
      </c>
      <c r="B37" s="181"/>
      <c r="C37" s="181"/>
      <c r="D37" s="181"/>
      <c r="E37" s="181"/>
      <c r="F37" s="181"/>
      <c r="G37" s="182"/>
      <c r="H37" s="103" t="s">
        <v>103</v>
      </c>
      <c r="I37" s="104" t="s">
        <v>104</v>
      </c>
      <c r="J37" s="21"/>
      <c r="K37" s="97"/>
      <c r="L37" s="248" t="s">
        <v>139</v>
      </c>
      <c r="M37" s="222"/>
      <c r="N37" s="223"/>
      <c r="O37" s="112">
        <v>125000</v>
      </c>
      <c r="P37" s="23"/>
      <c r="Q37" s="111"/>
      <c r="R37" s="111"/>
      <c r="S37" s="111"/>
      <c r="T37" s="111"/>
      <c r="U37" s="111"/>
      <c r="V37" s="111"/>
      <c r="W37" s="23"/>
      <c r="X37" s="23"/>
      <c r="Y37" s="23"/>
      <c r="Z37" s="23"/>
    </row>
    <row r="38" spans="1:26" ht="12.75" customHeight="1">
      <c r="A38" s="87" t="s">
        <v>62</v>
      </c>
      <c r="B38" s="199" t="s">
        <v>140</v>
      </c>
      <c r="C38" s="181"/>
      <c r="D38" s="181"/>
      <c r="E38" s="181"/>
      <c r="F38" s="181"/>
      <c r="G38" s="182"/>
      <c r="H38" s="90">
        <v>0.2</v>
      </c>
      <c r="I38" s="35">
        <f t="shared" ref="I38:I45" si="3">($I$30+$I$35)*H38</f>
        <v>437.06200000000001</v>
      </c>
      <c r="J38" s="21"/>
      <c r="K38" s="97"/>
      <c r="L38" s="249" t="s">
        <v>128</v>
      </c>
      <c r="M38" s="181"/>
      <c r="N38" s="182"/>
      <c r="O38" s="113">
        <f>((O33*O34)+(O35*O36*O34))/O37</f>
        <v>0.35121599999999997</v>
      </c>
      <c r="P38" s="114"/>
      <c r="Q38" s="111" t="s">
        <v>69</v>
      </c>
      <c r="R38" s="111">
        <v>1</v>
      </c>
      <c r="S38" s="111"/>
      <c r="T38" s="111"/>
      <c r="U38" s="111"/>
      <c r="V38" s="111"/>
      <c r="W38" s="23"/>
      <c r="X38" s="23"/>
      <c r="Y38" s="23"/>
      <c r="Z38" s="23"/>
    </row>
    <row r="39" spans="1:26" ht="12.75" customHeight="1">
      <c r="A39" s="87" t="s">
        <v>65</v>
      </c>
      <c r="B39" s="199" t="s">
        <v>141</v>
      </c>
      <c r="C39" s="181"/>
      <c r="D39" s="181"/>
      <c r="E39" s="181"/>
      <c r="F39" s="181"/>
      <c r="G39" s="182"/>
      <c r="H39" s="90">
        <v>2.5000000000000001E-2</v>
      </c>
      <c r="I39" s="35">
        <f t="shared" si="3"/>
        <v>54.632750000000001</v>
      </c>
      <c r="J39" s="21"/>
      <c r="K39" s="97"/>
      <c r="L39" s="115" t="s">
        <v>142</v>
      </c>
      <c r="M39" s="92"/>
      <c r="N39" s="92"/>
      <c r="O39" s="92"/>
      <c r="P39" s="23"/>
      <c r="Q39" s="111" t="s">
        <v>73</v>
      </c>
      <c r="R39" s="111">
        <v>10</v>
      </c>
      <c r="S39" s="111"/>
      <c r="T39" s="111"/>
      <c r="U39" s="111"/>
      <c r="V39" s="111"/>
      <c r="W39" s="23"/>
      <c r="X39" s="23"/>
      <c r="Y39" s="23"/>
      <c r="Z39" s="23"/>
    </row>
    <row r="40" spans="1:26" ht="12.75" customHeight="1">
      <c r="A40" s="87" t="s">
        <v>70</v>
      </c>
      <c r="B40" s="199" t="s">
        <v>143</v>
      </c>
      <c r="C40" s="181"/>
      <c r="D40" s="181"/>
      <c r="E40" s="181"/>
      <c r="F40" s="181"/>
      <c r="G40" s="182"/>
      <c r="H40" s="90">
        <v>0.03</v>
      </c>
      <c r="I40" s="35">
        <f t="shared" si="3"/>
        <v>65.559299999999993</v>
      </c>
      <c r="J40" s="21"/>
      <c r="K40" s="97"/>
      <c r="L40" s="238" t="s">
        <v>144</v>
      </c>
      <c r="M40" s="181"/>
      <c r="N40" s="182"/>
      <c r="O40" s="116">
        <f>O28</f>
        <v>2200</v>
      </c>
      <c r="P40" s="23"/>
      <c r="Q40" s="111" t="s">
        <v>77</v>
      </c>
      <c r="R40" s="117">
        <v>1.5</v>
      </c>
      <c r="S40" s="111"/>
      <c r="T40" s="111"/>
      <c r="U40" s="111"/>
      <c r="V40" s="111"/>
      <c r="W40" s="23"/>
      <c r="X40" s="23"/>
      <c r="Y40" s="23"/>
      <c r="Z40" s="23"/>
    </row>
    <row r="41" spans="1:26" ht="12.75" customHeight="1">
      <c r="A41" s="87" t="s">
        <v>74</v>
      </c>
      <c r="B41" s="199" t="s">
        <v>145</v>
      </c>
      <c r="C41" s="181"/>
      <c r="D41" s="181"/>
      <c r="E41" s="181"/>
      <c r="F41" s="181"/>
      <c r="G41" s="182"/>
      <c r="H41" s="90">
        <v>1.4999999999999999E-2</v>
      </c>
      <c r="I41" s="35">
        <f t="shared" si="3"/>
        <v>32.779649999999997</v>
      </c>
      <c r="J41" s="21"/>
      <c r="K41" s="97"/>
      <c r="L41" s="238" t="s">
        <v>146</v>
      </c>
      <c r="M41" s="181"/>
      <c r="N41" s="182"/>
      <c r="O41" s="118">
        <f>E14</f>
        <v>1</v>
      </c>
      <c r="P41" s="23"/>
      <c r="Q41" s="111" t="s">
        <v>80</v>
      </c>
      <c r="R41" s="111"/>
      <c r="S41" s="111"/>
      <c r="T41" s="111"/>
      <c r="U41" s="111"/>
      <c r="V41" s="111"/>
      <c r="W41" s="23"/>
      <c r="X41" s="23"/>
      <c r="Y41" s="23"/>
      <c r="Z41" s="23"/>
    </row>
    <row r="42" spans="1:26" ht="12.75" customHeight="1">
      <c r="A42" s="87" t="s">
        <v>115</v>
      </c>
      <c r="B42" s="199" t="s">
        <v>147</v>
      </c>
      <c r="C42" s="181"/>
      <c r="D42" s="181"/>
      <c r="E42" s="181"/>
      <c r="F42" s="181"/>
      <c r="G42" s="182"/>
      <c r="H42" s="90">
        <v>0.01</v>
      </c>
      <c r="I42" s="35">
        <f t="shared" si="3"/>
        <v>21.853100000000001</v>
      </c>
      <c r="J42" s="21"/>
      <c r="K42" s="97"/>
      <c r="L42" s="238" t="s">
        <v>148</v>
      </c>
      <c r="M42" s="181"/>
      <c r="N42" s="182"/>
      <c r="O42" s="116">
        <f>O40/O41</f>
        <v>2200</v>
      </c>
      <c r="P42" s="23"/>
      <c r="Q42" s="111"/>
      <c r="R42" s="111">
        <v>9</v>
      </c>
      <c r="S42" s="111" t="s">
        <v>89</v>
      </c>
      <c r="T42" s="111">
        <v>1</v>
      </c>
      <c r="U42" s="117">
        <f>R40</f>
        <v>1.5</v>
      </c>
      <c r="V42" s="111"/>
      <c r="W42" s="23"/>
      <c r="X42" s="23"/>
      <c r="Y42" s="23"/>
      <c r="Z42" s="23"/>
    </row>
    <row r="43" spans="1:26" ht="12.75" customHeight="1">
      <c r="A43" s="87" t="s">
        <v>118</v>
      </c>
      <c r="B43" s="199" t="s">
        <v>149</v>
      </c>
      <c r="C43" s="181"/>
      <c r="D43" s="181"/>
      <c r="E43" s="181"/>
      <c r="F43" s="181"/>
      <c r="G43" s="182"/>
      <c r="H43" s="90">
        <v>6.0000000000000001E-3</v>
      </c>
      <c r="I43" s="35">
        <f t="shared" si="3"/>
        <v>13.11186</v>
      </c>
      <c r="J43" s="21"/>
      <c r="K43" s="97"/>
      <c r="L43" s="238" t="s">
        <v>150</v>
      </c>
      <c r="M43" s="181"/>
      <c r="N43" s="182"/>
      <c r="O43" s="52">
        <v>8.3000000000000001E-3</v>
      </c>
      <c r="P43" s="23"/>
      <c r="Q43" s="111" t="s">
        <v>88</v>
      </c>
      <c r="R43" s="111">
        <f>1+2+3+4+5+6+7+8+9+10</f>
        <v>55</v>
      </c>
      <c r="S43" s="111"/>
      <c r="T43" s="111"/>
      <c r="U43" s="111">
        <v>100</v>
      </c>
      <c r="V43" s="111"/>
      <c r="W43" s="23"/>
      <c r="X43" s="23"/>
      <c r="Y43" s="23"/>
      <c r="Z43" s="23"/>
    </row>
    <row r="44" spans="1:26" ht="12.75" customHeight="1">
      <c r="A44" s="87" t="s">
        <v>121</v>
      </c>
      <c r="B44" s="199" t="s">
        <v>151</v>
      </c>
      <c r="C44" s="181"/>
      <c r="D44" s="181"/>
      <c r="E44" s="181"/>
      <c r="F44" s="181"/>
      <c r="G44" s="182"/>
      <c r="H44" s="90">
        <v>2E-3</v>
      </c>
      <c r="I44" s="35">
        <f t="shared" si="3"/>
        <v>4.3706199999999997</v>
      </c>
      <c r="J44" s="22"/>
      <c r="K44" s="97"/>
      <c r="L44" s="238" t="s">
        <v>152</v>
      </c>
      <c r="M44" s="181"/>
      <c r="N44" s="182"/>
      <c r="O44" s="110">
        <f>O11</f>
        <v>585900</v>
      </c>
      <c r="P44" s="23"/>
      <c r="Q44" s="111"/>
      <c r="R44" s="111"/>
      <c r="S44" s="111"/>
      <c r="T44" s="111"/>
      <c r="U44" s="111"/>
      <c r="V44" s="111"/>
      <c r="W44" s="23"/>
      <c r="X44" s="23"/>
      <c r="Y44" s="23"/>
      <c r="Z44" s="23"/>
    </row>
    <row r="45" spans="1:26" ht="12.75" customHeight="1">
      <c r="A45" s="87" t="s">
        <v>153</v>
      </c>
      <c r="B45" s="199" t="s">
        <v>154</v>
      </c>
      <c r="C45" s="181"/>
      <c r="D45" s="181"/>
      <c r="E45" s="181"/>
      <c r="F45" s="181"/>
      <c r="G45" s="182"/>
      <c r="H45" s="90">
        <v>0.08</v>
      </c>
      <c r="I45" s="35">
        <f t="shared" si="3"/>
        <v>174.82480000000001</v>
      </c>
      <c r="J45" s="22"/>
      <c r="K45" s="97"/>
      <c r="L45" s="249" t="s">
        <v>128</v>
      </c>
      <c r="M45" s="181"/>
      <c r="N45" s="182"/>
      <c r="O45" s="110">
        <f>(O43*O44)/O42</f>
        <v>2.2104409090909094</v>
      </c>
      <c r="P45" s="23"/>
      <c r="Q45" s="111"/>
      <c r="R45" s="111">
        <f>R42/R43</f>
        <v>0.16363636363636364</v>
      </c>
      <c r="S45" s="111" t="s">
        <v>89</v>
      </c>
      <c r="T45" s="111">
        <f>T42-U45</f>
        <v>0.98499999999999999</v>
      </c>
      <c r="U45" s="111">
        <f>U42/U43</f>
        <v>1.4999999999999999E-2</v>
      </c>
      <c r="V45" s="111"/>
      <c r="W45" s="23"/>
      <c r="X45" s="23"/>
      <c r="Y45" s="23"/>
      <c r="Z45" s="23"/>
    </row>
    <row r="46" spans="1:26" ht="15" customHeight="1">
      <c r="A46" s="217" t="s">
        <v>155</v>
      </c>
      <c r="B46" s="181"/>
      <c r="C46" s="181"/>
      <c r="D46" s="181"/>
      <c r="E46" s="181"/>
      <c r="F46" s="181"/>
      <c r="G46" s="182"/>
      <c r="H46" s="107">
        <f>SUM(H38:H45)</f>
        <v>0.36800000000000005</v>
      </c>
      <c r="I46" s="108">
        <f>TRUNC(SUM(I38:I45),2)</f>
        <v>804.19</v>
      </c>
      <c r="J46" s="119"/>
      <c r="K46" s="97"/>
      <c r="L46" s="250"/>
      <c r="M46" s="247"/>
      <c r="N46" s="251"/>
      <c r="O46" s="120"/>
      <c r="P46" s="23"/>
      <c r="Q46" s="111"/>
      <c r="R46" s="111">
        <f>R45*T45</f>
        <v>0.16118181818181818</v>
      </c>
      <c r="S46" s="111"/>
      <c r="T46" s="111"/>
      <c r="U46" s="111"/>
      <c r="V46" s="111"/>
      <c r="W46" s="23"/>
      <c r="X46" s="23"/>
      <c r="Y46" s="23"/>
      <c r="Z46" s="23"/>
    </row>
    <row r="47" spans="1:26" ht="14.25" customHeight="1">
      <c r="A47" s="217" t="s">
        <v>156</v>
      </c>
      <c r="B47" s="181"/>
      <c r="C47" s="181"/>
      <c r="D47" s="181"/>
      <c r="E47" s="181"/>
      <c r="F47" s="181"/>
      <c r="G47" s="182"/>
      <c r="H47" s="107"/>
      <c r="I47" s="104" t="s">
        <v>104</v>
      </c>
      <c r="J47" s="109"/>
      <c r="K47" s="97"/>
      <c r="L47" s="121" t="s">
        <v>157</v>
      </c>
      <c r="M47" s="122"/>
      <c r="N47" s="123"/>
      <c r="O47" s="124">
        <f>O45+O38+O31</f>
        <v>3.0768569090909095</v>
      </c>
      <c r="P47" s="23"/>
      <c r="Q47" s="111" t="s">
        <v>69</v>
      </c>
      <c r="R47" s="111"/>
      <c r="S47" s="111"/>
      <c r="T47" s="111"/>
      <c r="U47" s="111"/>
      <c r="V47" s="111"/>
      <c r="W47" s="23"/>
      <c r="X47" s="23"/>
      <c r="Y47" s="23"/>
      <c r="Z47" s="23"/>
    </row>
    <row r="48" spans="1:26" ht="14.25" customHeight="1">
      <c r="A48" s="99" t="s">
        <v>158</v>
      </c>
      <c r="B48" s="227" t="s">
        <v>85</v>
      </c>
      <c r="C48" s="181"/>
      <c r="D48" s="181"/>
      <c r="E48" s="29"/>
      <c r="F48" s="29"/>
      <c r="G48" s="125"/>
      <c r="H48" s="126"/>
      <c r="I48" s="104"/>
      <c r="J48" s="21"/>
      <c r="K48" s="97"/>
      <c r="L48" s="127" t="s">
        <v>159</v>
      </c>
      <c r="M48" s="128"/>
      <c r="N48" s="128"/>
      <c r="O48" s="129">
        <f>O47*O28</f>
        <v>6769.0852000000004</v>
      </c>
      <c r="P48" s="23"/>
      <c r="Q48" s="111"/>
      <c r="R48" s="130"/>
      <c r="S48" s="111"/>
      <c r="T48" s="111"/>
      <c r="U48" s="111"/>
      <c r="V48" s="111"/>
      <c r="W48" s="23"/>
      <c r="X48" s="23"/>
      <c r="Y48" s="23"/>
      <c r="Z48" s="23"/>
    </row>
    <row r="49" spans="1:26" ht="12.75" customHeight="1">
      <c r="A49" s="87" t="s">
        <v>62</v>
      </c>
      <c r="B49" s="252" t="s">
        <v>160</v>
      </c>
      <c r="C49" s="222"/>
      <c r="D49" s="222"/>
      <c r="E49" s="222"/>
      <c r="F49" s="222"/>
      <c r="G49" s="223"/>
      <c r="H49" s="31" t="s">
        <v>161</v>
      </c>
      <c r="I49" s="131">
        <v>0</v>
      </c>
      <c r="J49" s="21"/>
      <c r="K49" s="97"/>
      <c r="L49" s="23"/>
      <c r="M49" s="23"/>
      <c r="N49" s="23"/>
      <c r="O49" s="23"/>
      <c r="P49" s="23"/>
      <c r="Q49" s="111"/>
      <c r="R49" s="111"/>
      <c r="S49" s="111"/>
      <c r="T49" s="111">
        <f>R46</f>
        <v>0.16118181818181818</v>
      </c>
      <c r="U49" s="132" t="e">
        <f>#REF!</f>
        <v>#REF!</v>
      </c>
      <c r="V49" s="111"/>
      <c r="W49" s="23"/>
      <c r="X49" s="23"/>
      <c r="Y49" s="23"/>
      <c r="Z49" s="23"/>
    </row>
    <row r="50" spans="1:26" ht="12.75" customHeight="1">
      <c r="A50" s="87" t="s">
        <v>65</v>
      </c>
      <c r="B50" s="199" t="s">
        <v>162</v>
      </c>
      <c r="C50" s="181"/>
      <c r="D50" s="181"/>
      <c r="E50" s="181"/>
      <c r="F50" s="181"/>
      <c r="G50" s="182"/>
      <c r="H50" s="31" t="s">
        <v>161</v>
      </c>
      <c r="I50" s="133">
        <v>350</v>
      </c>
      <c r="J50" s="21"/>
      <c r="K50" s="97"/>
      <c r="L50" s="23"/>
      <c r="M50" s="23"/>
      <c r="N50" s="23"/>
      <c r="O50" s="23"/>
      <c r="P50" s="23"/>
      <c r="Q50" s="111"/>
      <c r="R50" s="111"/>
      <c r="S50" s="111"/>
      <c r="T50" s="134" t="e">
        <f>U49*T49</f>
        <v>#REF!</v>
      </c>
      <c r="U50" s="134"/>
      <c r="V50" s="111"/>
      <c r="W50" s="23"/>
      <c r="X50" s="23"/>
      <c r="Y50" s="23"/>
      <c r="Z50" s="23"/>
    </row>
    <row r="51" spans="1:26" ht="12.75" customHeight="1">
      <c r="A51" s="87" t="s">
        <v>74</v>
      </c>
      <c r="B51" s="199" t="s">
        <v>163</v>
      </c>
      <c r="C51" s="181"/>
      <c r="D51" s="181"/>
      <c r="E51" s="181"/>
      <c r="F51" s="181"/>
      <c r="G51" s="182"/>
      <c r="H51" s="31" t="s">
        <v>161</v>
      </c>
      <c r="I51" s="133">
        <v>0</v>
      </c>
      <c r="J51" s="21"/>
      <c r="K51" s="97"/>
      <c r="L51" s="23"/>
      <c r="M51" s="23"/>
      <c r="N51" s="23"/>
      <c r="O51" s="23"/>
      <c r="P51" s="23"/>
      <c r="Q51" s="111"/>
      <c r="R51" s="111"/>
      <c r="S51" s="111"/>
      <c r="T51" s="134" t="e">
        <f>T50/12</f>
        <v>#REF!</v>
      </c>
      <c r="U51" s="134"/>
      <c r="V51" s="111"/>
      <c r="W51" s="23"/>
      <c r="X51" s="23"/>
      <c r="Y51" s="23"/>
      <c r="Z51" s="23"/>
    </row>
    <row r="52" spans="1:26" ht="12.75" customHeight="1">
      <c r="A52" s="87" t="s">
        <v>115</v>
      </c>
      <c r="B52" s="199" t="s">
        <v>164</v>
      </c>
      <c r="C52" s="181"/>
      <c r="D52" s="181"/>
      <c r="E52" s="181"/>
      <c r="F52" s="181"/>
      <c r="G52" s="182"/>
      <c r="H52" s="31" t="s">
        <v>161</v>
      </c>
      <c r="I52" s="133">
        <v>25</v>
      </c>
      <c r="J52" s="21"/>
      <c r="K52" s="97"/>
      <c r="L52" s="23"/>
      <c r="M52" s="23"/>
      <c r="N52" s="23"/>
      <c r="O52" s="23"/>
      <c r="P52" s="23"/>
      <c r="Q52" s="111"/>
      <c r="R52" s="111"/>
      <c r="S52" s="111"/>
      <c r="T52" s="134" t="e">
        <f>T51*110</f>
        <v>#REF!</v>
      </c>
      <c r="U52" s="111"/>
      <c r="V52" s="111"/>
      <c r="W52" s="23"/>
      <c r="X52" s="23"/>
      <c r="Y52" s="23"/>
      <c r="Z52" s="23"/>
    </row>
    <row r="53" spans="1:26" ht="12.75" customHeight="1">
      <c r="A53" s="87" t="s">
        <v>121</v>
      </c>
      <c r="B53" s="199" t="s">
        <v>122</v>
      </c>
      <c r="C53" s="181"/>
      <c r="D53" s="181"/>
      <c r="E53" s="181"/>
      <c r="F53" s="181"/>
      <c r="G53" s="182"/>
      <c r="H53" s="31" t="s">
        <v>161</v>
      </c>
      <c r="I53" s="131"/>
      <c r="J53" s="21"/>
      <c r="K53" s="97"/>
      <c r="L53" s="23"/>
      <c r="M53" s="23"/>
      <c r="N53" s="23"/>
      <c r="O53" s="23"/>
      <c r="P53" s="23"/>
      <c r="Q53" s="111"/>
      <c r="R53" s="23"/>
      <c r="S53" s="23"/>
      <c r="T53" s="23"/>
      <c r="U53" s="98"/>
      <c r="V53" s="23"/>
      <c r="W53" s="23"/>
      <c r="X53" s="23"/>
      <c r="Y53" s="23"/>
      <c r="Z53" s="23"/>
    </row>
    <row r="54" spans="1:26" ht="12.75" customHeight="1">
      <c r="A54" s="217" t="s">
        <v>165</v>
      </c>
      <c r="B54" s="181"/>
      <c r="C54" s="181"/>
      <c r="D54" s="181"/>
      <c r="E54" s="181"/>
      <c r="F54" s="181"/>
      <c r="G54" s="181"/>
      <c r="H54" s="182"/>
      <c r="I54" s="131">
        <f>SUM(I49:I53)</f>
        <v>375</v>
      </c>
      <c r="J54" s="21"/>
      <c r="K54" s="97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>
      <c r="A55" s="217" t="s">
        <v>166</v>
      </c>
      <c r="B55" s="181"/>
      <c r="C55" s="181"/>
      <c r="D55" s="181"/>
      <c r="E55" s="181"/>
      <c r="F55" s="181"/>
      <c r="G55" s="181"/>
      <c r="H55" s="182"/>
      <c r="I55" s="108">
        <f t="shared" ref="I55:I56" si="4">I54</f>
        <v>375</v>
      </c>
      <c r="J55" s="21"/>
      <c r="K55" s="97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>
      <c r="A56" s="218" t="s">
        <v>167</v>
      </c>
      <c r="B56" s="196"/>
      <c r="C56" s="196"/>
      <c r="D56" s="196"/>
      <c r="E56" s="196"/>
      <c r="F56" s="196"/>
      <c r="G56" s="196"/>
      <c r="H56" s="212"/>
      <c r="I56" s="101">
        <f t="shared" si="4"/>
        <v>375</v>
      </c>
      <c r="J56" s="22"/>
      <c r="K56" s="97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>
      <c r="A57" s="186" t="s">
        <v>168</v>
      </c>
      <c r="B57" s="187"/>
      <c r="C57" s="187"/>
      <c r="D57" s="187"/>
      <c r="E57" s="187"/>
      <c r="F57" s="187"/>
      <c r="G57" s="187"/>
      <c r="H57" s="187"/>
      <c r="I57" s="188"/>
      <c r="J57" s="22"/>
      <c r="K57" s="97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4.25" customHeight="1">
      <c r="A58" s="220" t="s">
        <v>169</v>
      </c>
      <c r="B58" s="191"/>
      <c r="C58" s="191"/>
      <c r="D58" s="191"/>
      <c r="E58" s="191"/>
      <c r="F58" s="191"/>
      <c r="G58" s="191"/>
      <c r="H58" s="205"/>
      <c r="I58" s="135" t="s">
        <v>104</v>
      </c>
      <c r="J58" s="119"/>
      <c r="K58" s="97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3.5" customHeight="1">
      <c r="A59" s="87" t="s">
        <v>170</v>
      </c>
      <c r="B59" s="203" t="s">
        <v>171</v>
      </c>
      <c r="C59" s="181"/>
      <c r="D59" s="181"/>
      <c r="E59" s="181"/>
      <c r="F59" s="181"/>
      <c r="G59" s="181"/>
      <c r="H59" s="182"/>
      <c r="I59" s="35">
        <f>I35</f>
        <v>355.67</v>
      </c>
      <c r="J59" s="119"/>
      <c r="K59" s="97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4.25" customHeight="1">
      <c r="A60" s="87" t="s">
        <v>172</v>
      </c>
      <c r="B60" s="203" t="s">
        <v>173</v>
      </c>
      <c r="C60" s="181"/>
      <c r="D60" s="181"/>
      <c r="E60" s="181"/>
      <c r="F60" s="181"/>
      <c r="G60" s="181"/>
      <c r="H60" s="182"/>
      <c r="I60" s="35">
        <f>I46</f>
        <v>804.19</v>
      </c>
      <c r="J60" s="119"/>
      <c r="K60" s="97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>
      <c r="A61" s="87" t="s">
        <v>174</v>
      </c>
      <c r="B61" s="203" t="s">
        <v>175</v>
      </c>
      <c r="C61" s="181"/>
      <c r="D61" s="181"/>
      <c r="E61" s="181"/>
      <c r="F61" s="181"/>
      <c r="G61" s="181"/>
      <c r="H61" s="182"/>
      <c r="I61" s="35">
        <f>I56</f>
        <v>375</v>
      </c>
      <c r="J61" s="61"/>
      <c r="K61" s="97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>
      <c r="A62" s="218" t="s">
        <v>176</v>
      </c>
      <c r="B62" s="196"/>
      <c r="C62" s="196"/>
      <c r="D62" s="196"/>
      <c r="E62" s="196"/>
      <c r="F62" s="196"/>
      <c r="G62" s="196"/>
      <c r="H62" s="212"/>
      <c r="I62" s="108">
        <f>TRUNC(SUM(I59:I61),2)</f>
        <v>1534.86</v>
      </c>
      <c r="J62" s="109"/>
      <c r="K62" s="9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>
      <c r="A63" s="186" t="s">
        <v>177</v>
      </c>
      <c r="B63" s="187"/>
      <c r="C63" s="187"/>
      <c r="D63" s="187"/>
      <c r="E63" s="187"/>
      <c r="F63" s="187"/>
      <c r="G63" s="187"/>
      <c r="H63" s="187"/>
      <c r="I63" s="188"/>
      <c r="J63" s="21"/>
      <c r="K63" s="97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>
      <c r="A64" s="136">
        <v>3</v>
      </c>
      <c r="B64" s="221" t="s">
        <v>178</v>
      </c>
      <c r="C64" s="222"/>
      <c r="D64" s="222"/>
      <c r="E64" s="222"/>
      <c r="F64" s="222"/>
      <c r="G64" s="223"/>
      <c r="H64" s="137" t="s">
        <v>103</v>
      </c>
      <c r="I64" s="135" t="s">
        <v>104</v>
      </c>
      <c r="J64" s="21"/>
      <c r="K64" s="97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4.25" customHeight="1">
      <c r="A65" s="87" t="s">
        <v>62</v>
      </c>
      <c r="B65" s="199" t="s">
        <v>179</v>
      </c>
      <c r="C65" s="181"/>
      <c r="D65" s="181"/>
      <c r="E65" s="181"/>
      <c r="F65" s="181"/>
      <c r="G65" s="182"/>
      <c r="H65" s="90">
        <v>0.02</v>
      </c>
      <c r="I65" s="35">
        <f t="shared" ref="I65:I70" si="5">TRUNC(($I$30*H65),2)</f>
        <v>36.590000000000003</v>
      </c>
      <c r="J65" s="119"/>
      <c r="K65" s="97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4.25" customHeight="1">
      <c r="A66" s="87" t="s">
        <v>65</v>
      </c>
      <c r="B66" s="199" t="s">
        <v>180</v>
      </c>
      <c r="C66" s="181"/>
      <c r="D66" s="181"/>
      <c r="E66" s="181"/>
      <c r="F66" s="181"/>
      <c r="G66" s="182"/>
      <c r="H66" s="90">
        <v>3.4700000000000002E-2</v>
      </c>
      <c r="I66" s="35">
        <f t="shared" si="5"/>
        <v>63.48</v>
      </c>
      <c r="J66" s="138"/>
      <c r="K66" s="97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4.25" customHeight="1">
      <c r="A67" s="87" t="s">
        <v>70</v>
      </c>
      <c r="B67" s="199" t="s">
        <v>181</v>
      </c>
      <c r="C67" s="181"/>
      <c r="D67" s="181"/>
      <c r="E67" s="181"/>
      <c r="F67" s="181"/>
      <c r="G67" s="182"/>
      <c r="H67" s="90">
        <v>0.04</v>
      </c>
      <c r="I67" s="35">
        <f t="shared" si="5"/>
        <v>73.180000000000007</v>
      </c>
      <c r="J67" s="109"/>
      <c r="K67" s="97"/>
      <c r="L67" s="23"/>
      <c r="M67" s="23"/>
      <c r="N67" s="23"/>
      <c r="O67" s="23"/>
      <c r="P67" s="23"/>
      <c r="Q67" s="23"/>
      <c r="R67" s="114"/>
      <c r="S67" s="23"/>
      <c r="T67" s="23"/>
      <c r="U67" s="23"/>
      <c r="V67" s="23"/>
      <c r="W67" s="23"/>
      <c r="X67" s="23"/>
      <c r="Y67" s="23"/>
      <c r="Z67" s="23"/>
    </row>
    <row r="68" spans="1:26" ht="12.75" customHeight="1">
      <c r="A68" s="87" t="s">
        <v>74</v>
      </c>
      <c r="B68" s="199" t="s">
        <v>182</v>
      </c>
      <c r="C68" s="181"/>
      <c r="D68" s="181"/>
      <c r="E68" s="181"/>
      <c r="F68" s="181"/>
      <c r="G68" s="182"/>
      <c r="H68" s="90">
        <v>0</v>
      </c>
      <c r="I68" s="35">
        <f t="shared" si="5"/>
        <v>0</v>
      </c>
      <c r="J68" s="21"/>
      <c r="K68" s="97"/>
      <c r="L68" s="139"/>
      <c r="M68" s="139"/>
      <c r="N68" s="139"/>
      <c r="O68" s="114"/>
      <c r="P68" s="114"/>
      <c r="Q68" s="114"/>
      <c r="R68" s="114"/>
      <c r="S68" s="23"/>
      <c r="T68" s="23"/>
      <c r="U68" s="23"/>
      <c r="V68" s="23"/>
      <c r="W68" s="23"/>
      <c r="X68" s="23"/>
      <c r="Y68" s="23"/>
      <c r="Z68" s="23"/>
    </row>
    <row r="69" spans="1:26" ht="14.25" customHeight="1">
      <c r="A69" s="87" t="s">
        <v>115</v>
      </c>
      <c r="B69" s="199" t="s">
        <v>183</v>
      </c>
      <c r="C69" s="181"/>
      <c r="D69" s="181"/>
      <c r="E69" s="181"/>
      <c r="F69" s="181"/>
      <c r="G69" s="182"/>
      <c r="H69" s="90">
        <v>7.4000000000000003E-3</v>
      </c>
      <c r="I69" s="35">
        <f t="shared" si="5"/>
        <v>13.53</v>
      </c>
      <c r="J69" s="21"/>
      <c r="K69" s="97"/>
      <c r="L69" s="97"/>
      <c r="M69" s="97"/>
      <c r="N69" s="97"/>
      <c r="O69" s="97"/>
      <c r="P69" s="97"/>
      <c r="Q69" s="114"/>
      <c r="R69" s="114"/>
      <c r="S69" s="23"/>
      <c r="T69" s="23"/>
      <c r="U69" s="23"/>
      <c r="V69" s="23"/>
      <c r="W69" s="23"/>
      <c r="X69" s="23"/>
      <c r="Y69" s="23"/>
      <c r="Z69" s="23"/>
    </row>
    <row r="70" spans="1:26" ht="14.25" customHeight="1">
      <c r="A70" s="87" t="s">
        <v>118</v>
      </c>
      <c r="B70" s="199" t="s">
        <v>184</v>
      </c>
      <c r="C70" s="181"/>
      <c r="D70" s="181"/>
      <c r="E70" s="181"/>
      <c r="F70" s="181"/>
      <c r="G70" s="182"/>
      <c r="H70" s="90">
        <v>0.04</v>
      </c>
      <c r="I70" s="35">
        <f t="shared" si="5"/>
        <v>73.180000000000007</v>
      </c>
      <c r="J70" s="21"/>
      <c r="K70" s="97"/>
      <c r="L70" s="62"/>
      <c r="M70" s="62"/>
      <c r="N70" s="62"/>
      <c r="O70" s="140"/>
      <c r="P70" s="140"/>
      <c r="Q70" s="114"/>
      <c r="R70" s="114"/>
      <c r="S70" s="23"/>
      <c r="T70" s="23"/>
      <c r="U70" s="23"/>
      <c r="V70" s="23"/>
      <c r="W70" s="23"/>
      <c r="X70" s="23"/>
      <c r="Y70" s="23"/>
      <c r="Z70" s="23"/>
    </row>
    <row r="71" spans="1:26" ht="12.75" customHeight="1">
      <c r="A71" s="217" t="s">
        <v>185</v>
      </c>
      <c r="B71" s="181"/>
      <c r="C71" s="181"/>
      <c r="D71" s="181"/>
      <c r="E71" s="181"/>
      <c r="F71" s="181"/>
      <c r="G71" s="182"/>
      <c r="H71" s="107">
        <f t="shared" ref="H71:I71" si="6">SUM(H65:H70)</f>
        <v>0.1421</v>
      </c>
      <c r="I71" s="108">
        <f t="shared" si="6"/>
        <v>259.96000000000004</v>
      </c>
      <c r="J71" s="21"/>
      <c r="K71" s="97"/>
      <c r="L71" s="62"/>
      <c r="M71" s="62"/>
      <c r="N71" s="62"/>
      <c r="O71" s="62"/>
      <c r="P71" s="62"/>
      <c r="Q71" s="114"/>
      <c r="R71" s="114"/>
      <c r="S71" s="23"/>
      <c r="T71" s="23"/>
      <c r="U71" s="23"/>
      <c r="V71" s="23"/>
      <c r="W71" s="23"/>
      <c r="X71" s="23"/>
      <c r="Y71" s="23"/>
      <c r="Z71" s="23"/>
    </row>
    <row r="72" spans="1:26" ht="12.75" customHeight="1">
      <c r="A72" s="224" t="s">
        <v>186</v>
      </c>
      <c r="B72" s="225"/>
      <c r="C72" s="225"/>
      <c r="D72" s="225"/>
      <c r="E72" s="225"/>
      <c r="F72" s="225"/>
      <c r="G72" s="226"/>
      <c r="H72" s="141"/>
      <c r="I72" s="142">
        <f>(I30+I62+I71)-I49</f>
        <v>3624.46</v>
      </c>
      <c r="J72" s="21"/>
      <c r="K72" s="97"/>
      <c r="L72" s="62"/>
      <c r="M72" s="62"/>
      <c r="N72" s="62"/>
      <c r="O72" s="62"/>
      <c r="P72" s="62"/>
      <c r="Q72" s="114"/>
      <c r="R72" s="62"/>
      <c r="S72" s="23"/>
      <c r="T72" s="23"/>
      <c r="U72" s="23"/>
      <c r="V72" s="23"/>
      <c r="W72" s="23"/>
      <c r="X72" s="23"/>
      <c r="Y72" s="23"/>
      <c r="Z72" s="23"/>
    </row>
    <row r="73" spans="1:26" ht="12.75" customHeight="1">
      <c r="A73" s="227" t="s">
        <v>187</v>
      </c>
      <c r="B73" s="181"/>
      <c r="C73" s="181"/>
      <c r="D73" s="181"/>
      <c r="E73" s="181"/>
      <c r="F73" s="181"/>
      <c r="G73" s="182"/>
      <c r="H73" s="103" t="s">
        <v>103</v>
      </c>
      <c r="I73" s="143" t="s">
        <v>104</v>
      </c>
      <c r="J73" s="21"/>
      <c r="K73" s="97"/>
      <c r="L73" s="62"/>
      <c r="M73" s="62"/>
      <c r="N73" s="62"/>
      <c r="O73" s="62"/>
      <c r="P73" s="62"/>
      <c r="Q73" s="62"/>
      <c r="R73" s="62"/>
      <c r="S73" s="23"/>
      <c r="T73" s="23"/>
      <c r="U73" s="23"/>
      <c r="V73" s="23"/>
      <c r="W73" s="23"/>
      <c r="X73" s="23"/>
      <c r="Y73" s="23"/>
      <c r="Z73" s="23"/>
    </row>
    <row r="74" spans="1:26" ht="12.75" customHeight="1">
      <c r="A74" s="103" t="s">
        <v>62</v>
      </c>
      <c r="B74" s="199" t="s">
        <v>188</v>
      </c>
      <c r="C74" s="181"/>
      <c r="D74" s="181"/>
      <c r="E74" s="181"/>
      <c r="F74" s="181"/>
      <c r="G74" s="182"/>
      <c r="H74" s="90">
        <v>0.08</v>
      </c>
      <c r="I74" s="34">
        <f t="shared" ref="I74:I78" si="7">$H$17*H74</f>
        <v>146.37120000000002</v>
      </c>
      <c r="J74" s="21"/>
      <c r="K74" s="97"/>
      <c r="L74" s="62"/>
      <c r="M74" s="62"/>
      <c r="N74" s="62"/>
      <c r="O74" s="62"/>
      <c r="P74" s="62"/>
      <c r="Q74" s="62"/>
      <c r="R74" s="114"/>
      <c r="S74" s="23"/>
      <c r="T74" s="23"/>
      <c r="U74" s="23"/>
      <c r="V74" s="23"/>
      <c r="W74" s="23"/>
      <c r="X74" s="23"/>
      <c r="Y74" s="23"/>
      <c r="Z74" s="23"/>
    </row>
    <row r="75" spans="1:26" ht="12.75" customHeight="1">
      <c r="A75" s="103" t="s">
        <v>65</v>
      </c>
      <c r="B75" s="199" t="s">
        <v>189</v>
      </c>
      <c r="C75" s="181"/>
      <c r="D75" s="181"/>
      <c r="E75" s="181"/>
      <c r="F75" s="181"/>
      <c r="G75" s="182"/>
      <c r="H75" s="90">
        <v>8.9999999999999993E-3</v>
      </c>
      <c r="I75" s="34">
        <f t="shared" si="7"/>
        <v>16.466760000000001</v>
      </c>
      <c r="J75" s="21"/>
      <c r="K75" s="97"/>
      <c r="L75" s="62"/>
      <c r="M75" s="62"/>
      <c r="N75" s="62"/>
      <c r="O75" s="114"/>
      <c r="P75" s="114"/>
      <c r="Q75" s="114"/>
      <c r="R75" s="144"/>
      <c r="S75" s="23"/>
      <c r="T75" s="23"/>
      <c r="U75" s="23"/>
      <c r="V75" s="23"/>
      <c r="W75" s="23"/>
      <c r="X75" s="23"/>
      <c r="Y75" s="23"/>
      <c r="Z75" s="23"/>
    </row>
    <row r="76" spans="1:26" ht="12.75" customHeight="1">
      <c r="A76" s="103" t="s">
        <v>70</v>
      </c>
      <c r="B76" s="199" t="s">
        <v>190</v>
      </c>
      <c r="C76" s="181"/>
      <c r="D76" s="181"/>
      <c r="E76" s="181"/>
      <c r="F76" s="181"/>
      <c r="G76" s="182"/>
      <c r="H76" s="90">
        <v>2E-3</v>
      </c>
      <c r="I76" s="34">
        <f t="shared" si="7"/>
        <v>3.6592800000000003</v>
      </c>
      <c r="J76" s="119"/>
      <c r="K76" s="97"/>
      <c r="L76" s="62"/>
      <c r="M76" s="62"/>
      <c r="N76" s="62"/>
      <c r="O76" s="114"/>
      <c r="P76" s="114"/>
      <c r="Q76" s="114"/>
      <c r="R76" s="97"/>
      <c r="S76" s="23"/>
      <c r="T76" s="23"/>
      <c r="U76" s="23"/>
      <c r="V76" s="23"/>
      <c r="W76" s="23"/>
      <c r="X76" s="23"/>
      <c r="Y76" s="23"/>
      <c r="Z76" s="23"/>
    </row>
    <row r="77" spans="1:26" ht="12.75" customHeight="1">
      <c r="A77" s="103" t="s">
        <v>74</v>
      </c>
      <c r="B77" s="199" t="s">
        <v>243</v>
      </c>
      <c r="C77" s="181"/>
      <c r="D77" s="181"/>
      <c r="E77" s="181"/>
      <c r="F77" s="181"/>
      <c r="G77" s="182"/>
      <c r="H77" s="90">
        <v>3.0000000000000001E-3</v>
      </c>
      <c r="I77" s="34">
        <f t="shared" si="7"/>
        <v>5.4889200000000002</v>
      </c>
      <c r="J77" s="145"/>
      <c r="K77" s="97"/>
      <c r="L77" s="97"/>
      <c r="M77" s="97"/>
      <c r="N77" s="97"/>
      <c r="O77" s="114"/>
      <c r="P77" s="114"/>
      <c r="Q77" s="97"/>
      <c r="R77" s="62"/>
      <c r="S77" s="23"/>
      <c r="T77" s="23"/>
      <c r="U77" s="23"/>
      <c r="V77" s="23"/>
      <c r="W77" s="23"/>
      <c r="X77" s="23"/>
      <c r="Y77" s="23"/>
      <c r="Z77" s="23"/>
    </row>
    <row r="78" spans="1:26" ht="12.75" customHeight="1">
      <c r="A78" s="103" t="s">
        <v>115</v>
      </c>
      <c r="B78" s="199" t="s">
        <v>192</v>
      </c>
      <c r="C78" s="181"/>
      <c r="D78" s="181"/>
      <c r="E78" s="181"/>
      <c r="F78" s="181"/>
      <c r="G78" s="182"/>
      <c r="H78" s="90">
        <v>6.0000000000000001E-3</v>
      </c>
      <c r="I78" s="34">
        <f t="shared" si="7"/>
        <v>10.97784</v>
      </c>
      <c r="J78" s="109"/>
      <c r="K78" s="97"/>
      <c r="L78" s="97"/>
      <c r="M78" s="97"/>
      <c r="N78" s="97"/>
      <c r="O78" s="144"/>
      <c r="P78" s="144"/>
      <c r="Q78" s="140"/>
      <c r="R78" s="62"/>
      <c r="S78" s="23"/>
      <c r="T78" s="23"/>
      <c r="U78" s="23"/>
      <c r="V78" s="23"/>
      <c r="W78" s="23"/>
      <c r="X78" s="23"/>
      <c r="Y78" s="23"/>
      <c r="Z78" s="23"/>
    </row>
    <row r="79" spans="1:26" ht="12.75" customHeight="1">
      <c r="A79" s="103" t="s">
        <v>118</v>
      </c>
      <c r="B79" s="199" t="s">
        <v>122</v>
      </c>
      <c r="C79" s="181"/>
      <c r="D79" s="181"/>
      <c r="E79" s="181"/>
      <c r="F79" s="181"/>
      <c r="G79" s="182"/>
      <c r="H79" s="90">
        <v>0</v>
      </c>
      <c r="I79" s="34">
        <f>$I$72*H79</f>
        <v>0</v>
      </c>
      <c r="J79" s="109"/>
      <c r="K79" s="97"/>
      <c r="L79" s="22"/>
      <c r="M79" s="22"/>
      <c r="N79" s="22"/>
      <c r="O79" s="22"/>
      <c r="P79" s="22"/>
      <c r="Q79" s="62"/>
      <c r="R79" s="62"/>
      <c r="S79" s="23"/>
      <c r="T79" s="23"/>
      <c r="U79" s="23"/>
      <c r="V79" s="23"/>
      <c r="W79" s="23"/>
      <c r="X79" s="23"/>
      <c r="Y79" s="23"/>
      <c r="Z79" s="23"/>
    </row>
    <row r="80" spans="1:26" ht="12.75" customHeight="1">
      <c r="A80" s="227" t="s">
        <v>193</v>
      </c>
      <c r="B80" s="181"/>
      <c r="C80" s="181"/>
      <c r="D80" s="181"/>
      <c r="E80" s="181"/>
      <c r="F80" s="181"/>
      <c r="G80" s="182"/>
      <c r="H80" s="107">
        <f>TRUNC(SUM(H74:H79),4)</f>
        <v>0.1</v>
      </c>
      <c r="I80" s="146">
        <f>TRUNC(SUM(I74:I79),2)</f>
        <v>182.96</v>
      </c>
      <c r="J80" s="147"/>
      <c r="K80" s="97"/>
      <c r="L80" s="22"/>
      <c r="M80" s="22"/>
      <c r="N80" s="22"/>
      <c r="O80" s="22"/>
      <c r="P80" s="22"/>
      <c r="Q80" s="62"/>
      <c r="R80" s="62"/>
      <c r="S80" s="23"/>
      <c r="T80" s="23"/>
      <c r="U80" s="23"/>
      <c r="V80" s="23"/>
      <c r="W80" s="23"/>
      <c r="X80" s="23"/>
      <c r="Y80" s="23"/>
      <c r="Z80" s="23"/>
    </row>
    <row r="81" spans="1:26" ht="12.75" customHeight="1">
      <c r="A81" s="228"/>
      <c r="B81" s="181"/>
      <c r="C81" s="181"/>
      <c r="D81" s="181"/>
      <c r="E81" s="181"/>
      <c r="F81" s="181"/>
      <c r="G81" s="181"/>
      <c r="H81" s="181"/>
      <c r="I81" s="182"/>
      <c r="J81" s="147"/>
      <c r="K81" s="97"/>
      <c r="L81" s="22"/>
      <c r="M81" s="22"/>
      <c r="N81" s="22"/>
      <c r="O81" s="22"/>
      <c r="P81" s="22"/>
      <c r="Q81" s="62"/>
      <c r="R81" s="62"/>
      <c r="S81" s="23"/>
      <c r="T81" s="23"/>
      <c r="U81" s="23"/>
      <c r="V81" s="23"/>
      <c r="W81" s="23"/>
      <c r="X81" s="23"/>
      <c r="Y81" s="23"/>
      <c r="Z81" s="23"/>
    </row>
    <row r="82" spans="1:26" ht="12.75" customHeight="1">
      <c r="A82" s="227" t="s">
        <v>194</v>
      </c>
      <c r="B82" s="181"/>
      <c r="C82" s="181"/>
      <c r="D82" s="181"/>
      <c r="E82" s="181"/>
      <c r="F82" s="181"/>
      <c r="G82" s="182"/>
      <c r="H82" s="103" t="s">
        <v>103</v>
      </c>
      <c r="I82" s="143" t="s">
        <v>104</v>
      </c>
      <c r="J82" s="147"/>
      <c r="K82" s="97"/>
      <c r="L82" s="22"/>
      <c r="M82" s="22"/>
      <c r="N82" s="22"/>
      <c r="O82" s="22"/>
      <c r="P82" s="22"/>
      <c r="Q82" s="62"/>
      <c r="R82" s="62"/>
      <c r="S82" s="23"/>
      <c r="T82" s="23"/>
      <c r="U82" s="23"/>
      <c r="V82" s="23"/>
      <c r="W82" s="23"/>
      <c r="X82" s="23"/>
      <c r="Y82" s="23"/>
      <c r="Z82" s="23"/>
    </row>
    <row r="83" spans="1:26" ht="12.75" customHeight="1">
      <c r="A83" s="103" t="s">
        <v>62</v>
      </c>
      <c r="B83" s="199" t="s">
        <v>195</v>
      </c>
      <c r="C83" s="181"/>
      <c r="D83" s="181"/>
      <c r="E83" s="181"/>
      <c r="F83" s="181"/>
      <c r="G83" s="182"/>
      <c r="H83" s="90">
        <v>0</v>
      </c>
      <c r="I83" s="34">
        <f>$I$30*H83</f>
        <v>0</v>
      </c>
      <c r="J83" s="147"/>
      <c r="K83" s="97"/>
      <c r="L83" s="22"/>
      <c r="M83" s="22"/>
      <c r="N83" s="22"/>
      <c r="O83" s="22"/>
      <c r="P83" s="22"/>
      <c r="Q83" s="114"/>
      <c r="R83" s="62"/>
      <c r="S83" s="23"/>
      <c r="T83" s="23"/>
      <c r="U83" s="23"/>
      <c r="V83" s="23"/>
      <c r="W83" s="23"/>
      <c r="X83" s="23"/>
      <c r="Y83" s="23"/>
      <c r="Z83" s="23"/>
    </row>
    <row r="84" spans="1:26" ht="12.75" customHeight="1">
      <c r="A84" s="227" t="s">
        <v>196</v>
      </c>
      <c r="B84" s="181"/>
      <c r="C84" s="181"/>
      <c r="D84" s="181"/>
      <c r="E84" s="181"/>
      <c r="F84" s="181"/>
      <c r="G84" s="182"/>
      <c r="H84" s="107">
        <f>TRUNC(SUM(H83),4)</f>
        <v>0</v>
      </c>
      <c r="I84" s="146">
        <f>TRUNC(SUM(I83),2)</f>
        <v>0</v>
      </c>
      <c r="J84" s="147"/>
      <c r="K84" s="97"/>
      <c r="L84" s="22"/>
      <c r="M84" s="22"/>
      <c r="N84" s="22"/>
      <c r="O84" s="22"/>
      <c r="P84" s="22"/>
      <c r="Q84" s="114"/>
      <c r="R84" s="62"/>
      <c r="S84" s="23"/>
      <c r="T84" s="23"/>
      <c r="U84" s="23"/>
      <c r="V84" s="23"/>
      <c r="W84" s="23"/>
      <c r="X84" s="23"/>
      <c r="Y84" s="23"/>
      <c r="Z84" s="23"/>
    </row>
    <row r="85" spans="1:26" ht="12.75" customHeight="1">
      <c r="A85" s="229"/>
      <c r="B85" s="230"/>
      <c r="C85" s="230"/>
      <c r="D85" s="230"/>
      <c r="E85" s="230"/>
      <c r="F85" s="230"/>
      <c r="G85" s="230"/>
      <c r="H85" s="230"/>
      <c r="I85" s="231"/>
      <c r="J85" s="147"/>
      <c r="K85" s="97"/>
      <c r="L85" s="22"/>
      <c r="M85" s="22"/>
      <c r="N85" s="22"/>
      <c r="O85" s="22"/>
      <c r="P85" s="22"/>
      <c r="Q85" s="114"/>
      <c r="R85" s="114"/>
      <c r="S85" s="23"/>
      <c r="T85" s="23"/>
      <c r="U85" s="23"/>
      <c r="V85" s="23"/>
      <c r="W85" s="23"/>
      <c r="X85" s="23"/>
      <c r="Y85" s="23"/>
      <c r="Z85" s="23"/>
    </row>
    <row r="86" spans="1:26" ht="12.75" customHeight="1">
      <c r="A86" s="232" t="s">
        <v>197</v>
      </c>
      <c r="B86" s="225"/>
      <c r="C86" s="225"/>
      <c r="D86" s="225"/>
      <c r="E86" s="225"/>
      <c r="F86" s="225"/>
      <c r="G86" s="225"/>
      <c r="H86" s="225"/>
      <c r="I86" s="233"/>
      <c r="J86" s="148"/>
      <c r="K86" s="97"/>
      <c r="L86" s="22"/>
      <c r="M86" s="22"/>
      <c r="N86" s="22"/>
      <c r="O86" s="22"/>
      <c r="P86" s="22"/>
      <c r="Q86" s="144"/>
      <c r="R86" s="114"/>
      <c r="S86" s="23"/>
      <c r="T86" s="23"/>
      <c r="U86" s="23"/>
      <c r="V86" s="23"/>
      <c r="W86" s="23"/>
      <c r="X86" s="23"/>
      <c r="Y86" s="23"/>
      <c r="Z86" s="23"/>
    </row>
    <row r="87" spans="1:26" ht="12.75" customHeight="1">
      <c r="A87" s="227" t="s">
        <v>198</v>
      </c>
      <c r="B87" s="181"/>
      <c r="C87" s="181"/>
      <c r="D87" s="181"/>
      <c r="E87" s="181"/>
      <c r="F87" s="181"/>
      <c r="G87" s="181"/>
      <c r="H87" s="181"/>
      <c r="I87" s="143" t="s">
        <v>104</v>
      </c>
      <c r="J87" s="22"/>
      <c r="K87" s="97"/>
      <c r="L87" s="22"/>
      <c r="M87" s="22"/>
      <c r="N87" s="22"/>
      <c r="O87" s="22"/>
      <c r="P87" s="22"/>
      <c r="Q87" s="22"/>
      <c r="R87" s="114"/>
      <c r="S87" s="23"/>
      <c r="T87" s="23"/>
      <c r="U87" s="23"/>
      <c r="V87" s="23"/>
      <c r="W87" s="23"/>
      <c r="X87" s="23"/>
      <c r="Y87" s="23"/>
      <c r="Z87" s="23"/>
    </row>
    <row r="88" spans="1:26" ht="12.75" customHeight="1">
      <c r="A88" s="103" t="s">
        <v>199</v>
      </c>
      <c r="B88" s="203" t="s">
        <v>189</v>
      </c>
      <c r="C88" s="181"/>
      <c r="D88" s="181"/>
      <c r="E88" s="181"/>
      <c r="F88" s="181"/>
      <c r="G88" s="181"/>
      <c r="H88" s="181"/>
      <c r="I88" s="34">
        <f>I80</f>
        <v>182.96</v>
      </c>
      <c r="J88" s="119"/>
      <c r="K88" s="97"/>
      <c r="L88" s="22"/>
      <c r="M88" s="22"/>
      <c r="N88" s="22"/>
      <c r="O88" s="22"/>
      <c r="P88" s="22"/>
      <c r="Q88" s="22"/>
      <c r="R88" s="144"/>
      <c r="S88" s="23"/>
      <c r="T88" s="23"/>
      <c r="U88" s="23"/>
      <c r="V88" s="23"/>
      <c r="W88" s="23"/>
      <c r="X88" s="23"/>
      <c r="Y88" s="23"/>
      <c r="Z88" s="23"/>
    </row>
    <row r="89" spans="1:26" ht="12.75" customHeight="1">
      <c r="A89" s="103" t="s">
        <v>200</v>
      </c>
      <c r="B89" s="203" t="s">
        <v>201</v>
      </c>
      <c r="C89" s="181"/>
      <c r="D89" s="181"/>
      <c r="E89" s="181"/>
      <c r="F89" s="181"/>
      <c r="G89" s="181"/>
      <c r="H89" s="182"/>
      <c r="I89" s="149">
        <f>I84</f>
        <v>0</v>
      </c>
      <c r="J89" s="150"/>
      <c r="K89" s="97"/>
      <c r="L89" s="22"/>
      <c r="M89" s="22"/>
      <c r="N89" s="22"/>
      <c r="O89" s="22"/>
      <c r="P89" s="22"/>
      <c r="Q89" s="22"/>
      <c r="R89" s="22"/>
      <c r="S89" s="23"/>
      <c r="T89" s="23"/>
      <c r="U89" s="23"/>
      <c r="V89" s="23"/>
      <c r="W89" s="23"/>
      <c r="X89" s="23"/>
      <c r="Y89" s="23"/>
      <c r="Z89" s="23"/>
    </row>
    <row r="90" spans="1:26" ht="12.75" customHeight="1">
      <c r="A90" s="227" t="s">
        <v>202</v>
      </c>
      <c r="B90" s="181"/>
      <c r="C90" s="181"/>
      <c r="D90" s="181"/>
      <c r="E90" s="181"/>
      <c r="F90" s="181"/>
      <c r="G90" s="181"/>
      <c r="H90" s="182"/>
      <c r="I90" s="151">
        <f>TRUNC(SUM(I88:I89),2)</f>
        <v>182.96</v>
      </c>
      <c r="J90" s="152"/>
      <c r="K90" s="97"/>
      <c r="L90" s="22"/>
      <c r="M90" s="22"/>
      <c r="N90" s="22"/>
      <c r="O90" s="22"/>
      <c r="P90" s="22"/>
      <c r="Q90" s="22"/>
      <c r="R90" s="22"/>
      <c r="S90" s="23"/>
      <c r="T90" s="23"/>
      <c r="U90" s="23"/>
      <c r="V90" s="23"/>
      <c r="W90" s="23"/>
      <c r="X90" s="23"/>
      <c r="Y90" s="23"/>
      <c r="Z90" s="23"/>
    </row>
    <row r="91" spans="1:26" ht="12.75" customHeight="1">
      <c r="A91" s="234"/>
      <c r="B91" s="181"/>
      <c r="C91" s="181"/>
      <c r="D91" s="181"/>
      <c r="E91" s="181"/>
      <c r="F91" s="181"/>
      <c r="G91" s="181"/>
      <c r="H91" s="181"/>
      <c r="I91" s="182"/>
      <c r="J91" s="152"/>
      <c r="K91" s="97"/>
      <c r="L91" s="22"/>
      <c r="M91" s="22"/>
      <c r="N91" s="22"/>
      <c r="O91" s="22"/>
      <c r="P91" s="22"/>
      <c r="Q91" s="22"/>
      <c r="R91" s="22"/>
      <c r="S91" s="23"/>
      <c r="T91" s="23"/>
      <c r="U91" s="23"/>
      <c r="V91" s="23"/>
      <c r="W91" s="23"/>
      <c r="X91" s="23"/>
      <c r="Y91" s="23"/>
      <c r="Z91" s="23"/>
    </row>
    <row r="92" spans="1:26" ht="12.75" customHeight="1">
      <c r="A92" s="235" t="s">
        <v>203</v>
      </c>
      <c r="B92" s="181"/>
      <c r="C92" s="181"/>
      <c r="D92" s="181"/>
      <c r="E92" s="181"/>
      <c r="F92" s="181"/>
      <c r="G92" s="181"/>
      <c r="H92" s="181"/>
      <c r="I92" s="182"/>
      <c r="J92" s="152"/>
      <c r="K92" s="97"/>
      <c r="L92" s="22"/>
      <c r="M92" s="22"/>
      <c r="N92" s="22"/>
      <c r="O92" s="22"/>
      <c r="P92" s="22"/>
      <c r="Q92" s="22"/>
      <c r="R92" s="22"/>
      <c r="S92" s="23"/>
      <c r="T92" s="23"/>
      <c r="U92" s="23"/>
      <c r="V92" s="23"/>
      <c r="W92" s="23"/>
      <c r="X92" s="23"/>
      <c r="Y92" s="23"/>
      <c r="Z92" s="23"/>
    </row>
    <row r="93" spans="1:26" ht="12.75" customHeight="1">
      <c r="A93" s="103">
        <v>5</v>
      </c>
      <c r="B93" s="227" t="s">
        <v>204</v>
      </c>
      <c r="C93" s="181"/>
      <c r="D93" s="181"/>
      <c r="E93" s="181"/>
      <c r="F93" s="181"/>
      <c r="G93" s="182"/>
      <c r="H93" s="103"/>
      <c r="I93" s="153" t="s">
        <v>104</v>
      </c>
      <c r="J93" s="152"/>
      <c r="K93" s="97"/>
      <c r="L93" s="22"/>
      <c r="M93" s="22"/>
      <c r="N93" s="22"/>
      <c r="O93" s="22"/>
      <c r="P93" s="22"/>
      <c r="Q93" s="22"/>
      <c r="R93" s="22"/>
      <c r="S93" s="23"/>
      <c r="T93" s="23"/>
      <c r="U93" s="23"/>
      <c r="V93" s="23"/>
      <c r="W93" s="23"/>
      <c r="X93" s="23"/>
      <c r="Y93" s="23"/>
      <c r="Z93" s="23"/>
    </row>
    <row r="94" spans="1:26" ht="12.75" customHeight="1">
      <c r="A94" s="103" t="s">
        <v>62</v>
      </c>
      <c r="B94" s="199" t="s">
        <v>205</v>
      </c>
      <c r="C94" s="181"/>
      <c r="D94" s="181"/>
      <c r="E94" s="181"/>
      <c r="F94" s="181"/>
      <c r="G94" s="182"/>
      <c r="H94" s="31" t="s">
        <v>161</v>
      </c>
      <c r="I94" s="154">
        <f>N6</f>
        <v>70.900000000000006</v>
      </c>
      <c r="J94" s="152"/>
      <c r="K94" s="97"/>
      <c r="L94" s="22"/>
      <c r="M94" s="22"/>
      <c r="N94" s="22"/>
      <c r="O94" s="22"/>
      <c r="P94" s="22"/>
      <c r="Q94" s="22"/>
      <c r="R94" s="22"/>
      <c r="S94" s="23"/>
      <c r="T94" s="23"/>
      <c r="U94" s="23"/>
      <c r="V94" s="23"/>
      <c r="W94" s="23"/>
      <c r="X94" s="23"/>
      <c r="Y94" s="23"/>
      <c r="Z94" s="23"/>
    </row>
    <row r="95" spans="1:26" ht="12.75" customHeight="1">
      <c r="A95" s="103" t="s">
        <v>65</v>
      </c>
      <c r="B95" s="199" t="s">
        <v>206</v>
      </c>
      <c r="C95" s="181"/>
      <c r="D95" s="181"/>
      <c r="E95" s="181"/>
      <c r="F95" s="181"/>
      <c r="G95" s="182"/>
      <c r="H95" s="31" t="s">
        <v>161</v>
      </c>
      <c r="I95" s="154">
        <v>0</v>
      </c>
      <c r="J95" s="152"/>
      <c r="K95" s="97"/>
      <c r="L95" s="22"/>
      <c r="M95" s="22"/>
      <c r="N95" s="22"/>
      <c r="O95" s="22"/>
      <c r="P95" s="22"/>
      <c r="Q95" s="22"/>
      <c r="R95" s="22"/>
      <c r="S95" s="23"/>
      <c r="T95" s="23"/>
      <c r="U95" s="23"/>
      <c r="V95" s="23"/>
      <c r="W95" s="23"/>
      <c r="X95" s="23"/>
      <c r="Y95" s="23"/>
      <c r="Z95" s="23"/>
    </row>
    <row r="96" spans="1:26" ht="12.75" customHeight="1">
      <c r="A96" s="155" t="s">
        <v>70</v>
      </c>
      <c r="B96" s="199" t="s">
        <v>207</v>
      </c>
      <c r="C96" s="181"/>
      <c r="D96" s="181"/>
      <c r="E96" s="181"/>
      <c r="F96" s="181"/>
      <c r="G96" s="182"/>
      <c r="H96" s="31" t="s">
        <v>161</v>
      </c>
      <c r="I96" s="154"/>
      <c r="J96" s="156"/>
      <c r="K96" s="97"/>
      <c r="L96" s="22"/>
      <c r="M96" s="22"/>
      <c r="N96" s="22"/>
      <c r="O96" s="22"/>
      <c r="P96" s="22"/>
      <c r="Q96" s="22"/>
      <c r="R96" s="22"/>
      <c r="S96" s="23"/>
      <c r="T96" s="23"/>
      <c r="U96" s="23"/>
      <c r="V96" s="23"/>
      <c r="W96" s="23"/>
      <c r="X96" s="23"/>
      <c r="Y96" s="23"/>
      <c r="Z96" s="23"/>
    </row>
    <row r="97" spans="1:26" ht="12.75" customHeight="1">
      <c r="A97" s="155" t="s">
        <v>74</v>
      </c>
      <c r="B97" s="199" t="s">
        <v>208</v>
      </c>
      <c r="C97" s="181"/>
      <c r="D97" s="181"/>
      <c r="E97" s="181"/>
      <c r="F97" s="181"/>
      <c r="G97" s="182"/>
      <c r="H97" s="31" t="s">
        <v>161</v>
      </c>
      <c r="I97" s="154">
        <v>0</v>
      </c>
      <c r="J97" s="157"/>
      <c r="K97" s="97"/>
      <c r="L97" s="22"/>
      <c r="M97" s="22"/>
      <c r="N97" s="22"/>
      <c r="O97" s="22"/>
      <c r="P97" s="22"/>
      <c r="Q97" s="22"/>
      <c r="R97" s="22"/>
      <c r="S97" s="23"/>
      <c r="T97" s="23"/>
      <c r="U97" s="23"/>
      <c r="V97" s="23"/>
      <c r="W97" s="23"/>
      <c r="X97" s="23"/>
      <c r="Y97" s="23"/>
      <c r="Z97" s="23"/>
    </row>
    <row r="98" spans="1:26" ht="14.25" customHeight="1">
      <c r="A98" s="227" t="s">
        <v>209</v>
      </c>
      <c r="B98" s="181"/>
      <c r="C98" s="181"/>
      <c r="D98" s="181"/>
      <c r="E98" s="181"/>
      <c r="F98" s="181"/>
      <c r="G98" s="182"/>
      <c r="H98" s="107" t="s">
        <v>161</v>
      </c>
      <c r="I98" s="151">
        <f>TRUNC(SUM(I94:I97),2)</f>
        <v>70.900000000000006</v>
      </c>
      <c r="J98" s="158"/>
      <c r="K98" s="97"/>
      <c r="L98" s="22"/>
      <c r="M98" s="22"/>
      <c r="N98" s="22"/>
      <c r="O98" s="22"/>
      <c r="P98" s="22"/>
      <c r="Q98" s="22"/>
      <c r="R98" s="22"/>
      <c r="S98" s="23"/>
      <c r="T98" s="23"/>
      <c r="U98" s="23"/>
      <c r="V98" s="23"/>
      <c r="W98" s="23"/>
      <c r="X98" s="23"/>
      <c r="Y98" s="23"/>
      <c r="Z98" s="23"/>
    </row>
    <row r="99" spans="1:26" ht="12.75" customHeight="1">
      <c r="A99" s="234"/>
      <c r="B99" s="181"/>
      <c r="C99" s="181"/>
      <c r="D99" s="181"/>
      <c r="E99" s="181"/>
      <c r="F99" s="181"/>
      <c r="G99" s="181"/>
      <c r="H99" s="181"/>
      <c r="I99" s="182"/>
      <c r="J99" s="158"/>
      <c r="K99" s="97"/>
      <c r="L99" s="22"/>
      <c r="M99" s="22"/>
      <c r="N99" s="22"/>
      <c r="O99" s="22"/>
      <c r="P99" s="22"/>
      <c r="Q99" s="22"/>
      <c r="R99" s="22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>
      <c r="A100" s="235" t="s">
        <v>210</v>
      </c>
      <c r="B100" s="181"/>
      <c r="C100" s="181"/>
      <c r="D100" s="181"/>
      <c r="E100" s="181"/>
      <c r="F100" s="181"/>
      <c r="G100" s="181"/>
      <c r="H100" s="181"/>
      <c r="I100" s="182"/>
      <c r="J100" s="159"/>
      <c r="K100" s="97"/>
      <c r="L100" s="22"/>
      <c r="M100" s="22"/>
      <c r="N100" s="22"/>
      <c r="O100" s="22"/>
      <c r="P100" s="22"/>
      <c r="Q100" s="22"/>
      <c r="R100" s="22"/>
      <c r="S100" s="23"/>
      <c r="T100" s="23"/>
      <c r="U100" s="23"/>
      <c r="V100" s="23"/>
      <c r="W100" s="23"/>
      <c r="X100" s="23"/>
      <c r="Y100" s="23"/>
      <c r="Z100" s="23"/>
    </row>
    <row r="101" spans="1:26" ht="12" customHeight="1">
      <c r="A101" s="203" t="s">
        <v>211</v>
      </c>
      <c r="B101" s="181"/>
      <c r="C101" s="181"/>
      <c r="D101" s="181"/>
      <c r="E101" s="181"/>
      <c r="F101" s="181"/>
      <c r="G101" s="181"/>
      <c r="H101" s="182"/>
      <c r="I101" s="160" t="s">
        <v>104</v>
      </c>
      <c r="J101" s="159"/>
      <c r="K101" s="97"/>
      <c r="L101" s="22"/>
      <c r="M101" s="22"/>
      <c r="N101" s="22"/>
      <c r="O101" s="22"/>
      <c r="P101" s="22"/>
      <c r="Q101" s="22"/>
      <c r="R101" s="22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>
      <c r="A102" s="31" t="s">
        <v>62</v>
      </c>
      <c r="B102" s="199" t="str">
        <f>A20</f>
        <v>MÓDULO 1 - COMPOSIÇÃO DA REMUNERAÇÃO</v>
      </c>
      <c r="C102" s="181"/>
      <c r="D102" s="181"/>
      <c r="E102" s="181"/>
      <c r="F102" s="181"/>
      <c r="G102" s="181"/>
      <c r="H102" s="182"/>
      <c r="I102" s="154">
        <f>I30</f>
        <v>1829.64</v>
      </c>
      <c r="J102" s="150"/>
      <c r="K102" s="97"/>
      <c r="L102" s="22"/>
      <c r="M102" s="22"/>
      <c r="N102" s="22"/>
      <c r="O102" s="22"/>
      <c r="P102" s="22"/>
      <c r="Q102" s="22"/>
      <c r="R102" s="22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>
      <c r="A103" s="31" t="s">
        <v>65</v>
      </c>
      <c r="B103" s="199" t="str">
        <f>A31</f>
        <v>MÓDULO 2 – ENCARGOS E BENEFÍCIOS ANUAIS, MENSAIS E DIÁRIOS</v>
      </c>
      <c r="C103" s="181"/>
      <c r="D103" s="181"/>
      <c r="E103" s="181"/>
      <c r="F103" s="181"/>
      <c r="G103" s="181"/>
      <c r="H103" s="182"/>
      <c r="I103" s="154">
        <f>I62</f>
        <v>1534.86</v>
      </c>
      <c r="J103" s="161"/>
      <c r="K103" s="97"/>
      <c r="L103" s="22"/>
      <c r="M103" s="22"/>
      <c r="N103" s="22"/>
      <c r="O103" s="22"/>
      <c r="P103" s="22"/>
      <c r="Q103" s="22"/>
      <c r="R103" s="22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>
      <c r="A104" s="31" t="s">
        <v>70</v>
      </c>
      <c r="B104" s="199" t="str">
        <f>A63</f>
        <v>MÓDULO 3 – PROVISÃO PARA RESCISÃO</v>
      </c>
      <c r="C104" s="181"/>
      <c r="D104" s="181"/>
      <c r="E104" s="181"/>
      <c r="F104" s="181"/>
      <c r="G104" s="181"/>
      <c r="H104" s="182"/>
      <c r="I104" s="154">
        <f>I71</f>
        <v>259.96000000000004</v>
      </c>
      <c r="J104" s="161"/>
      <c r="K104" s="97"/>
      <c r="L104" s="22"/>
      <c r="M104" s="22"/>
      <c r="N104" s="22"/>
      <c r="O104" s="22"/>
      <c r="P104" s="22"/>
      <c r="Q104" s="22"/>
      <c r="R104" s="22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>
      <c r="A105" s="31" t="s">
        <v>74</v>
      </c>
      <c r="B105" s="199" t="str">
        <f>A72</f>
        <v>MÓDULO 4 – CUSTO DE REPOSIÇÃO DO PROFISSIONAL AUSENTE - BASE DE CÁLCULO</v>
      </c>
      <c r="C105" s="181"/>
      <c r="D105" s="181"/>
      <c r="E105" s="181"/>
      <c r="F105" s="181"/>
      <c r="G105" s="181"/>
      <c r="H105" s="182"/>
      <c r="I105" s="154">
        <f>I90</f>
        <v>182.96</v>
      </c>
      <c r="J105" s="161"/>
      <c r="K105" s="97"/>
      <c r="L105" s="22"/>
      <c r="M105" s="22"/>
      <c r="N105" s="22"/>
      <c r="O105" s="22"/>
      <c r="P105" s="22"/>
      <c r="Q105" s="22"/>
      <c r="R105" s="22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>
      <c r="A106" s="31" t="s">
        <v>115</v>
      </c>
      <c r="B106" s="199" t="str">
        <f>A92</f>
        <v>MÓDULO 5 – INSUMOS DIVERSOS</v>
      </c>
      <c r="C106" s="181"/>
      <c r="D106" s="181"/>
      <c r="E106" s="181"/>
      <c r="F106" s="181"/>
      <c r="G106" s="181"/>
      <c r="H106" s="182"/>
      <c r="I106" s="162">
        <f>I98</f>
        <v>70.900000000000006</v>
      </c>
      <c r="J106" s="158"/>
      <c r="K106" s="22"/>
      <c r="L106" s="22"/>
      <c r="M106" s="22"/>
      <c r="N106" s="22"/>
      <c r="O106" s="22"/>
      <c r="P106" s="22"/>
      <c r="Q106" s="22"/>
      <c r="R106" s="22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>
      <c r="A107" s="31"/>
      <c r="B107" s="203" t="s">
        <v>212</v>
      </c>
      <c r="C107" s="181"/>
      <c r="D107" s="181"/>
      <c r="E107" s="181"/>
      <c r="F107" s="181"/>
      <c r="G107" s="181"/>
      <c r="H107" s="181"/>
      <c r="I107" s="34">
        <f>SUM(I102:I106)</f>
        <v>3878.32</v>
      </c>
      <c r="J107" s="61"/>
      <c r="K107" s="22"/>
      <c r="L107" s="22"/>
      <c r="M107" s="22"/>
      <c r="N107" s="22"/>
      <c r="O107" s="22"/>
      <c r="P107" s="22"/>
      <c r="Q107" s="22"/>
      <c r="R107" s="22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>
      <c r="A108" s="236" t="s">
        <v>213</v>
      </c>
      <c r="B108" s="181"/>
      <c r="C108" s="181"/>
      <c r="D108" s="181"/>
      <c r="E108" s="181"/>
      <c r="F108" s="181"/>
      <c r="G108" s="181"/>
      <c r="H108" s="182"/>
      <c r="I108" s="163">
        <f>I107</f>
        <v>3878.32</v>
      </c>
      <c r="J108" s="159"/>
      <c r="K108" s="22"/>
      <c r="L108" s="22"/>
      <c r="M108" s="22"/>
      <c r="N108" s="22"/>
      <c r="O108" s="22"/>
      <c r="P108" s="22"/>
      <c r="Q108" s="22"/>
      <c r="R108" s="22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>
      <c r="A109" s="237" t="s">
        <v>214</v>
      </c>
      <c r="B109" s="196"/>
      <c r="C109" s="196"/>
      <c r="D109" s="196"/>
      <c r="E109" s="196"/>
      <c r="F109" s="196"/>
      <c r="G109" s="196"/>
      <c r="H109" s="212"/>
      <c r="I109" s="164">
        <f>I108*E14</f>
        <v>3878.32</v>
      </c>
      <c r="J109" s="150"/>
      <c r="K109" s="22"/>
      <c r="L109" s="22"/>
      <c r="M109" s="22"/>
      <c r="N109" s="22"/>
      <c r="O109" s="22"/>
      <c r="P109" s="22"/>
      <c r="Q109" s="22"/>
      <c r="R109" s="22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>
      <c r="A110" s="190" t="s">
        <v>215</v>
      </c>
      <c r="B110" s="191"/>
      <c r="C110" s="191"/>
      <c r="D110" s="191"/>
      <c r="E110" s="191"/>
      <c r="F110" s="191"/>
      <c r="G110" s="191"/>
      <c r="H110" s="191"/>
      <c r="I110" s="192"/>
      <c r="J110" s="161"/>
      <c r="K110" s="22"/>
      <c r="L110" s="22"/>
      <c r="M110" s="22"/>
      <c r="N110" s="22"/>
      <c r="O110" s="22"/>
      <c r="P110" s="22"/>
      <c r="Q110" s="22"/>
      <c r="R110" s="22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>
      <c r="A111" s="238" t="s">
        <v>216</v>
      </c>
      <c r="B111" s="181"/>
      <c r="C111" s="181"/>
      <c r="D111" s="181"/>
      <c r="E111" s="181"/>
      <c r="F111" s="181"/>
      <c r="G111" s="181"/>
      <c r="H111" s="182"/>
      <c r="I111" s="35">
        <f>I109</f>
        <v>3878.32</v>
      </c>
      <c r="J111" s="161"/>
      <c r="K111" s="22"/>
      <c r="L111" s="22"/>
      <c r="M111" s="22"/>
      <c r="N111" s="22"/>
      <c r="O111" s="22"/>
      <c r="P111" s="22"/>
      <c r="Q111" s="22"/>
      <c r="R111" s="22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>
      <c r="A112" s="238" t="s">
        <v>217</v>
      </c>
      <c r="B112" s="181"/>
      <c r="C112" s="181"/>
      <c r="D112" s="181"/>
      <c r="E112" s="181"/>
      <c r="F112" s="181"/>
      <c r="G112" s="181"/>
      <c r="H112" s="182"/>
      <c r="I112" s="35">
        <f>O15</f>
        <v>8100.2928461538468</v>
      </c>
      <c r="J112" s="161"/>
      <c r="K112" s="22"/>
      <c r="L112" s="22"/>
      <c r="M112" s="22"/>
      <c r="N112" s="22"/>
      <c r="O112" s="22"/>
      <c r="P112" s="22"/>
      <c r="Q112" s="22"/>
      <c r="R112" s="22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>
      <c r="A113" s="239" t="s">
        <v>218</v>
      </c>
      <c r="B113" s="181"/>
      <c r="C113" s="181"/>
      <c r="D113" s="181"/>
      <c r="E113" s="181"/>
      <c r="F113" s="181"/>
      <c r="G113" s="181"/>
      <c r="H113" s="182"/>
      <c r="I113" s="35">
        <f>O24</f>
        <v>5500</v>
      </c>
      <c r="J113" s="161"/>
      <c r="K113" s="22"/>
      <c r="L113" s="22"/>
      <c r="M113" s="22"/>
      <c r="N113" s="22"/>
      <c r="O113" s="22"/>
      <c r="P113" s="22"/>
      <c r="Q113" s="22"/>
      <c r="R113" s="22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>
      <c r="A114" s="239" t="s">
        <v>219</v>
      </c>
      <c r="B114" s="181"/>
      <c r="C114" s="181"/>
      <c r="D114" s="181"/>
      <c r="E114" s="181"/>
      <c r="F114" s="181"/>
      <c r="G114" s="181"/>
      <c r="H114" s="182"/>
      <c r="I114" s="165">
        <f>O48</f>
        <v>6769.0852000000004</v>
      </c>
      <c r="J114" s="161"/>
      <c r="K114" s="22"/>
      <c r="L114" s="22"/>
      <c r="M114" s="22"/>
      <c r="N114" s="22"/>
      <c r="O114" s="22"/>
      <c r="P114" s="22"/>
      <c r="Q114" s="22"/>
      <c r="R114" s="22"/>
      <c r="S114" s="23"/>
      <c r="T114" s="23"/>
      <c r="U114" s="23"/>
      <c r="V114" s="23"/>
      <c r="W114" s="23"/>
      <c r="X114" s="23"/>
      <c r="Y114" s="23"/>
      <c r="Z114" s="23"/>
    </row>
    <row r="115" spans="1:26" ht="14.25" customHeight="1">
      <c r="A115" s="203" t="s">
        <v>220</v>
      </c>
      <c r="B115" s="181"/>
      <c r="C115" s="181"/>
      <c r="D115" s="181"/>
      <c r="E115" s="181"/>
      <c r="F115" s="181"/>
      <c r="G115" s="181"/>
      <c r="H115" s="182"/>
      <c r="I115" s="34">
        <f>SUM(I111:I114)</f>
        <v>24247.698046153848</v>
      </c>
      <c r="J115" s="161"/>
      <c r="K115" s="22"/>
      <c r="L115" s="22"/>
      <c r="M115" s="22"/>
      <c r="N115" s="22"/>
      <c r="O115" s="22"/>
      <c r="P115" s="22"/>
      <c r="Q115" s="22"/>
      <c r="R115" s="22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>
      <c r="A116" s="240"/>
      <c r="B116" s="181"/>
      <c r="C116" s="181"/>
      <c r="D116" s="181"/>
      <c r="E116" s="181"/>
      <c r="F116" s="181"/>
      <c r="G116" s="181"/>
      <c r="H116" s="181"/>
      <c r="I116" s="182"/>
      <c r="J116" s="158"/>
      <c r="K116" s="22"/>
      <c r="L116" s="22"/>
      <c r="M116" s="22"/>
      <c r="N116" s="22"/>
      <c r="O116" s="22"/>
      <c r="P116" s="22"/>
      <c r="Q116" s="22"/>
      <c r="R116" s="22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>
      <c r="A117" s="235" t="s">
        <v>221</v>
      </c>
      <c r="B117" s="181"/>
      <c r="C117" s="181"/>
      <c r="D117" s="181"/>
      <c r="E117" s="181"/>
      <c r="F117" s="181"/>
      <c r="G117" s="181"/>
      <c r="H117" s="181"/>
      <c r="I117" s="182"/>
      <c r="J117" s="61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3"/>
      <c r="X117" s="23"/>
      <c r="Y117" s="23"/>
      <c r="Z117" s="23"/>
    </row>
    <row r="118" spans="1:26" ht="12.75" customHeight="1">
      <c r="A118" s="103">
        <v>6</v>
      </c>
      <c r="B118" s="227" t="s">
        <v>222</v>
      </c>
      <c r="C118" s="181"/>
      <c r="D118" s="181"/>
      <c r="E118" s="181"/>
      <c r="F118" s="181"/>
      <c r="G118" s="182"/>
      <c r="H118" s="103" t="s">
        <v>103</v>
      </c>
      <c r="I118" s="143" t="s">
        <v>104</v>
      </c>
      <c r="J118" s="159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103" t="s">
        <v>62</v>
      </c>
      <c r="B119" s="199" t="s">
        <v>223</v>
      </c>
      <c r="C119" s="181"/>
      <c r="D119" s="181"/>
      <c r="E119" s="181"/>
      <c r="F119" s="181"/>
      <c r="G119" s="182"/>
      <c r="H119" s="166">
        <v>0.1</v>
      </c>
      <c r="I119" s="34">
        <f>TRUNC(H119*I115,2)</f>
        <v>2424.7600000000002</v>
      </c>
      <c r="J119" s="150"/>
      <c r="K119" s="21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103" t="s">
        <v>65</v>
      </c>
      <c r="B120" s="199" t="s">
        <v>224</v>
      </c>
      <c r="C120" s="181"/>
      <c r="D120" s="181"/>
      <c r="E120" s="181"/>
      <c r="F120" s="181"/>
      <c r="G120" s="182"/>
      <c r="H120" s="167">
        <v>0.1</v>
      </c>
      <c r="I120" s="34">
        <f>TRUNC(H120*(I119+I115),2)</f>
        <v>2667.24</v>
      </c>
      <c r="J120" s="161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103" t="s">
        <v>70</v>
      </c>
      <c r="B121" s="241" t="s">
        <v>225</v>
      </c>
      <c r="C121" s="181"/>
      <c r="D121" s="181"/>
      <c r="E121" s="181"/>
      <c r="F121" s="181"/>
      <c r="G121" s="182"/>
      <c r="H121" s="90"/>
      <c r="I121" s="168"/>
      <c r="J121" s="161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103" t="s">
        <v>226</v>
      </c>
      <c r="B122" s="199" t="s">
        <v>227</v>
      </c>
      <c r="C122" s="181"/>
      <c r="D122" s="181"/>
      <c r="E122" s="181"/>
      <c r="F122" s="181"/>
      <c r="G122" s="182"/>
      <c r="H122" s="167">
        <v>6.4999999999999997E-3</v>
      </c>
      <c r="I122" s="34">
        <f>TRUNC((H122*I130),2)</f>
        <v>202.12</v>
      </c>
      <c r="J122" s="161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103" t="s">
        <v>228</v>
      </c>
      <c r="B123" s="199" t="s">
        <v>229</v>
      </c>
      <c r="C123" s="181"/>
      <c r="D123" s="181"/>
      <c r="E123" s="181"/>
      <c r="F123" s="181"/>
      <c r="G123" s="182"/>
      <c r="H123" s="169">
        <v>0.03</v>
      </c>
      <c r="I123" s="34">
        <f>TRUNC(H123*I130,2)</f>
        <v>932.89</v>
      </c>
      <c r="J123" s="161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103" t="s">
        <v>230</v>
      </c>
      <c r="B124" s="199" t="s">
        <v>231</v>
      </c>
      <c r="C124" s="181"/>
      <c r="D124" s="181"/>
      <c r="E124" s="181"/>
      <c r="F124" s="181"/>
      <c r="G124" s="182"/>
      <c r="H124" s="169">
        <v>0.02</v>
      </c>
      <c r="I124" s="34">
        <f>TRUNC(H124*I130,2)</f>
        <v>621.92999999999995</v>
      </c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27" t="s">
        <v>232</v>
      </c>
      <c r="B125" s="181"/>
      <c r="C125" s="181"/>
      <c r="D125" s="181"/>
      <c r="E125" s="181"/>
      <c r="F125" s="181"/>
      <c r="G125" s="182"/>
      <c r="H125" s="167">
        <f>SUM(H119:H124)</f>
        <v>0.25650000000000001</v>
      </c>
      <c r="I125" s="146">
        <f>TRUNC(SUM(I119:I124),2)</f>
        <v>6848.94</v>
      </c>
      <c r="J125" s="161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31"/>
      <c r="B126" s="199"/>
      <c r="C126" s="181"/>
      <c r="D126" s="181"/>
      <c r="E126" s="181"/>
      <c r="F126" s="181"/>
      <c r="G126" s="181"/>
      <c r="H126" s="181"/>
      <c r="I126" s="182"/>
      <c r="J126" s="119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4.25" customHeight="1">
      <c r="A127" s="170" t="s">
        <v>233</v>
      </c>
      <c r="B127" s="246" t="s">
        <v>234</v>
      </c>
      <c r="C127" s="247"/>
      <c r="D127" s="247"/>
      <c r="E127" s="247"/>
      <c r="F127" s="247"/>
      <c r="G127" s="247"/>
      <c r="H127" s="171">
        <f>TRUNC(H122+H123+H124,4)</f>
        <v>5.6500000000000002E-2</v>
      </c>
      <c r="I127" s="172"/>
      <c r="J127" s="61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173"/>
      <c r="B128" s="242">
        <v>100</v>
      </c>
      <c r="C128" s="243"/>
      <c r="D128" s="243"/>
      <c r="E128" s="243"/>
      <c r="F128" s="243"/>
      <c r="G128" s="243"/>
      <c r="H128" s="174"/>
      <c r="I128" s="175"/>
      <c r="J128" s="109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173" t="s">
        <v>235</v>
      </c>
      <c r="B129" s="242" t="s">
        <v>236</v>
      </c>
      <c r="C129" s="243"/>
      <c r="D129" s="243"/>
      <c r="E129" s="243"/>
      <c r="F129" s="243"/>
      <c r="G129" s="243"/>
      <c r="H129" s="174"/>
      <c r="I129" s="175">
        <f>TRUNC(I115+I119+I120,2)</f>
        <v>29339.69</v>
      </c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173" t="s">
        <v>237</v>
      </c>
      <c r="B130" s="242" t="s">
        <v>238</v>
      </c>
      <c r="C130" s="243"/>
      <c r="D130" s="243"/>
      <c r="E130" s="243"/>
      <c r="F130" s="243"/>
      <c r="G130" s="243"/>
      <c r="H130" s="174"/>
      <c r="I130" s="175">
        <f>TRUNC(I129/(1-H127),2)</f>
        <v>31096.65</v>
      </c>
      <c r="J130" s="119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176"/>
      <c r="B131" s="244" t="s">
        <v>239</v>
      </c>
      <c r="C131" s="222"/>
      <c r="D131" s="222"/>
      <c r="E131" s="222"/>
      <c r="F131" s="222"/>
      <c r="G131" s="222"/>
      <c r="H131" s="177"/>
      <c r="I131" s="178">
        <f>I130-I129</f>
        <v>1756.9600000000028</v>
      </c>
      <c r="J131" s="61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1"/>
      <c r="J132" s="159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45" t="s">
        <v>240</v>
      </c>
      <c r="B133" s="181"/>
      <c r="C133" s="181"/>
      <c r="D133" s="181"/>
      <c r="E133" s="181"/>
      <c r="F133" s="181"/>
      <c r="G133" s="181"/>
      <c r="H133" s="182"/>
      <c r="I133" s="179">
        <f>I130</f>
        <v>31096.65</v>
      </c>
      <c r="J133" s="109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45" t="s">
        <v>241</v>
      </c>
      <c r="B134" s="181"/>
      <c r="C134" s="181"/>
      <c r="D134" s="181"/>
      <c r="E134" s="181"/>
      <c r="F134" s="181"/>
      <c r="G134" s="181"/>
      <c r="H134" s="182"/>
      <c r="I134" s="179">
        <f>I133/O19</f>
        <v>14.13484090909091</v>
      </c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1"/>
      <c r="J135" s="158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1"/>
      <c r="J136" s="145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1"/>
      <c r="J139" s="21"/>
      <c r="K139" s="22"/>
      <c r="L139" s="22"/>
      <c r="M139" s="22"/>
      <c r="N139" s="22"/>
      <c r="O139" s="22"/>
      <c r="P139" s="22"/>
      <c r="Q139" s="22"/>
      <c r="R139" s="22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1"/>
      <c r="J140" s="21"/>
      <c r="K140" s="22"/>
      <c r="L140" s="22"/>
      <c r="M140" s="22"/>
      <c r="N140" s="22"/>
      <c r="O140" s="22"/>
      <c r="P140" s="22"/>
      <c r="Q140" s="22"/>
      <c r="R140" s="22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1"/>
      <c r="J142" s="21"/>
      <c r="K142" s="22"/>
      <c r="L142" s="22"/>
      <c r="M142" s="22"/>
      <c r="N142" s="22"/>
      <c r="O142" s="22"/>
      <c r="P142" s="22"/>
      <c r="Q142" s="22"/>
      <c r="R142" s="22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1"/>
      <c r="J145" s="21"/>
      <c r="K145" s="22"/>
      <c r="L145" s="22"/>
      <c r="M145" s="22"/>
      <c r="N145" s="22"/>
      <c r="O145" s="22"/>
      <c r="P145" s="22"/>
      <c r="Q145" s="22"/>
      <c r="R145" s="22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1"/>
      <c r="J155" s="21"/>
      <c r="K155" s="22"/>
      <c r="L155" s="22"/>
      <c r="M155" s="22"/>
      <c r="N155" s="22"/>
      <c r="O155" s="22"/>
      <c r="P155" s="22"/>
      <c r="Q155" s="22"/>
      <c r="R155" s="22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1"/>
      <c r="J157" s="21"/>
      <c r="K157" s="22"/>
      <c r="L157" s="22"/>
      <c r="M157" s="22"/>
      <c r="N157" s="22"/>
      <c r="O157" s="22"/>
      <c r="P157" s="22"/>
      <c r="Q157" s="22"/>
      <c r="R157" s="22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1"/>
      <c r="J167" s="21"/>
      <c r="K167" s="22"/>
      <c r="L167" s="22"/>
      <c r="M167" s="22"/>
      <c r="N167" s="22"/>
      <c r="O167" s="22"/>
      <c r="P167" s="22"/>
      <c r="Q167" s="22"/>
      <c r="R167" s="22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1"/>
      <c r="J182" s="21"/>
      <c r="K182" s="22"/>
      <c r="L182" s="22"/>
      <c r="M182" s="22"/>
      <c r="N182" s="22"/>
      <c r="O182" s="22"/>
      <c r="P182" s="22"/>
      <c r="Q182" s="22"/>
      <c r="R182" s="22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1"/>
      <c r="J204" s="21"/>
      <c r="K204" s="22"/>
      <c r="L204" s="22"/>
      <c r="M204" s="22"/>
      <c r="N204" s="22"/>
      <c r="O204" s="22"/>
      <c r="P204" s="22"/>
      <c r="Q204" s="22"/>
      <c r="R204" s="22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1"/>
      <c r="J205" s="21"/>
      <c r="K205" s="22"/>
      <c r="L205" s="22"/>
      <c r="M205" s="22"/>
      <c r="N205" s="22"/>
      <c r="O205" s="22"/>
      <c r="P205" s="22"/>
      <c r="Q205" s="22"/>
      <c r="R205" s="22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1"/>
      <c r="J219" s="21"/>
      <c r="K219" s="22"/>
      <c r="L219" s="22"/>
      <c r="M219" s="22"/>
      <c r="N219" s="22"/>
      <c r="O219" s="22"/>
      <c r="P219" s="22"/>
      <c r="Q219" s="22"/>
      <c r="R219" s="22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1"/>
      <c r="J220" s="21"/>
      <c r="K220" s="22"/>
      <c r="L220" s="22"/>
      <c r="M220" s="22"/>
      <c r="N220" s="22"/>
      <c r="O220" s="22"/>
      <c r="P220" s="22"/>
      <c r="Q220" s="22"/>
      <c r="R220" s="22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1"/>
      <c r="J240" s="21"/>
      <c r="K240" s="22"/>
      <c r="L240" s="22"/>
      <c r="M240" s="22"/>
      <c r="N240" s="22"/>
      <c r="O240" s="22"/>
      <c r="P240" s="22"/>
      <c r="Q240" s="22"/>
      <c r="R240" s="22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1"/>
      <c r="J242" s="21"/>
      <c r="K242" s="22"/>
      <c r="L242" s="22"/>
      <c r="M242" s="22"/>
      <c r="N242" s="22"/>
      <c r="O242" s="22"/>
      <c r="P242" s="22"/>
      <c r="Q242" s="22"/>
      <c r="R242" s="22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1"/>
      <c r="J244" s="21"/>
      <c r="K244" s="22"/>
      <c r="L244" s="22"/>
      <c r="M244" s="22"/>
      <c r="N244" s="22"/>
      <c r="O244" s="22"/>
      <c r="P244" s="22"/>
      <c r="Q244" s="22"/>
      <c r="R244" s="22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1"/>
      <c r="J250" s="21"/>
      <c r="K250" s="22"/>
      <c r="L250" s="22"/>
      <c r="M250" s="22"/>
      <c r="N250" s="22"/>
      <c r="O250" s="22"/>
      <c r="P250" s="22"/>
      <c r="Q250" s="22"/>
      <c r="R250" s="22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1"/>
      <c r="J255" s="21"/>
      <c r="K255" s="22"/>
      <c r="L255" s="22"/>
      <c r="M255" s="22"/>
      <c r="N255" s="22"/>
      <c r="O255" s="22"/>
      <c r="P255" s="22"/>
      <c r="Q255" s="22"/>
      <c r="R255" s="22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1"/>
      <c r="J257" s="21"/>
      <c r="K257" s="22"/>
      <c r="L257" s="22"/>
      <c r="M257" s="22"/>
      <c r="N257" s="22"/>
      <c r="O257" s="22"/>
      <c r="P257" s="22"/>
      <c r="Q257" s="22"/>
      <c r="R257" s="22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1"/>
      <c r="J258" s="21"/>
      <c r="K258" s="22"/>
      <c r="L258" s="22"/>
      <c r="M258" s="22"/>
      <c r="N258" s="22"/>
      <c r="O258" s="22"/>
      <c r="P258" s="22"/>
      <c r="Q258" s="22"/>
      <c r="R258" s="22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1"/>
      <c r="J259" s="21"/>
      <c r="K259" s="22"/>
      <c r="L259" s="22"/>
      <c r="M259" s="22"/>
      <c r="N259" s="22"/>
      <c r="O259" s="22"/>
      <c r="P259" s="22"/>
      <c r="Q259" s="22"/>
      <c r="R259" s="22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1"/>
      <c r="J265" s="21"/>
      <c r="K265" s="22"/>
      <c r="L265" s="22"/>
      <c r="M265" s="22"/>
      <c r="N265" s="22"/>
      <c r="O265" s="22"/>
      <c r="P265" s="22"/>
      <c r="Q265" s="22"/>
      <c r="R265" s="22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>
      <c r="A267" s="22"/>
      <c r="B267" s="22"/>
      <c r="C267" s="22"/>
      <c r="D267" s="22"/>
      <c r="E267" s="22"/>
      <c r="F267" s="22"/>
      <c r="G267" s="22"/>
      <c r="H267" s="22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>
      <c r="A268" s="22"/>
      <c r="B268" s="22"/>
      <c r="C268" s="22"/>
      <c r="D268" s="22"/>
      <c r="E268" s="22"/>
      <c r="F268" s="22"/>
      <c r="G268" s="22"/>
      <c r="H268" s="22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>
      <c r="A269" s="22"/>
      <c r="B269" s="22"/>
      <c r="C269" s="22"/>
      <c r="D269" s="22"/>
      <c r="E269" s="22"/>
      <c r="F269" s="22"/>
      <c r="G269" s="22"/>
      <c r="H269" s="22"/>
      <c r="I269" s="21"/>
      <c r="J269" s="21"/>
      <c r="K269" s="22"/>
      <c r="L269" s="22"/>
      <c r="M269" s="22"/>
      <c r="N269" s="22"/>
      <c r="O269" s="22"/>
      <c r="P269" s="22"/>
      <c r="Q269" s="22"/>
      <c r="R269" s="22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>
      <c r="A270" s="22"/>
      <c r="B270" s="22"/>
      <c r="C270" s="22"/>
      <c r="D270" s="22"/>
      <c r="E270" s="22"/>
      <c r="F270" s="22"/>
      <c r="G270" s="22"/>
      <c r="H270" s="22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>
      <c r="A271" s="22"/>
      <c r="B271" s="22"/>
      <c r="C271" s="22"/>
      <c r="D271" s="22"/>
      <c r="E271" s="22"/>
      <c r="F271" s="22"/>
      <c r="G271" s="22"/>
      <c r="H271" s="22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>
      <c r="A272" s="22"/>
      <c r="B272" s="22"/>
      <c r="C272" s="22"/>
      <c r="D272" s="22"/>
      <c r="E272" s="22"/>
      <c r="F272" s="22"/>
      <c r="G272" s="22"/>
      <c r="H272" s="22"/>
      <c r="I272" s="21"/>
      <c r="J272" s="21"/>
      <c r="K272" s="22"/>
      <c r="L272" s="22"/>
      <c r="M272" s="22"/>
      <c r="N272" s="22"/>
      <c r="O272" s="22"/>
      <c r="P272" s="22"/>
      <c r="Q272" s="22"/>
      <c r="R272" s="22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>
      <c r="A273" s="22"/>
      <c r="B273" s="22"/>
      <c r="C273" s="22"/>
      <c r="D273" s="22"/>
      <c r="E273" s="22"/>
      <c r="F273" s="22"/>
      <c r="G273" s="22"/>
      <c r="H273" s="22"/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>
      <c r="A274" s="22"/>
      <c r="B274" s="22"/>
      <c r="C274" s="22"/>
      <c r="D274" s="22"/>
      <c r="E274" s="22"/>
      <c r="F274" s="22"/>
      <c r="G274" s="22"/>
      <c r="H274" s="22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>
      <c r="A275" s="22"/>
      <c r="B275" s="22"/>
      <c r="C275" s="22"/>
      <c r="D275" s="22"/>
      <c r="E275" s="22"/>
      <c r="F275" s="22"/>
      <c r="G275" s="22"/>
      <c r="H275" s="22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>
      <c r="A276" s="22"/>
      <c r="B276" s="22"/>
      <c r="C276" s="22"/>
      <c r="D276" s="22"/>
      <c r="E276" s="22"/>
      <c r="F276" s="22"/>
      <c r="G276" s="22"/>
      <c r="H276" s="22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>
      <c r="A277" s="22"/>
      <c r="B277" s="22"/>
      <c r="C277" s="22"/>
      <c r="D277" s="22"/>
      <c r="E277" s="22"/>
      <c r="F277" s="22"/>
      <c r="G277" s="22"/>
      <c r="H277" s="22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>
      <c r="A278" s="22"/>
      <c r="B278" s="22"/>
      <c r="C278" s="22"/>
      <c r="D278" s="22"/>
      <c r="E278" s="22"/>
      <c r="F278" s="22"/>
      <c r="G278" s="22"/>
      <c r="H278" s="22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>
      <c r="A279" s="22"/>
      <c r="B279" s="22"/>
      <c r="C279" s="22"/>
      <c r="D279" s="22"/>
      <c r="E279" s="22"/>
      <c r="F279" s="22"/>
      <c r="G279" s="22"/>
      <c r="H279" s="22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>
      <c r="A280" s="22"/>
      <c r="B280" s="22"/>
      <c r="C280" s="22"/>
      <c r="D280" s="22"/>
      <c r="E280" s="22"/>
      <c r="F280" s="22"/>
      <c r="G280" s="22"/>
      <c r="H280" s="22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>
      <c r="A281" s="22"/>
      <c r="B281" s="22"/>
      <c r="C281" s="22"/>
      <c r="D281" s="22"/>
      <c r="E281" s="22"/>
      <c r="F281" s="22"/>
      <c r="G281" s="22"/>
      <c r="H281" s="22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>
      <c r="A282" s="22"/>
      <c r="B282" s="22"/>
      <c r="C282" s="22"/>
      <c r="D282" s="22"/>
      <c r="E282" s="22"/>
      <c r="F282" s="22"/>
      <c r="G282" s="22"/>
      <c r="H282" s="22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>
      <c r="A283" s="22"/>
      <c r="B283" s="22"/>
      <c r="C283" s="22"/>
      <c r="D283" s="22"/>
      <c r="E283" s="22"/>
      <c r="F283" s="22"/>
      <c r="G283" s="22"/>
      <c r="H283" s="22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>
      <c r="A284" s="22"/>
      <c r="B284" s="22"/>
      <c r="C284" s="22"/>
      <c r="D284" s="22"/>
      <c r="E284" s="22"/>
      <c r="F284" s="22"/>
      <c r="G284" s="22"/>
      <c r="H284" s="22"/>
      <c r="I284" s="21"/>
      <c r="J284" s="21"/>
      <c r="K284" s="22"/>
      <c r="L284" s="22"/>
      <c r="M284" s="22"/>
      <c r="N284" s="22"/>
      <c r="O284" s="22"/>
      <c r="P284" s="22"/>
      <c r="Q284" s="22"/>
      <c r="R284" s="22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>
      <c r="A285" s="22"/>
      <c r="B285" s="22"/>
      <c r="C285" s="22"/>
      <c r="D285" s="22"/>
      <c r="E285" s="22"/>
      <c r="F285" s="22"/>
      <c r="G285" s="22"/>
      <c r="H285" s="22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>
      <c r="A286" s="22"/>
      <c r="B286" s="22"/>
      <c r="C286" s="22"/>
      <c r="D286" s="22"/>
      <c r="E286" s="22"/>
      <c r="F286" s="22"/>
      <c r="G286" s="22"/>
      <c r="H286" s="22"/>
      <c r="I286" s="21"/>
      <c r="J286" s="21"/>
      <c r="K286" s="22"/>
      <c r="L286" s="22"/>
      <c r="M286" s="22"/>
      <c r="N286" s="22"/>
      <c r="O286" s="22"/>
      <c r="P286" s="22"/>
      <c r="Q286" s="22"/>
      <c r="R286" s="22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>
      <c r="A287" s="22"/>
      <c r="B287" s="22"/>
      <c r="C287" s="22"/>
      <c r="D287" s="22"/>
      <c r="E287" s="22"/>
      <c r="F287" s="22"/>
      <c r="G287" s="22"/>
      <c r="H287" s="22"/>
      <c r="I287" s="21"/>
      <c r="J287" s="21"/>
      <c r="K287" s="22"/>
      <c r="L287" s="22"/>
      <c r="M287" s="22"/>
      <c r="N287" s="22"/>
      <c r="O287" s="22"/>
      <c r="P287" s="22"/>
      <c r="Q287" s="22"/>
      <c r="R287" s="22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>
      <c r="A288" s="22"/>
      <c r="B288" s="22"/>
      <c r="C288" s="22"/>
      <c r="D288" s="22"/>
      <c r="E288" s="22"/>
      <c r="F288" s="22"/>
      <c r="G288" s="22"/>
      <c r="H288" s="22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>
      <c r="A289" s="22"/>
      <c r="B289" s="22"/>
      <c r="C289" s="22"/>
      <c r="D289" s="22"/>
      <c r="E289" s="22"/>
      <c r="F289" s="22"/>
      <c r="G289" s="22"/>
      <c r="H289" s="22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>
      <c r="A290" s="22"/>
      <c r="B290" s="22"/>
      <c r="C290" s="22"/>
      <c r="D290" s="22"/>
      <c r="E290" s="22"/>
      <c r="F290" s="22"/>
      <c r="G290" s="22"/>
      <c r="H290" s="22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>
      <c r="A291" s="22"/>
      <c r="B291" s="22"/>
      <c r="C291" s="22"/>
      <c r="D291" s="22"/>
      <c r="E291" s="22"/>
      <c r="F291" s="22"/>
      <c r="G291" s="22"/>
      <c r="H291" s="22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>
      <c r="A292" s="22"/>
      <c r="B292" s="22"/>
      <c r="C292" s="22"/>
      <c r="D292" s="22"/>
      <c r="E292" s="22"/>
      <c r="F292" s="22"/>
      <c r="G292" s="22"/>
      <c r="H292" s="22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>
      <c r="A293" s="22"/>
      <c r="B293" s="22"/>
      <c r="C293" s="22"/>
      <c r="D293" s="22"/>
      <c r="E293" s="22"/>
      <c r="F293" s="22"/>
      <c r="G293" s="22"/>
      <c r="H293" s="22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>
      <c r="A294" s="22"/>
      <c r="B294" s="22"/>
      <c r="C294" s="22"/>
      <c r="D294" s="22"/>
      <c r="E294" s="22"/>
      <c r="F294" s="22"/>
      <c r="G294" s="22"/>
      <c r="H294" s="22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>
      <c r="A295" s="22"/>
      <c r="B295" s="22"/>
      <c r="C295" s="22"/>
      <c r="D295" s="22"/>
      <c r="E295" s="22"/>
      <c r="F295" s="22"/>
      <c r="G295" s="22"/>
      <c r="H295" s="22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>
      <c r="A296" s="22"/>
      <c r="B296" s="22"/>
      <c r="C296" s="22"/>
      <c r="D296" s="22"/>
      <c r="E296" s="22"/>
      <c r="F296" s="22"/>
      <c r="G296" s="22"/>
      <c r="H296" s="22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>
      <c r="A297" s="22"/>
      <c r="B297" s="22"/>
      <c r="C297" s="22"/>
      <c r="D297" s="22"/>
      <c r="E297" s="22"/>
      <c r="F297" s="22"/>
      <c r="G297" s="22"/>
      <c r="H297" s="22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>
      <c r="A298" s="22"/>
      <c r="B298" s="22"/>
      <c r="C298" s="22"/>
      <c r="D298" s="22"/>
      <c r="E298" s="22"/>
      <c r="F298" s="22"/>
      <c r="G298" s="22"/>
      <c r="H298" s="22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>
      <c r="A299" s="22"/>
      <c r="B299" s="22"/>
      <c r="C299" s="22"/>
      <c r="D299" s="22"/>
      <c r="E299" s="22"/>
      <c r="F299" s="22"/>
      <c r="G299" s="22"/>
      <c r="H299" s="22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>
      <c r="A300" s="22"/>
      <c r="B300" s="22"/>
      <c r="C300" s="22"/>
      <c r="D300" s="22"/>
      <c r="E300" s="22"/>
      <c r="F300" s="22"/>
      <c r="G300" s="22"/>
      <c r="H300" s="22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>
      <c r="A301" s="22"/>
      <c r="B301" s="22"/>
      <c r="C301" s="22"/>
      <c r="D301" s="22"/>
      <c r="E301" s="22"/>
      <c r="F301" s="22"/>
      <c r="G301" s="22"/>
      <c r="H301" s="22"/>
      <c r="I301" s="21"/>
      <c r="J301" s="21"/>
      <c r="K301" s="22"/>
      <c r="L301" s="22"/>
      <c r="M301" s="22"/>
      <c r="N301" s="22"/>
      <c r="O301" s="22"/>
      <c r="P301" s="22"/>
      <c r="Q301" s="22"/>
      <c r="R301" s="22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>
      <c r="A302" s="22"/>
      <c r="B302" s="22"/>
      <c r="C302" s="22"/>
      <c r="D302" s="22"/>
      <c r="E302" s="22"/>
      <c r="F302" s="22"/>
      <c r="G302" s="22"/>
      <c r="H302" s="22"/>
      <c r="I302" s="21"/>
      <c r="J302" s="21"/>
      <c r="K302" s="22"/>
      <c r="L302" s="22"/>
      <c r="M302" s="22"/>
      <c r="N302" s="22"/>
      <c r="O302" s="22"/>
      <c r="P302" s="22"/>
      <c r="Q302" s="22"/>
      <c r="R302" s="22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>
      <c r="A303" s="22"/>
      <c r="B303" s="22"/>
      <c r="C303" s="22"/>
      <c r="D303" s="22"/>
      <c r="E303" s="22"/>
      <c r="F303" s="22"/>
      <c r="G303" s="22"/>
      <c r="H303" s="22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>
      <c r="A304" s="22"/>
      <c r="B304" s="22"/>
      <c r="C304" s="22"/>
      <c r="D304" s="22"/>
      <c r="E304" s="22"/>
      <c r="F304" s="22"/>
      <c r="G304" s="22"/>
      <c r="H304" s="22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>
      <c r="A305" s="22"/>
      <c r="B305" s="22"/>
      <c r="C305" s="22"/>
      <c r="D305" s="22"/>
      <c r="E305" s="22"/>
      <c r="F305" s="22"/>
      <c r="G305" s="22"/>
      <c r="H305" s="22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>
      <c r="A306" s="22"/>
      <c r="B306" s="22"/>
      <c r="C306" s="22"/>
      <c r="D306" s="22"/>
      <c r="E306" s="22"/>
      <c r="F306" s="22"/>
      <c r="G306" s="22"/>
      <c r="H306" s="22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>
      <c r="A307" s="22"/>
      <c r="B307" s="22"/>
      <c r="C307" s="22"/>
      <c r="D307" s="22"/>
      <c r="E307" s="22"/>
      <c r="F307" s="22"/>
      <c r="G307" s="22"/>
      <c r="H307" s="22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>
      <c r="A308" s="22"/>
      <c r="B308" s="22"/>
      <c r="C308" s="22"/>
      <c r="D308" s="22"/>
      <c r="E308" s="22"/>
      <c r="F308" s="22"/>
      <c r="G308" s="22"/>
      <c r="H308" s="22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>
      <c r="A309" s="22"/>
      <c r="B309" s="22"/>
      <c r="C309" s="22"/>
      <c r="D309" s="22"/>
      <c r="E309" s="22"/>
      <c r="F309" s="22"/>
      <c r="G309" s="22"/>
      <c r="H309" s="22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>
      <c r="A310" s="22"/>
      <c r="B310" s="22"/>
      <c r="C310" s="22"/>
      <c r="D310" s="22"/>
      <c r="E310" s="22"/>
      <c r="F310" s="22"/>
      <c r="G310" s="22"/>
      <c r="H310" s="22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>
      <c r="A311" s="22"/>
      <c r="B311" s="22"/>
      <c r="C311" s="22"/>
      <c r="D311" s="22"/>
      <c r="E311" s="22"/>
      <c r="F311" s="22"/>
      <c r="G311" s="22"/>
      <c r="H311" s="22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>
      <c r="A312" s="22"/>
      <c r="B312" s="22"/>
      <c r="C312" s="22"/>
      <c r="D312" s="22"/>
      <c r="E312" s="22"/>
      <c r="F312" s="22"/>
      <c r="G312" s="22"/>
      <c r="H312" s="22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>
      <c r="A313" s="22"/>
      <c r="B313" s="22"/>
      <c r="C313" s="22"/>
      <c r="D313" s="22"/>
      <c r="E313" s="22"/>
      <c r="F313" s="22"/>
      <c r="G313" s="22"/>
      <c r="H313" s="22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>
      <c r="A314" s="22"/>
      <c r="B314" s="22"/>
      <c r="C314" s="22"/>
      <c r="D314" s="22"/>
      <c r="E314" s="22"/>
      <c r="F314" s="22"/>
      <c r="G314" s="22"/>
      <c r="H314" s="22"/>
      <c r="I314" s="21"/>
      <c r="J314" s="21"/>
      <c r="K314" s="22"/>
      <c r="L314" s="22"/>
      <c r="M314" s="22"/>
      <c r="N314" s="22"/>
      <c r="O314" s="22"/>
      <c r="P314" s="22"/>
      <c r="Q314" s="22"/>
      <c r="R314" s="22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>
      <c r="A315" s="22"/>
      <c r="B315" s="22"/>
      <c r="C315" s="22"/>
      <c r="D315" s="22"/>
      <c r="E315" s="22"/>
      <c r="F315" s="22"/>
      <c r="G315" s="22"/>
      <c r="H315" s="22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>
      <c r="A316" s="22"/>
      <c r="B316" s="22"/>
      <c r="C316" s="22"/>
      <c r="D316" s="22"/>
      <c r="E316" s="22"/>
      <c r="F316" s="22"/>
      <c r="G316" s="22"/>
      <c r="H316" s="22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>
      <c r="A317" s="22"/>
      <c r="B317" s="22"/>
      <c r="C317" s="22"/>
      <c r="D317" s="22"/>
      <c r="E317" s="22"/>
      <c r="F317" s="22"/>
      <c r="G317" s="22"/>
      <c r="H317" s="22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>
      <c r="A318" s="22"/>
      <c r="B318" s="22"/>
      <c r="C318" s="22"/>
      <c r="D318" s="22"/>
      <c r="E318" s="22"/>
      <c r="F318" s="22"/>
      <c r="G318" s="22"/>
      <c r="H318" s="22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>
      <c r="A319" s="22"/>
      <c r="B319" s="22"/>
      <c r="C319" s="22"/>
      <c r="D319" s="22"/>
      <c r="E319" s="22"/>
      <c r="F319" s="22"/>
      <c r="G319" s="22"/>
      <c r="H319" s="22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>
      <c r="A320" s="22"/>
      <c r="B320" s="22"/>
      <c r="C320" s="22"/>
      <c r="D320" s="22"/>
      <c r="E320" s="22"/>
      <c r="F320" s="22"/>
      <c r="G320" s="22"/>
      <c r="H320" s="22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>
      <c r="A321" s="22"/>
      <c r="B321" s="22"/>
      <c r="C321" s="22"/>
      <c r="D321" s="22"/>
      <c r="E321" s="22"/>
      <c r="F321" s="22"/>
      <c r="G321" s="22"/>
      <c r="H321" s="22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>
      <c r="A322" s="22"/>
      <c r="B322" s="22"/>
      <c r="C322" s="22"/>
      <c r="D322" s="22"/>
      <c r="E322" s="22"/>
      <c r="F322" s="22"/>
      <c r="G322" s="22"/>
      <c r="H322" s="22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>
      <c r="A323" s="22"/>
      <c r="B323" s="22"/>
      <c r="C323" s="22"/>
      <c r="D323" s="22"/>
      <c r="E323" s="22"/>
      <c r="F323" s="22"/>
      <c r="G323" s="22"/>
      <c r="H323" s="22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>
      <c r="A324" s="22"/>
      <c r="B324" s="22"/>
      <c r="C324" s="22"/>
      <c r="D324" s="22"/>
      <c r="E324" s="22"/>
      <c r="F324" s="22"/>
      <c r="G324" s="22"/>
      <c r="H324" s="22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>
      <c r="A325" s="22"/>
      <c r="B325" s="22"/>
      <c r="C325" s="22"/>
      <c r="D325" s="22"/>
      <c r="E325" s="22"/>
      <c r="F325" s="22"/>
      <c r="G325" s="22"/>
      <c r="H325" s="22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>
      <c r="A326" s="22"/>
      <c r="B326" s="22"/>
      <c r="C326" s="22"/>
      <c r="D326" s="22"/>
      <c r="E326" s="22"/>
      <c r="F326" s="22"/>
      <c r="G326" s="22"/>
      <c r="H326" s="22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>
      <c r="A327" s="22"/>
      <c r="B327" s="22"/>
      <c r="C327" s="22"/>
      <c r="D327" s="22"/>
      <c r="E327" s="22"/>
      <c r="F327" s="22"/>
      <c r="G327" s="22"/>
      <c r="H327" s="22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>
      <c r="A328" s="22"/>
      <c r="B328" s="22"/>
      <c r="C328" s="22"/>
      <c r="D328" s="22"/>
      <c r="E328" s="22"/>
      <c r="F328" s="22"/>
      <c r="G328" s="22"/>
      <c r="H328" s="22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>
      <c r="A329" s="22"/>
      <c r="B329" s="22"/>
      <c r="C329" s="22"/>
      <c r="D329" s="22"/>
      <c r="E329" s="22"/>
      <c r="F329" s="22"/>
      <c r="G329" s="22"/>
      <c r="H329" s="22"/>
      <c r="I329" s="21"/>
      <c r="J329" s="21"/>
      <c r="K329" s="22"/>
      <c r="L329" s="22"/>
      <c r="M329" s="22"/>
      <c r="N329" s="22"/>
      <c r="O329" s="22"/>
      <c r="P329" s="22"/>
      <c r="Q329" s="22"/>
      <c r="R329" s="22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>
      <c r="A330" s="22"/>
      <c r="B330" s="22"/>
      <c r="C330" s="22"/>
      <c r="D330" s="22"/>
      <c r="E330" s="22"/>
      <c r="F330" s="22"/>
      <c r="G330" s="22"/>
      <c r="H330" s="22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>
      <c r="A331" s="22"/>
      <c r="B331" s="22"/>
      <c r="C331" s="22"/>
      <c r="D331" s="22"/>
      <c r="E331" s="22"/>
      <c r="F331" s="22"/>
      <c r="G331" s="22"/>
      <c r="H331" s="22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>
      <c r="A332" s="22"/>
      <c r="B332" s="22"/>
      <c r="C332" s="22"/>
      <c r="D332" s="22"/>
      <c r="E332" s="22"/>
      <c r="F332" s="22"/>
      <c r="G332" s="22"/>
      <c r="H332" s="22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>
      <c r="A333" s="22"/>
      <c r="B333" s="22"/>
      <c r="C333" s="22"/>
      <c r="D333" s="22"/>
      <c r="E333" s="22"/>
      <c r="F333" s="22"/>
      <c r="G333" s="22"/>
      <c r="H333" s="22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>
      <c r="A334" s="22"/>
      <c r="B334" s="22"/>
      <c r="C334" s="22"/>
      <c r="D334" s="22"/>
      <c r="E334" s="22"/>
      <c r="F334" s="22"/>
      <c r="G334" s="22"/>
      <c r="H334" s="22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spans="1:26" ht="13.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spans="1:26" ht="13.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spans="1:26" ht="13.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spans="1:26" ht="13.5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spans="1:26" ht="13.5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spans="1:26" ht="13.5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spans="1:26" ht="13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spans="1:26" ht="13.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spans="1:26" ht="13.5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spans="1:26" ht="13.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spans="1:26" ht="13.5" customHeight="1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spans="1:26" ht="13.5" customHeight="1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spans="1:26" ht="13.5" customHeight="1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spans="1:26" ht="13.5" customHeight="1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spans="1:26" ht="13.5" customHeight="1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spans="1:26" ht="13.5" customHeight="1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spans="1:26" ht="13.5" customHeight="1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spans="1:26" ht="13.5" customHeight="1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spans="1:26" ht="13.5" customHeight="1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spans="1:26" ht="13.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spans="1:26" ht="13.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spans="1:26" ht="13.5" customHeight="1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spans="1:26" ht="13.5" customHeight="1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spans="1:26" ht="13.5" customHeight="1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spans="1:26" ht="13.5" customHeight="1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spans="1:26" ht="13.5" customHeight="1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spans="1:26" ht="13.5" customHeight="1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spans="1:26" ht="13.5" customHeight="1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spans="1:26" ht="13.5" customHeight="1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spans="1:26" ht="13.5" customHeight="1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spans="1:26" ht="13.5" customHeight="1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spans="1:26" ht="13.5" customHeight="1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spans="1:26" ht="13.5" customHeight="1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spans="1:26" ht="13.5" customHeight="1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26" ht="13.5" customHeight="1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spans="1:26" ht="13.5" customHeight="1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spans="1:26" ht="13.5" customHeight="1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spans="1:26" ht="13.5" customHeight="1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spans="1:26" ht="13.5" customHeight="1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spans="1:26" ht="13.5" customHeight="1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spans="1:26" ht="13.5" customHeight="1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spans="1:26" ht="13.5" customHeight="1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spans="1:26" ht="13.5" customHeight="1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spans="1:26" ht="13.5" customHeight="1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spans="1:26" ht="13.5" customHeight="1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spans="1:26" ht="13.5" customHeight="1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spans="1:26" ht="13.5" customHeight="1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spans="1:26" ht="13.5" customHeight="1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spans="1:26" ht="13.5" customHeight="1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spans="1:26" ht="13.5" customHeight="1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spans="1:26" ht="13.5" customHeight="1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spans="1:26" ht="13.5" customHeight="1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spans="1:26" ht="13.5" customHeight="1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spans="1:26" ht="13.5" customHeight="1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spans="1:26" ht="13.5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spans="1:26" ht="13.5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spans="1:26" ht="13.5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spans="1:26" ht="13.5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spans="1:26" ht="13.5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spans="1:26" ht="13.5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spans="1:26" ht="13.5" customHeight="1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spans="1:26" ht="13.5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spans="1:26" ht="13.5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spans="1:26" ht="13.5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spans="1:26" ht="13.5" customHeight="1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spans="1:26" ht="13.5" customHeight="1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spans="1:26" ht="13.5" customHeight="1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spans="1:26" ht="13.5" customHeight="1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spans="1:26" ht="13.5" customHeight="1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spans="1:26" ht="13.5" customHeight="1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spans="1:26" ht="13.5" customHeight="1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spans="1:26" ht="13.5" customHeight="1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spans="1:26" ht="13.5" customHeight="1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spans="1:26" ht="13.5" customHeight="1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spans="1:26" ht="13.5" customHeight="1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spans="1:26" ht="13.5" customHeight="1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spans="1:26" ht="13.5" customHeight="1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spans="1:26" ht="13.5" customHeight="1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spans="1:26" ht="13.5" customHeight="1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spans="1:26" ht="13.5" customHeight="1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26" ht="13.5" customHeight="1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spans="1:26" ht="13.5" customHeight="1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spans="1:26" ht="13.5" customHeight="1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spans="1:26" ht="13.5" customHeight="1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spans="1:26" ht="13.5" customHeight="1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spans="1:26" ht="13.5" customHeight="1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spans="1:26" ht="13.5" customHeight="1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spans="1:26" ht="13.5" customHeight="1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spans="1:26" ht="13.5" customHeight="1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spans="1:26" ht="13.5" customHeight="1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spans="1:26" ht="13.5" customHeight="1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spans="1:26" ht="13.5" customHeight="1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spans="1:26" ht="13.5" customHeight="1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spans="1:26" ht="13.5" customHeight="1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spans="1:26" ht="13.5" customHeight="1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spans="1:26" ht="13.5" customHeight="1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spans="1:26" ht="13.5" customHeight="1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spans="1:26" ht="13.5" customHeight="1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spans="1:26" ht="13.5" customHeight="1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spans="1:26" ht="13.5" customHeight="1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spans="1:26" ht="13.5" customHeight="1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spans="1:26" ht="13.5" customHeight="1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spans="1:26" ht="13.5" customHeight="1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spans="1:26" ht="13.5" customHeight="1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spans="1:26" ht="13.5" customHeight="1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spans="1:26" ht="13.5" customHeight="1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spans="1:26" ht="13.5" customHeight="1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spans="1:26" ht="13.5" customHeight="1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spans="1:26" ht="13.5" customHeight="1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spans="1:26" ht="13.5" customHeight="1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spans="1:26" ht="13.5" customHeight="1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spans="1:26" ht="13.5" customHeight="1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spans="1:26" ht="13.5" customHeight="1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spans="1:26" ht="13.5" customHeight="1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spans="1:26" ht="13.5" customHeight="1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spans="1:26" ht="13.5" customHeight="1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spans="1:26" ht="13.5" customHeight="1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spans="1:26" ht="13.5" customHeight="1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spans="1:26" ht="13.5" customHeight="1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spans="1:26" ht="13.5" customHeight="1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spans="1:26" ht="13.5" customHeight="1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spans="1:26" ht="13.5" customHeight="1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spans="1:26" ht="13.5" customHeight="1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spans="1:26" ht="13.5" customHeight="1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spans="1:26" ht="13.5" customHeight="1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spans="1:26" ht="13.5" customHeight="1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spans="1:26" ht="13.5" customHeight="1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spans="1:26" ht="13.5" customHeight="1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spans="1:26" ht="13.5" customHeight="1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spans="1:26" ht="13.5" customHeight="1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spans="1:26" ht="13.5" customHeight="1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spans="1:26" ht="13.5" customHeight="1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spans="1:26" ht="13.5" customHeight="1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spans="1:26" ht="13.5" customHeight="1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spans="1:26" ht="13.5" customHeight="1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spans="1:26" ht="13.5" customHeight="1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spans="1:26" ht="13.5" customHeight="1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spans="1:26" ht="13.5" customHeight="1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spans="1:26" ht="13.5" customHeight="1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spans="1:26" ht="13.5" customHeight="1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spans="1:26" ht="13.5" customHeight="1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spans="1:26" ht="13.5" customHeight="1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spans="1:26" ht="13.5" customHeight="1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spans="1:26" ht="13.5" customHeight="1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spans="1:26" ht="13.5" customHeight="1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spans="1:26" ht="13.5" customHeight="1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spans="1:26" ht="13.5" customHeight="1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spans="1:26" ht="13.5" customHeight="1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spans="1:26" ht="13.5" customHeight="1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spans="1:26" ht="13.5" customHeight="1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spans="1:26" ht="13.5" customHeight="1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spans="1:26" ht="13.5" customHeight="1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spans="1:26" ht="13.5" customHeight="1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spans="1:26" ht="13.5" customHeight="1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spans="1:26" ht="13.5" customHeight="1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spans="1:26" ht="13.5" customHeight="1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spans="1:26" ht="13.5" customHeight="1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spans="1:26" ht="13.5" customHeight="1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spans="1:26" ht="13.5" customHeight="1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spans="1:26" ht="13.5" customHeight="1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spans="1:26" ht="13.5" customHeight="1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spans="1:26" ht="13.5" customHeight="1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spans="1:26" ht="13.5" customHeight="1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spans="1:26" ht="13.5" customHeight="1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spans="1:26" ht="13.5" customHeight="1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spans="1:26" ht="13.5" customHeight="1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spans="1:26" ht="13.5" customHeight="1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spans="1:26" ht="13.5" customHeight="1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spans="1:26" ht="13.5" customHeight="1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spans="1:26" ht="13.5" customHeight="1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spans="1:26" ht="13.5" customHeight="1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spans="1:26" ht="13.5" customHeight="1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26" ht="13.5" customHeight="1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spans="1:26" ht="13.5" customHeight="1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spans="1:26" ht="13.5" customHeight="1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spans="1:26" ht="13.5" customHeight="1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spans="1:26" ht="13.5" customHeight="1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spans="1:26" ht="13.5" customHeight="1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spans="1:26" ht="13.5" customHeight="1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spans="1:26" ht="13.5" customHeight="1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spans="1:26" ht="13.5" customHeight="1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spans="1:26" ht="13.5" customHeight="1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spans="1:26" ht="13.5" customHeight="1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spans="1:26" ht="13.5" customHeight="1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spans="1:26" ht="13.5" customHeight="1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spans="1:26" ht="13.5" customHeight="1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spans="1:26" ht="13.5" customHeight="1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spans="1:26" ht="13.5" customHeight="1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spans="1:26" ht="13.5" customHeight="1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spans="1:26" ht="13.5" customHeight="1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spans="1:26" ht="13.5" customHeight="1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spans="1:26" ht="13.5" customHeight="1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spans="1:26" ht="13.5" customHeight="1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spans="1:26" ht="13.5" customHeight="1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spans="1:26" ht="13.5" customHeight="1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spans="1:26" ht="13.5" customHeight="1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spans="1:26" ht="13.5" customHeight="1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spans="1:26" ht="13.5" customHeight="1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spans="1:26" ht="13.5" customHeight="1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spans="1:26" ht="13.5" customHeight="1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spans="1:26" ht="13.5" customHeight="1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spans="1:26" ht="13.5" customHeight="1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spans="1:26" ht="13.5" customHeight="1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spans="1:26" ht="13.5" customHeight="1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spans="1:26" ht="13.5" customHeight="1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spans="1:26" ht="13.5" customHeight="1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spans="1:26" ht="13.5" customHeight="1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spans="1:26" ht="13.5" customHeight="1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spans="1:26" ht="13.5" customHeight="1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spans="1:26" ht="13.5" customHeight="1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spans="1:26" ht="13.5" customHeight="1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spans="1:26" ht="13.5" customHeight="1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spans="1:26" ht="13.5" customHeight="1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spans="1:26" ht="13.5" customHeight="1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spans="1:26" ht="13.5" customHeight="1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spans="1:26" ht="13.5" customHeight="1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spans="1:26" ht="13.5" customHeight="1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spans="1:26" ht="13.5" customHeight="1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26" ht="13.5" customHeight="1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spans="1:26" ht="13.5" customHeight="1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spans="1:26" ht="13.5" customHeight="1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spans="1:26" ht="13.5" customHeight="1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spans="1:26" ht="13.5" customHeight="1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spans="1:26" ht="13.5" customHeight="1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spans="1:26" ht="13.5" customHeight="1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spans="1:26" ht="13.5" customHeight="1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spans="1:26" ht="13.5" customHeight="1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spans="1:26" ht="13.5" customHeight="1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spans="1:26" ht="13.5" customHeight="1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spans="1:26" ht="13.5" customHeight="1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spans="1:26" ht="13.5" customHeight="1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spans="1:26" ht="13.5" customHeight="1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spans="1:26" ht="13.5" customHeight="1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spans="1:26" ht="13.5" customHeight="1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spans="1:26" ht="13.5" customHeight="1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spans="1:26" ht="13.5" customHeight="1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spans="1:26" ht="13.5" customHeight="1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spans="1:26" ht="13.5" customHeight="1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spans="1:26" ht="13.5" customHeight="1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spans="1:26" ht="13.5" customHeight="1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spans="1:26" ht="13.5" customHeight="1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spans="1:26" ht="13.5" customHeight="1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spans="1:26" ht="13.5" customHeight="1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spans="1:26" ht="13.5" customHeight="1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spans="1:26" ht="13.5" customHeight="1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spans="1:26" ht="13.5" customHeight="1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spans="1:26" ht="13.5" customHeight="1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spans="1:26" ht="13.5" customHeight="1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spans="1:26" ht="13.5" customHeight="1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spans="1:26" ht="13.5" customHeight="1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spans="1:26" ht="13.5" customHeight="1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spans="1:26" ht="13.5" customHeight="1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spans="1:26" ht="13.5" customHeight="1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spans="1:26" ht="13.5" customHeight="1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spans="1:26" ht="13.5" customHeight="1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spans="1:26" ht="13.5" customHeight="1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spans="1:26" ht="13.5" customHeight="1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spans="1:26" ht="13.5" customHeight="1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spans="1:26" ht="13.5" customHeight="1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spans="1:26" ht="13.5" customHeight="1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spans="1:26" ht="13.5" customHeight="1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spans="1:26" ht="13.5" customHeight="1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spans="1:26" ht="13.5" customHeight="1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spans="1:26" ht="13.5" customHeight="1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26" ht="13.5" customHeight="1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spans="1:26" ht="13.5" customHeight="1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spans="1:26" ht="13.5" customHeight="1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spans="1:26" ht="13.5" customHeight="1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spans="1:26" ht="13.5" customHeight="1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spans="1:26" ht="13.5" customHeight="1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spans="1:26" ht="13.5" customHeight="1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spans="1:26" ht="13.5" customHeight="1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spans="1:26" ht="13.5" customHeight="1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spans="1:26" ht="13.5" customHeight="1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spans="1:26" ht="13.5" customHeight="1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spans="1:26" ht="13.5" customHeight="1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spans="1:26" ht="13.5" customHeight="1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spans="1:26" ht="13.5" customHeight="1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spans="1:26" ht="13.5" customHeight="1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spans="1:26" ht="13.5" customHeight="1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spans="1:26" ht="13.5" customHeight="1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spans="1:26" ht="13.5" customHeight="1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spans="1:26" ht="13.5" customHeight="1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spans="1:26" ht="13.5" customHeight="1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spans="1:26" ht="13.5" customHeight="1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spans="1:26" ht="13.5" customHeight="1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spans="1:26" ht="13.5" customHeight="1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spans="1:26" ht="13.5" customHeight="1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spans="1:26" ht="13.5" customHeight="1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spans="1:26" ht="13.5" customHeight="1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spans="1:26" ht="13.5" customHeight="1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spans="1:26" ht="13.5" customHeight="1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spans="1:26" ht="13.5" customHeight="1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spans="1:26" ht="13.5" customHeight="1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spans="1:26" ht="13.5" customHeight="1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spans="1:26" ht="13.5" customHeight="1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spans="1:26" ht="13.5" customHeight="1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spans="1:26" ht="13.5" customHeight="1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spans="1:26" ht="13.5" customHeight="1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spans="1:26" ht="13.5" customHeight="1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spans="1:26" ht="13.5" customHeight="1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spans="1:26" ht="13.5" customHeight="1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spans="1:26" ht="13.5" customHeight="1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spans="1:26" ht="13.5" customHeight="1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spans="1:26" ht="13.5" customHeight="1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spans="1:26" ht="13.5" customHeight="1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spans="1:26" ht="13.5" customHeight="1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spans="1:26" ht="13.5" customHeight="1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spans="1:26" ht="13.5" customHeight="1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spans="1:26" ht="13.5" customHeight="1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spans="1:26" ht="13.5" customHeight="1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spans="1:26" ht="13.5" customHeight="1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spans="1:26" ht="13.5" customHeight="1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spans="1:26" ht="13.5" customHeight="1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spans="1:26" ht="13.5" customHeight="1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spans="1:26" ht="13.5" customHeight="1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spans="1:26" ht="13.5" customHeight="1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spans="1:26" ht="13.5" customHeight="1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spans="1:26" ht="13.5" customHeight="1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spans="1:26" ht="13.5" customHeight="1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spans="1:26" ht="13.5" customHeight="1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spans="1:26" ht="13.5" customHeight="1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spans="1:26" ht="13.5" customHeight="1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spans="1:26" ht="13.5" customHeight="1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spans="1:26" ht="13.5" customHeight="1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spans="1:26" ht="13.5" customHeight="1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spans="1:26" ht="13.5" customHeight="1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spans="1:26" ht="13.5" customHeight="1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spans="1:26" ht="13.5" customHeight="1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spans="1:26" ht="13.5" customHeight="1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spans="1:26" ht="13.5" customHeight="1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spans="1:26" ht="13.5" customHeight="1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spans="1:26" ht="13.5" customHeight="1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spans="1:26" ht="13.5" customHeight="1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spans="1:26" ht="13.5" customHeight="1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spans="1:26" ht="13.5" customHeight="1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spans="1:26" ht="13.5" customHeight="1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spans="1:26" ht="13.5" customHeight="1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spans="1:26" ht="13.5" customHeight="1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spans="1:26" ht="13.5" customHeight="1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spans="1:26" ht="13.5" customHeight="1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spans="1:26" ht="13.5" customHeight="1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spans="1:26" ht="13.5" customHeight="1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spans="1:26" ht="13.5" customHeight="1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spans="1:26" ht="13.5" customHeight="1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spans="1:26" ht="13.5" customHeight="1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spans="1:26" ht="13.5" customHeight="1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spans="1:26" ht="13.5" customHeight="1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spans="1:26" ht="13.5" customHeight="1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spans="1:26" ht="13.5" customHeight="1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spans="1:26" ht="13.5" customHeight="1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spans="1:26" ht="13.5" customHeight="1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spans="1:26" ht="13.5" customHeight="1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spans="1:26" ht="13.5" customHeight="1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spans="1:26" ht="13.5" customHeight="1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spans="1:26" ht="13.5" customHeight="1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spans="1:26" ht="13.5" customHeight="1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spans="1:26" ht="13.5" customHeight="1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spans="1:26" ht="13.5" customHeight="1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spans="1:26" ht="13.5" customHeight="1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spans="1:26" ht="13.5" customHeight="1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spans="1:26" ht="13.5" customHeight="1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spans="1:26" ht="13.5" customHeight="1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spans="1:26" ht="13.5" customHeight="1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spans="1:26" ht="13.5" customHeight="1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spans="1:26" ht="13.5" customHeight="1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spans="1:26" ht="13.5" customHeight="1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spans="1:26" ht="13.5" customHeight="1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spans="1:26" ht="13.5" customHeight="1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spans="1:26" ht="13.5" customHeight="1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spans="1:26" ht="13.5" customHeight="1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spans="1:26" ht="13.5" customHeight="1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spans="1:26" ht="13.5" customHeight="1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spans="1:26" ht="13.5" customHeight="1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spans="1:26" ht="13.5" customHeight="1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spans="1:26" ht="13.5" customHeight="1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spans="1:26" ht="13.5" customHeight="1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spans="1:26" ht="13.5" customHeight="1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spans="1:26" ht="13.5" customHeight="1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spans="1:26" ht="13.5" customHeight="1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spans="1:26" ht="13.5" customHeight="1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spans="1:26" ht="13.5" customHeight="1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spans="1:26" ht="13.5" customHeight="1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spans="1:26" ht="13.5" customHeight="1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spans="1:26" ht="13.5" customHeight="1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spans="1:26" ht="13.5" customHeight="1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spans="1:26" ht="13.5" customHeight="1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spans="1:26" ht="13.5" customHeight="1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spans="1:26" ht="13.5" customHeight="1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spans="1:26" ht="13.5" customHeight="1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spans="1:26" ht="13.5" customHeight="1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spans="1:26" ht="13.5" customHeight="1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spans="1:26" ht="13.5" customHeight="1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spans="1:26" ht="13.5" customHeight="1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spans="1:26" ht="13.5" customHeight="1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spans="1:26" ht="13.5" customHeight="1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spans="1:26" ht="13.5" customHeight="1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spans="1:26" ht="13.5" customHeight="1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spans="1:26" ht="13.5" customHeight="1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spans="1:26" ht="13.5" customHeight="1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spans="1:26" ht="13.5" customHeight="1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spans="1:26" ht="13.5" customHeight="1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spans="1:26" ht="13.5" customHeight="1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spans="1:26" ht="13.5" customHeight="1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spans="1:26" ht="13.5" customHeight="1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spans="1:26" ht="13.5" customHeight="1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spans="1:26" ht="13.5" customHeight="1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spans="1:26" ht="13.5" customHeight="1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spans="1:26" ht="13.5" customHeight="1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spans="1:26" ht="13.5" customHeight="1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spans="1:26" ht="13.5" customHeight="1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spans="1:26" ht="13.5" customHeight="1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spans="1:26" ht="13.5" customHeight="1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spans="1:26" ht="13.5" customHeight="1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spans="1:26" ht="13.5" customHeight="1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spans="1:26" ht="13.5" customHeight="1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spans="1:26" ht="13.5" customHeight="1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spans="1:26" ht="13.5" customHeight="1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spans="1:26" ht="13.5" customHeight="1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spans="1:26" ht="13.5" customHeight="1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spans="1:26" ht="13.5" customHeight="1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spans="1:26" ht="13.5" customHeight="1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spans="1:26" ht="13.5" customHeight="1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spans="1:26" ht="13.5" customHeight="1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spans="1:26" ht="13.5" customHeight="1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spans="1:26" ht="13.5" customHeight="1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spans="1:26" ht="13.5" customHeight="1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spans="1:26" ht="13.5" customHeight="1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spans="1:26" ht="13.5" customHeight="1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spans="1:26" ht="13.5" customHeight="1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spans="1:26" ht="13.5" customHeight="1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spans="1:26" ht="13.5" customHeight="1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spans="1:26" ht="13.5" customHeight="1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spans="1:26" ht="13.5" customHeight="1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spans="1:26" ht="13.5" customHeight="1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spans="1:26" ht="13.5" customHeight="1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spans="1:26" ht="13.5" customHeight="1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spans="1:26" ht="13.5" customHeight="1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spans="1:26" ht="13.5" customHeight="1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spans="1:26" ht="13.5" customHeight="1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spans="1:26" ht="13.5" customHeight="1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spans="1:26" ht="13.5" customHeight="1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spans="1:26" ht="13.5" customHeight="1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spans="1:26" ht="13.5" customHeight="1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spans="1:26" ht="13.5" customHeight="1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spans="1:26" ht="13.5" customHeight="1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spans="1:26" ht="13.5" customHeight="1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spans="1:26" ht="13.5" customHeight="1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26" ht="13.5" customHeight="1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spans="1:26" ht="13.5" customHeight="1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spans="1:26" ht="13.5" customHeight="1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spans="1:26" ht="13.5" customHeight="1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spans="1:26" ht="13.5" customHeight="1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spans="1:26" ht="13.5" customHeight="1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spans="1:26" ht="13.5" customHeight="1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spans="1:26" ht="13.5" customHeight="1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spans="1:26" ht="13.5" customHeight="1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spans="1:26" ht="13.5" customHeight="1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spans="1:26" ht="13.5" customHeight="1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spans="1:26" ht="13.5" customHeight="1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spans="1:26" ht="13.5" customHeight="1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spans="1:26" ht="13.5" customHeight="1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spans="1:26" ht="13.5" customHeight="1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spans="1:26" ht="13.5" customHeight="1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spans="1:26" ht="13.5" customHeight="1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spans="1:26" ht="13.5" customHeight="1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spans="1:26" ht="13.5" customHeight="1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spans="1:26" ht="13.5" customHeight="1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spans="1:26" ht="13.5" customHeight="1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spans="1:26" ht="13.5" customHeight="1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spans="1:26" ht="13.5" customHeight="1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spans="1:26" ht="13.5" customHeight="1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spans="1:26" ht="13.5" customHeight="1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spans="1:26" ht="13.5" customHeight="1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spans="1:26" ht="13.5" customHeight="1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spans="1:26" ht="13.5" customHeight="1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spans="1:26" ht="13.5" customHeight="1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spans="1:26" ht="13.5" customHeight="1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spans="1:26" ht="13.5" customHeight="1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spans="1:26" ht="13.5" customHeight="1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spans="1:26" ht="13.5" customHeight="1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spans="1:26" ht="13.5" customHeight="1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spans="1:26" ht="13.5" customHeight="1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spans="1:26" ht="13.5" customHeight="1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spans="1:26" ht="13.5" customHeight="1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spans="1:26" ht="13.5" customHeight="1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spans="1:26" ht="13.5" customHeight="1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spans="1:26" ht="13.5" customHeight="1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spans="1:26" ht="13.5" customHeight="1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spans="1:26" ht="13.5" customHeight="1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spans="1:26" ht="13.5" customHeight="1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spans="1:26" ht="13.5" customHeight="1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spans="1:26" ht="13.5" customHeight="1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spans="1:26" ht="13.5" customHeight="1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spans="1:26" ht="13.5" customHeight="1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spans="1:26" ht="13.5" customHeight="1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spans="1:26" ht="13.5" customHeight="1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spans="1:26" ht="13.5" customHeight="1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spans="1:26" ht="13.5" customHeight="1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spans="1:26" ht="13.5" customHeight="1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spans="1:26" ht="13.5" customHeight="1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spans="1:26" ht="13.5" customHeight="1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spans="1:26" ht="13.5" customHeight="1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spans="1:26" ht="13.5" customHeight="1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spans="1:26" ht="13.5" customHeight="1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spans="1:26" ht="13.5" customHeight="1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spans="1:26" ht="13.5" customHeight="1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spans="1:26" ht="13.5" customHeight="1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spans="1:26" ht="13.5" customHeight="1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spans="1:26" ht="13.5" customHeight="1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spans="1:26" ht="13.5" customHeight="1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spans="1:26" ht="13.5" customHeight="1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spans="1:26" ht="13.5" customHeight="1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spans="1:26" ht="13.5" customHeight="1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spans="1:26" ht="13.5" customHeight="1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spans="1:26" ht="13.5" customHeight="1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spans="1:26" ht="13.5" customHeight="1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spans="1:26" ht="13.5" customHeight="1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spans="1:26" ht="13.5" customHeight="1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spans="1:26" ht="13.5" customHeight="1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spans="1:26" ht="13.5" customHeight="1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spans="1:26" ht="13.5" customHeight="1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spans="1:26" ht="13.5" customHeight="1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spans="1:26" ht="13.5" customHeight="1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spans="1:26" ht="13.5" customHeight="1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spans="1:26" ht="13.5" customHeight="1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spans="1:26" ht="13.5" customHeight="1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spans="1:26" ht="13.5" customHeight="1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spans="1:26" ht="13.5" customHeight="1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spans="1:26" ht="13.5" customHeight="1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spans="1:26" ht="13.5" customHeight="1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spans="1:26" ht="13.5" customHeight="1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spans="1:26" ht="13.5" customHeight="1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spans="1:26" ht="13.5" customHeight="1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spans="1:26" ht="13.5" customHeight="1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spans="1:26" ht="13.5" customHeight="1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spans="1:26" ht="13.5" customHeight="1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spans="1:26" ht="13.5" customHeight="1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spans="1:26" ht="13.5" customHeight="1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spans="1:26" ht="13.5" customHeight="1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26" ht="13.5" customHeight="1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spans="1:26" ht="13.5" customHeight="1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spans="1:26" ht="13.5" customHeight="1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spans="1:26" ht="13.5" customHeight="1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spans="1:26" ht="13.5" customHeight="1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spans="1:26" ht="13.5" customHeight="1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spans="1:26" ht="13.5" customHeight="1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spans="1:26" ht="13.5" customHeight="1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spans="1:26" ht="13.5" customHeight="1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spans="1:26" ht="13.5" customHeight="1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spans="1:26" ht="13.5" customHeight="1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spans="1:26" ht="13.5" customHeight="1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spans="1:26" ht="13.5" customHeight="1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spans="1:26" ht="13.5" customHeight="1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spans="1:26" ht="13.5" customHeight="1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spans="1:26" ht="13.5" customHeigh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spans="1:26" ht="13.5" customHeight="1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spans="1:26" ht="13.5" customHeigh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spans="1:26" ht="13.5" customHeight="1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spans="1:26" ht="13.5" customHeigh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spans="1:26" ht="13.5" customHeight="1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spans="1:26" ht="13.5" customHeight="1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spans="1:26" ht="13.5" customHeight="1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spans="1:26" ht="13.5" customHeight="1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spans="1:26" ht="13.5" customHeight="1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spans="1:26" ht="13.5" customHeight="1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spans="1:26" ht="13.5" customHeight="1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spans="1:26" ht="13.5" customHeight="1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spans="1:26" ht="13.5" customHeight="1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spans="1:26" ht="13.5" customHeight="1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spans="1:26" ht="13.5" customHeight="1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spans="1:26" ht="13.5" customHeight="1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spans="1:26" ht="13.5" customHeight="1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spans="1:26" ht="13.5" customHeight="1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spans="1:26" ht="13.5" customHeight="1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spans="1:26" ht="13.5" customHeight="1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spans="1:26" ht="13.5" customHeight="1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spans="1:26" ht="13.5" customHeight="1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spans="1:26" ht="13.5" customHeight="1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spans="1:26" ht="13.5" customHeight="1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spans="1:26" ht="13.5" customHeight="1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spans="1:26" ht="13.5" customHeight="1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spans="1:26" ht="13.5" customHeight="1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spans="1:26" ht="13.5" customHeight="1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spans="1:26" ht="13.5" customHeight="1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spans="1:26" ht="13.5" customHeight="1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spans="1:26" ht="13.5" customHeight="1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spans="1:26" ht="13.5" customHeight="1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spans="1:26" ht="13.5" customHeight="1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spans="1:26" ht="13.5" customHeight="1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spans="1:26" ht="13.5" customHeight="1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spans="1:26" ht="13.5" customHeight="1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spans="1:26" ht="13.5" customHeight="1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spans="1:26" ht="13.5" customHeight="1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spans="1:26" ht="13.5" customHeight="1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spans="1:26" ht="13.5" customHeight="1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spans="1:26" ht="13.5" customHeight="1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spans="1:26" ht="13.5" customHeight="1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spans="1:26" ht="13.5" customHeight="1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spans="1:26" ht="13.5" customHeight="1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spans="1:26" ht="13.5" customHeight="1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spans="1:26" ht="13.5" customHeight="1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spans="1:26" ht="13.5" customHeight="1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spans="1:26" ht="13.5" customHeight="1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spans="1:26" ht="13.5" customHeight="1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spans="1:26" ht="13.5" customHeight="1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spans="1:26" ht="13.5" customHeight="1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spans="1:26" ht="13.5" customHeight="1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spans="1:26" ht="13.5" customHeight="1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spans="1:26" ht="13.5" customHeight="1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spans="1:26" ht="13.5" customHeight="1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spans="1:26" ht="13.5" customHeight="1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spans="1:26" ht="13.5" customHeight="1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spans="1:26" ht="13.5" customHeight="1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spans="1:26" ht="13.5" customHeight="1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spans="1:26" ht="13.5" customHeight="1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spans="1:26" ht="13.5" customHeight="1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spans="1:26" ht="13.5" customHeight="1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spans="1:26" ht="13.5" customHeight="1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spans="1:26" ht="13.5" customHeight="1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spans="1:26" ht="13.5" customHeight="1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spans="1:26" ht="13.5" customHeight="1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spans="1:26" ht="13.5" customHeight="1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spans="1:26" ht="13.5" customHeight="1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spans="1:26" ht="13.5" customHeight="1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spans="1:26" ht="13.5" customHeight="1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spans="1:26" ht="13.5" customHeight="1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spans="1:26" ht="13.5" customHeight="1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spans="1:26" ht="13.5" customHeight="1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spans="1:26" ht="13.5" customHeight="1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spans="1:26" ht="13.5" customHeight="1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spans="1:26" ht="13.5" customHeight="1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spans="1:26" ht="13.5" customHeight="1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spans="1:26" ht="13.5" customHeight="1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spans="1:26" ht="13.5" customHeight="1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spans="1:26" ht="13.5" customHeight="1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spans="1:26" ht="13.5" customHeight="1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spans="1:26" ht="13.5" customHeight="1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spans="1:26" ht="13.5" customHeight="1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spans="1:26" ht="13.5" customHeight="1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spans="1:26" ht="13.5" customHeight="1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spans="1:26" ht="13.5" customHeight="1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spans="1:26" ht="13.5" customHeight="1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spans="1:26" ht="13.5" customHeight="1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spans="1:26" ht="13.5" customHeight="1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spans="1:26" ht="13.5" customHeight="1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spans="1:26" ht="13.5" customHeight="1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spans="1:26" ht="13.5" customHeight="1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spans="1:26" ht="13.5" customHeight="1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spans="1:26" ht="13.5" customHeight="1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spans="1:26" ht="13.5" customHeight="1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spans="1:26" ht="13.5" customHeight="1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spans="1:26" ht="13.5" customHeight="1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spans="1:26" ht="13.5" customHeight="1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spans="1:26" ht="13.5" customHeight="1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spans="1:26" ht="13.5" customHeight="1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spans="1:26" ht="13.5" customHeight="1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spans="1:26" ht="13.5" customHeight="1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spans="1:26" ht="13.5" customHeight="1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spans="1:26" ht="13.5" customHeight="1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spans="1:26" ht="13.5" customHeight="1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spans="1:26" ht="13.5" customHeight="1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spans="1:26" ht="13.5" customHeight="1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spans="1:26" ht="13.5" customHeight="1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spans="1:26" ht="13.5" customHeight="1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mergeCells count="164">
    <mergeCell ref="B94:G94"/>
    <mergeCell ref="B95:G95"/>
    <mergeCell ref="B96:G96"/>
    <mergeCell ref="B97:G97"/>
    <mergeCell ref="A98:G98"/>
    <mergeCell ref="A99:I99"/>
    <mergeCell ref="A100:I100"/>
    <mergeCell ref="L45:N45"/>
    <mergeCell ref="L46:N46"/>
    <mergeCell ref="B45:G45"/>
    <mergeCell ref="A46:G46"/>
    <mergeCell ref="A47:G47"/>
    <mergeCell ref="B48:D48"/>
    <mergeCell ref="B49:G49"/>
    <mergeCell ref="B50:G50"/>
    <mergeCell ref="B51:G51"/>
    <mergeCell ref="B39:G39"/>
    <mergeCell ref="B40:G40"/>
    <mergeCell ref="B41:G41"/>
    <mergeCell ref="B42:G42"/>
    <mergeCell ref="L42:N42"/>
    <mergeCell ref="B43:G43"/>
    <mergeCell ref="L43:N43"/>
    <mergeCell ref="B44:G44"/>
    <mergeCell ref="L44:N44"/>
    <mergeCell ref="B119:G119"/>
    <mergeCell ref="B120:G120"/>
    <mergeCell ref="B121:G121"/>
    <mergeCell ref="B129:G129"/>
    <mergeCell ref="B130:G130"/>
    <mergeCell ref="B131:G131"/>
    <mergeCell ref="A133:H133"/>
    <mergeCell ref="A134:H134"/>
    <mergeCell ref="B122:G122"/>
    <mergeCell ref="B123:G123"/>
    <mergeCell ref="B124:G124"/>
    <mergeCell ref="A125:G125"/>
    <mergeCell ref="B126:I126"/>
    <mergeCell ref="B127:G127"/>
    <mergeCell ref="B128:G128"/>
    <mergeCell ref="A110:I110"/>
    <mergeCell ref="A111:H111"/>
    <mergeCell ref="A112:H112"/>
    <mergeCell ref="A113:H113"/>
    <mergeCell ref="A114:H114"/>
    <mergeCell ref="A115:H115"/>
    <mergeCell ref="A116:I116"/>
    <mergeCell ref="A117:I117"/>
    <mergeCell ref="B118:G118"/>
    <mergeCell ref="A101:H101"/>
    <mergeCell ref="B102:H102"/>
    <mergeCell ref="B103:H103"/>
    <mergeCell ref="B104:H104"/>
    <mergeCell ref="B105:H105"/>
    <mergeCell ref="B106:H106"/>
    <mergeCell ref="B107:H107"/>
    <mergeCell ref="A108:H108"/>
    <mergeCell ref="A109:H109"/>
    <mergeCell ref="A85:I85"/>
    <mergeCell ref="A86:I86"/>
    <mergeCell ref="A87:H87"/>
    <mergeCell ref="B88:H88"/>
    <mergeCell ref="B89:H89"/>
    <mergeCell ref="A90:H90"/>
    <mergeCell ref="A91:I91"/>
    <mergeCell ref="A92:I92"/>
    <mergeCell ref="B93:G93"/>
    <mergeCell ref="B76:G76"/>
    <mergeCell ref="B77:G77"/>
    <mergeCell ref="B78:G78"/>
    <mergeCell ref="B79:G79"/>
    <mergeCell ref="A80:G80"/>
    <mergeCell ref="A81:I81"/>
    <mergeCell ref="A82:G82"/>
    <mergeCell ref="B83:G83"/>
    <mergeCell ref="A84:G84"/>
    <mergeCell ref="B67:G67"/>
    <mergeCell ref="B68:G68"/>
    <mergeCell ref="B69:G69"/>
    <mergeCell ref="B70:G70"/>
    <mergeCell ref="A71:G71"/>
    <mergeCell ref="A72:G72"/>
    <mergeCell ref="A73:G73"/>
    <mergeCell ref="B74:G74"/>
    <mergeCell ref="B75:G75"/>
    <mergeCell ref="A58:H58"/>
    <mergeCell ref="B59:H59"/>
    <mergeCell ref="B60:H60"/>
    <mergeCell ref="B61:H61"/>
    <mergeCell ref="A62:H62"/>
    <mergeCell ref="A63:I63"/>
    <mergeCell ref="B64:G64"/>
    <mergeCell ref="B65:G65"/>
    <mergeCell ref="B66:G66"/>
    <mergeCell ref="A30:H30"/>
    <mergeCell ref="A31:I31"/>
    <mergeCell ref="L31:N31"/>
    <mergeCell ref="B52:G52"/>
    <mergeCell ref="B53:G53"/>
    <mergeCell ref="A54:H54"/>
    <mergeCell ref="A55:H55"/>
    <mergeCell ref="A56:H56"/>
    <mergeCell ref="A57:I57"/>
    <mergeCell ref="L35:N35"/>
    <mergeCell ref="L36:N36"/>
    <mergeCell ref="A32:G32"/>
    <mergeCell ref="B33:G33"/>
    <mergeCell ref="L33:N33"/>
    <mergeCell ref="B34:G34"/>
    <mergeCell ref="L34:N34"/>
    <mergeCell ref="A35:G35"/>
    <mergeCell ref="A36:I36"/>
    <mergeCell ref="L40:N40"/>
    <mergeCell ref="L41:N41"/>
    <mergeCell ref="A37:G37"/>
    <mergeCell ref="L37:N37"/>
    <mergeCell ref="B38:G38"/>
    <mergeCell ref="L38:N38"/>
    <mergeCell ref="B23:G23"/>
    <mergeCell ref="B24:G24"/>
    <mergeCell ref="B25:G25"/>
    <mergeCell ref="B26:G26"/>
    <mergeCell ref="L26:O26"/>
    <mergeCell ref="B27:G27"/>
    <mergeCell ref="B28:G28"/>
    <mergeCell ref="L28:N28"/>
    <mergeCell ref="A29:H29"/>
    <mergeCell ref="L29:N29"/>
    <mergeCell ref="H16:I16"/>
    <mergeCell ref="B16:G16"/>
    <mergeCell ref="B17:G17"/>
    <mergeCell ref="H17:I17"/>
    <mergeCell ref="B18:G18"/>
    <mergeCell ref="H18:I18"/>
    <mergeCell ref="A20:I20"/>
    <mergeCell ref="B21:G21"/>
    <mergeCell ref="B22:G22"/>
    <mergeCell ref="B11:G11"/>
    <mergeCell ref="A12:I12"/>
    <mergeCell ref="A13:B13"/>
    <mergeCell ref="C13:D13"/>
    <mergeCell ref="E13:I13"/>
    <mergeCell ref="A14:B14"/>
    <mergeCell ref="C14:D14"/>
    <mergeCell ref="E14:I14"/>
    <mergeCell ref="A15:I15"/>
    <mergeCell ref="A7:I7"/>
    <mergeCell ref="B8:G8"/>
    <mergeCell ref="H8:I8"/>
    <mergeCell ref="Q8:U8"/>
    <mergeCell ref="B9:G9"/>
    <mergeCell ref="H9:I9"/>
    <mergeCell ref="L9:O9"/>
    <mergeCell ref="B10:G10"/>
    <mergeCell ref="H10:I10"/>
    <mergeCell ref="A1:I1"/>
    <mergeCell ref="L1:R1"/>
    <mergeCell ref="A2:I2"/>
    <mergeCell ref="L2:R2"/>
    <mergeCell ref="A3:I3"/>
    <mergeCell ref="E4:I4"/>
    <mergeCell ref="E5:I5"/>
    <mergeCell ref="E6:I6"/>
    <mergeCell ref="O6:R6"/>
  </mergeCells>
  <pageMargins left="0.511811024" right="0.511811024" top="0.78740157499999996" bottom="0.78740157499999996" header="0" footer="0"/>
  <pageSetup orientation="landscape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/>
  <cols>
    <col min="1" max="1" width="8.25" customWidth="1"/>
    <col min="2" max="2" width="14" customWidth="1"/>
    <col min="3" max="3" width="12.25" customWidth="1"/>
    <col min="4" max="4" width="14.625" customWidth="1"/>
    <col min="5" max="5" width="17" customWidth="1"/>
    <col min="6" max="6" width="11.375" customWidth="1"/>
    <col min="7" max="7" width="14.625" customWidth="1"/>
    <col min="8" max="8" width="12.625" customWidth="1"/>
    <col min="9" max="9" width="18.25" customWidth="1"/>
    <col min="10" max="10" width="10.375" customWidth="1"/>
    <col min="11" max="11" width="15.125" customWidth="1"/>
    <col min="12" max="12" width="10.625" customWidth="1"/>
    <col min="13" max="13" width="9.25" customWidth="1"/>
    <col min="14" max="14" width="13.625" customWidth="1"/>
    <col min="15" max="15" width="18.125" customWidth="1"/>
    <col min="16" max="16" width="16.25" customWidth="1"/>
    <col min="17" max="17" width="14.25" customWidth="1"/>
    <col min="18" max="18" width="18.25" customWidth="1"/>
    <col min="19" max="19" width="2.625" customWidth="1"/>
    <col min="20" max="20" width="8.875" customWidth="1"/>
    <col min="21" max="21" width="11.375" customWidth="1"/>
    <col min="22" max="26" width="9.25" customWidth="1"/>
  </cols>
  <sheetData>
    <row r="1" spans="1:26" ht="12.75" customHeight="1">
      <c r="A1" s="183" t="s">
        <v>40</v>
      </c>
      <c r="B1" s="184"/>
      <c r="C1" s="184"/>
      <c r="D1" s="184"/>
      <c r="E1" s="184"/>
      <c r="F1" s="184"/>
      <c r="G1" s="184"/>
      <c r="H1" s="184"/>
      <c r="I1" s="185"/>
      <c r="J1" s="21"/>
      <c r="K1" s="22"/>
      <c r="L1" s="186" t="s">
        <v>41</v>
      </c>
      <c r="M1" s="187"/>
      <c r="N1" s="187"/>
      <c r="O1" s="187"/>
      <c r="P1" s="187"/>
      <c r="Q1" s="187"/>
      <c r="R1" s="188"/>
      <c r="S1" s="23"/>
      <c r="T1" s="23"/>
      <c r="U1" s="23"/>
      <c r="V1" s="23"/>
      <c r="W1" s="23"/>
      <c r="X1" s="23"/>
      <c r="Y1" s="23"/>
      <c r="Z1" s="23"/>
    </row>
    <row r="2" spans="1:26" ht="12.75" customHeight="1">
      <c r="A2" s="189" t="s">
        <v>42</v>
      </c>
      <c r="B2" s="187"/>
      <c r="C2" s="187"/>
      <c r="D2" s="187"/>
      <c r="E2" s="187"/>
      <c r="F2" s="187"/>
      <c r="G2" s="187"/>
      <c r="H2" s="187"/>
      <c r="I2" s="188"/>
      <c r="J2" s="21"/>
      <c r="K2" s="22"/>
      <c r="L2" s="186" t="s">
        <v>43</v>
      </c>
      <c r="M2" s="187"/>
      <c r="N2" s="187"/>
      <c r="O2" s="187"/>
      <c r="P2" s="187"/>
      <c r="Q2" s="187"/>
      <c r="R2" s="188"/>
      <c r="S2" s="23"/>
      <c r="T2" s="23"/>
      <c r="U2" s="23"/>
      <c r="V2" s="23"/>
      <c r="W2" s="23"/>
      <c r="X2" s="23"/>
      <c r="Y2" s="23"/>
      <c r="Z2" s="23"/>
    </row>
    <row r="3" spans="1:26" ht="12.75" customHeight="1">
      <c r="A3" s="190" t="s">
        <v>44</v>
      </c>
      <c r="B3" s="191"/>
      <c r="C3" s="191"/>
      <c r="D3" s="191"/>
      <c r="E3" s="191"/>
      <c r="F3" s="191"/>
      <c r="G3" s="191"/>
      <c r="H3" s="191"/>
      <c r="I3" s="192"/>
      <c r="J3" s="21"/>
      <c r="K3" s="22"/>
      <c r="L3" s="24" t="s">
        <v>45</v>
      </c>
      <c r="M3" s="25" t="s">
        <v>46</v>
      </c>
      <c r="N3" s="25" t="s">
        <v>47</v>
      </c>
      <c r="O3" s="25" t="s">
        <v>48</v>
      </c>
      <c r="P3" s="25" t="s">
        <v>49</v>
      </c>
      <c r="Q3" s="25" t="s">
        <v>50</v>
      </c>
      <c r="R3" s="26" t="s">
        <v>51</v>
      </c>
      <c r="S3" s="23"/>
      <c r="T3" s="23"/>
      <c r="U3" s="23"/>
      <c r="V3" s="23"/>
      <c r="W3" s="23"/>
      <c r="X3" s="23"/>
      <c r="Y3" s="23"/>
      <c r="Z3" s="23"/>
    </row>
    <row r="4" spans="1:26" ht="13.5" customHeight="1">
      <c r="A4" s="27"/>
      <c r="B4" s="28" t="s">
        <v>52</v>
      </c>
      <c r="C4" s="28"/>
      <c r="D4" s="28"/>
      <c r="E4" s="193" t="s">
        <v>53</v>
      </c>
      <c r="F4" s="181"/>
      <c r="G4" s="181"/>
      <c r="H4" s="181"/>
      <c r="I4" s="194"/>
      <c r="J4" s="21"/>
      <c r="K4" s="22"/>
      <c r="L4" s="30" t="s">
        <v>54</v>
      </c>
      <c r="M4" s="31" t="s">
        <v>55</v>
      </c>
      <c r="N4" s="32">
        <v>2</v>
      </c>
      <c r="O4" s="33" t="s">
        <v>56</v>
      </c>
      <c r="P4" s="34">
        <v>155</v>
      </c>
      <c r="Q4" s="34">
        <f t="shared" ref="Q4:Q5" si="0">P4*N4</f>
        <v>310</v>
      </c>
      <c r="R4" s="35">
        <f t="shared" ref="R4:R5" si="1">Q4/10</f>
        <v>31</v>
      </c>
      <c r="S4" s="23"/>
      <c r="T4" s="23"/>
      <c r="U4" s="23"/>
      <c r="V4" s="23"/>
      <c r="W4" s="23"/>
      <c r="X4" s="23"/>
      <c r="Y4" s="23"/>
      <c r="Z4" s="23"/>
    </row>
    <row r="5" spans="1:26" ht="12.75" customHeight="1">
      <c r="A5" s="27"/>
      <c r="B5" s="28" t="s">
        <v>57</v>
      </c>
      <c r="C5" s="28"/>
      <c r="D5" s="28"/>
      <c r="E5" s="193"/>
      <c r="F5" s="181"/>
      <c r="G5" s="181"/>
      <c r="H5" s="181"/>
      <c r="I5" s="194"/>
      <c r="J5" s="21"/>
      <c r="K5" s="22"/>
      <c r="L5" s="30" t="s">
        <v>58</v>
      </c>
      <c r="M5" s="31" t="s">
        <v>55</v>
      </c>
      <c r="N5" s="32">
        <v>2</v>
      </c>
      <c r="O5" s="33" t="s">
        <v>56</v>
      </c>
      <c r="P5" s="34">
        <v>199.5</v>
      </c>
      <c r="Q5" s="34">
        <f t="shared" si="0"/>
        <v>399</v>
      </c>
      <c r="R5" s="35">
        <f t="shared" si="1"/>
        <v>39.9</v>
      </c>
      <c r="S5" s="23"/>
      <c r="T5" s="23"/>
      <c r="U5" s="23"/>
      <c r="V5" s="23"/>
      <c r="W5" s="23"/>
      <c r="X5" s="23"/>
      <c r="Y5" s="23"/>
      <c r="Z5" s="23"/>
    </row>
    <row r="6" spans="1:26" ht="12.75" customHeight="1">
      <c r="A6" s="27"/>
      <c r="B6" s="28" t="s">
        <v>59</v>
      </c>
      <c r="C6" s="28"/>
      <c r="D6" s="28"/>
      <c r="E6" s="195"/>
      <c r="F6" s="196"/>
      <c r="G6" s="196"/>
      <c r="H6" s="196"/>
      <c r="I6" s="197"/>
      <c r="J6" s="21"/>
      <c r="K6" s="22"/>
      <c r="L6" s="36" t="s">
        <v>60</v>
      </c>
      <c r="M6" s="37"/>
      <c r="N6" s="38">
        <f>SUM(R4:R5)</f>
        <v>70.900000000000006</v>
      </c>
      <c r="O6" s="198" t="s">
        <v>61</v>
      </c>
      <c r="P6" s="196"/>
      <c r="Q6" s="196"/>
      <c r="R6" s="197"/>
      <c r="S6" s="23"/>
      <c r="T6" s="23"/>
      <c r="U6" s="23"/>
      <c r="V6" s="23"/>
      <c r="W6" s="23"/>
      <c r="X6" s="23"/>
      <c r="Y6" s="23"/>
      <c r="Z6" s="23"/>
    </row>
    <row r="7" spans="1:26" ht="12.75" customHeight="1">
      <c r="A7" s="190" t="s">
        <v>44</v>
      </c>
      <c r="B7" s="191"/>
      <c r="C7" s="191"/>
      <c r="D7" s="191"/>
      <c r="E7" s="191"/>
      <c r="F7" s="191"/>
      <c r="G7" s="191"/>
      <c r="H7" s="191"/>
      <c r="I7" s="192"/>
      <c r="J7" s="21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>
      <c r="A8" s="30" t="s">
        <v>62</v>
      </c>
      <c r="B8" s="199" t="s">
        <v>63</v>
      </c>
      <c r="C8" s="181"/>
      <c r="D8" s="181"/>
      <c r="E8" s="181"/>
      <c r="F8" s="181"/>
      <c r="G8" s="182"/>
      <c r="H8" s="200"/>
      <c r="I8" s="194"/>
      <c r="J8" s="21"/>
      <c r="K8" s="22"/>
      <c r="L8" s="39"/>
      <c r="M8" s="39"/>
      <c r="N8" s="39"/>
      <c r="O8" s="39"/>
      <c r="P8" s="39"/>
      <c r="Q8" s="201" t="s">
        <v>64</v>
      </c>
      <c r="R8" s="184"/>
      <c r="S8" s="184"/>
      <c r="T8" s="184"/>
      <c r="U8" s="202"/>
      <c r="V8" s="23"/>
      <c r="W8" s="23"/>
      <c r="X8" s="23"/>
      <c r="Y8" s="23"/>
      <c r="Z8" s="23"/>
    </row>
    <row r="9" spans="1:26" ht="12.75" customHeight="1">
      <c r="A9" s="30" t="s">
        <v>65</v>
      </c>
      <c r="B9" s="199" t="s">
        <v>66</v>
      </c>
      <c r="C9" s="181"/>
      <c r="D9" s="181"/>
      <c r="E9" s="181"/>
      <c r="F9" s="181"/>
      <c r="G9" s="182"/>
      <c r="H9" s="203" t="s">
        <v>67</v>
      </c>
      <c r="I9" s="194"/>
      <c r="J9" s="21"/>
      <c r="K9" s="22"/>
      <c r="L9" s="204" t="s">
        <v>68</v>
      </c>
      <c r="M9" s="191"/>
      <c r="N9" s="191"/>
      <c r="O9" s="205"/>
      <c r="P9" s="23"/>
      <c r="Q9" s="40" t="s">
        <v>69</v>
      </c>
      <c r="R9" s="41"/>
      <c r="S9" s="41"/>
      <c r="T9" s="41"/>
      <c r="U9" s="42"/>
      <c r="V9" s="23"/>
      <c r="W9" s="23"/>
      <c r="X9" s="23"/>
      <c r="Y9" s="23"/>
      <c r="Z9" s="43"/>
    </row>
    <row r="10" spans="1:26" ht="12.75" customHeight="1">
      <c r="A10" s="30" t="s">
        <v>70</v>
      </c>
      <c r="B10" s="199" t="s">
        <v>71</v>
      </c>
      <c r="C10" s="181"/>
      <c r="D10" s="181"/>
      <c r="E10" s="181"/>
      <c r="F10" s="181"/>
      <c r="G10" s="182"/>
      <c r="H10" s="203">
        <v>2026</v>
      </c>
      <c r="I10" s="194"/>
      <c r="J10" s="21"/>
      <c r="K10" s="22"/>
      <c r="L10" s="44" t="s">
        <v>72</v>
      </c>
      <c r="M10" s="45"/>
      <c r="N10" s="45"/>
      <c r="O10" s="46">
        <v>15</v>
      </c>
      <c r="P10" s="23"/>
      <c r="Q10" s="47" t="s">
        <v>73</v>
      </c>
      <c r="R10" s="48">
        <v>1</v>
      </c>
      <c r="S10" s="48"/>
      <c r="T10" s="48"/>
      <c r="U10" s="49"/>
      <c r="V10" s="23"/>
      <c r="W10" s="23"/>
      <c r="X10" s="23"/>
      <c r="Y10" s="23"/>
      <c r="Z10" s="43"/>
    </row>
    <row r="11" spans="1:26" ht="12.75" customHeight="1">
      <c r="A11" s="30" t="s">
        <v>74</v>
      </c>
      <c r="B11" s="199" t="s">
        <v>75</v>
      </c>
      <c r="C11" s="181"/>
      <c r="D11" s="181"/>
      <c r="E11" s="181"/>
      <c r="F11" s="181"/>
      <c r="G11" s="182"/>
      <c r="H11" s="50">
        <v>1</v>
      </c>
      <c r="I11" s="51">
        <f>11</f>
        <v>11</v>
      </c>
      <c r="J11" s="21"/>
      <c r="K11" s="22"/>
      <c r="L11" s="44" t="s">
        <v>76</v>
      </c>
      <c r="M11" s="52"/>
      <c r="N11" s="52"/>
      <c r="O11" s="53">
        <v>585900</v>
      </c>
      <c r="P11" s="23"/>
      <c r="Q11" s="47" t="s">
        <v>77</v>
      </c>
      <c r="R11" s="48">
        <v>10</v>
      </c>
      <c r="S11" s="48"/>
      <c r="T11" s="48"/>
      <c r="U11" s="49"/>
      <c r="V11" s="23"/>
      <c r="W11" s="23"/>
      <c r="X11" s="23"/>
      <c r="Y11" s="23"/>
      <c r="Z11" s="43"/>
    </row>
    <row r="12" spans="1:26" ht="13.5" customHeight="1">
      <c r="A12" s="190" t="s">
        <v>78</v>
      </c>
      <c r="B12" s="191"/>
      <c r="C12" s="191"/>
      <c r="D12" s="191"/>
      <c r="E12" s="191"/>
      <c r="F12" s="191"/>
      <c r="G12" s="191"/>
      <c r="H12" s="191"/>
      <c r="I12" s="192"/>
      <c r="J12" s="21"/>
      <c r="K12" s="22"/>
      <c r="L12" s="44" t="s">
        <v>79</v>
      </c>
      <c r="M12" s="52"/>
      <c r="N12" s="52"/>
      <c r="O12" s="54">
        <f>O11*0.15</f>
        <v>87885</v>
      </c>
      <c r="P12" s="23"/>
      <c r="Q12" s="47" t="s">
        <v>80</v>
      </c>
      <c r="R12" s="55">
        <v>0.15</v>
      </c>
      <c r="S12" s="48"/>
      <c r="T12" s="48"/>
      <c r="U12" s="49"/>
      <c r="V12" s="23"/>
      <c r="W12" s="23"/>
      <c r="X12" s="23"/>
      <c r="Y12" s="23"/>
      <c r="Z12" s="43"/>
    </row>
    <row r="13" spans="1:26" ht="13.5" customHeight="1">
      <c r="A13" s="206" t="s">
        <v>81</v>
      </c>
      <c r="B13" s="182"/>
      <c r="C13" s="203" t="s">
        <v>82</v>
      </c>
      <c r="D13" s="182"/>
      <c r="E13" s="203" t="s">
        <v>83</v>
      </c>
      <c r="F13" s="181"/>
      <c r="G13" s="181"/>
      <c r="H13" s="181"/>
      <c r="I13" s="194"/>
      <c r="J13" s="21"/>
      <c r="K13" s="22"/>
      <c r="L13" s="44" t="s">
        <v>84</v>
      </c>
      <c r="M13" s="52"/>
      <c r="N13" s="52"/>
      <c r="O13" s="54">
        <f>R22</f>
        <v>8100.2928461538468</v>
      </c>
      <c r="P13" s="23"/>
      <c r="Q13" s="56"/>
      <c r="R13" s="48"/>
      <c r="S13" s="48"/>
      <c r="T13" s="48"/>
      <c r="U13" s="49"/>
      <c r="V13" s="23"/>
      <c r="W13" s="23"/>
      <c r="X13" s="23"/>
      <c r="Y13" s="23"/>
      <c r="Z13" s="43"/>
    </row>
    <row r="14" spans="1:26" ht="13.5" customHeight="1">
      <c r="A14" s="206" t="s">
        <v>85</v>
      </c>
      <c r="B14" s="182"/>
      <c r="C14" s="203" t="s">
        <v>86</v>
      </c>
      <c r="D14" s="182"/>
      <c r="E14" s="207">
        <v>1</v>
      </c>
      <c r="F14" s="196"/>
      <c r="G14" s="196"/>
      <c r="H14" s="196"/>
      <c r="I14" s="197"/>
      <c r="J14" s="21"/>
      <c r="K14" s="22"/>
      <c r="L14" s="44" t="s">
        <v>87</v>
      </c>
      <c r="M14" s="52"/>
      <c r="N14" s="52"/>
      <c r="O14" s="54">
        <f>O13*E14</f>
        <v>8100.2928461538468</v>
      </c>
      <c r="P14" s="23"/>
      <c r="Q14" s="47" t="s">
        <v>88</v>
      </c>
      <c r="R14" s="48">
        <v>9</v>
      </c>
      <c r="S14" s="48" t="s">
        <v>89</v>
      </c>
      <c r="T14" s="48">
        <v>1</v>
      </c>
      <c r="U14" s="57">
        <f>R12</f>
        <v>0.15</v>
      </c>
      <c r="V14" s="23"/>
      <c r="W14" s="23"/>
      <c r="X14" s="23"/>
      <c r="Y14" s="23"/>
      <c r="Z14" s="43"/>
    </row>
    <row r="15" spans="1:26" ht="13.5" customHeight="1">
      <c r="A15" s="186" t="s">
        <v>90</v>
      </c>
      <c r="B15" s="187"/>
      <c r="C15" s="187"/>
      <c r="D15" s="187"/>
      <c r="E15" s="187"/>
      <c r="F15" s="187"/>
      <c r="G15" s="187"/>
      <c r="H15" s="187"/>
      <c r="I15" s="188"/>
      <c r="J15" s="43"/>
      <c r="K15" s="22"/>
      <c r="L15" s="36" t="s">
        <v>91</v>
      </c>
      <c r="M15" s="58"/>
      <c r="N15" s="58"/>
      <c r="O15" s="59">
        <f>O14</f>
        <v>8100.2928461538468</v>
      </c>
      <c r="P15" s="23"/>
      <c r="Q15" s="47"/>
      <c r="R15" s="48">
        <f>1+2+3+4+5+6+7+8+9+10+10</f>
        <v>65</v>
      </c>
      <c r="S15" s="48"/>
      <c r="T15" s="48"/>
      <c r="U15" s="49">
        <v>100</v>
      </c>
      <c r="V15" s="23"/>
      <c r="W15" s="23"/>
      <c r="X15" s="23"/>
      <c r="Y15" s="23"/>
      <c r="Z15" s="43"/>
    </row>
    <row r="16" spans="1:26" ht="12.75" customHeight="1">
      <c r="A16" s="60">
        <v>1</v>
      </c>
      <c r="B16" s="209" t="s">
        <v>92</v>
      </c>
      <c r="C16" s="191"/>
      <c r="D16" s="191"/>
      <c r="E16" s="191"/>
      <c r="F16" s="191"/>
      <c r="G16" s="205"/>
      <c r="H16" s="208" t="s">
        <v>93</v>
      </c>
      <c r="I16" s="192"/>
      <c r="J16" s="61"/>
      <c r="K16" s="22"/>
      <c r="L16" s="62"/>
      <c r="M16" s="62"/>
      <c r="N16" s="62"/>
      <c r="O16" s="22"/>
      <c r="P16" s="23"/>
      <c r="Q16" s="47"/>
      <c r="R16" s="48"/>
      <c r="S16" s="48"/>
      <c r="T16" s="48"/>
      <c r="U16" s="49"/>
      <c r="V16" s="23"/>
      <c r="W16" s="23"/>
      <c r="X16" s="23"/>
      <c r="Y16" s="23"/>
      <c r="Z16" s="43"/>
    </row>
    <row r="17" spans="1:26" ht="12.75" customHeight="1">
      <c r="A17" s="30">
        <v>2</v>
      </c>
      <c r="B17" s="199" t="s">
        <v>94</v>
      </c>
      <c r="C17" s="181"/>
      <c r="D17" s="181"/>
      <c r="E17" s="181"/>
      <c r="F17" s="181"/>
      <c r="G17" s="182"/>
      <c r="H17" s="210">
        <v>1829.64</v>
      </c>
      <c r="I17" s="194"/>
      <c r="J17" s="63"/>
      <c r="K17" s="22"/>
      <c r="L17" s="64"/>
      <c r="M17" s="64"/>
      <c r="N17" s="64"/>
      <c r="O17" s="62"/>
      <c r="P17" s="23"/>
      <c r="Q17" s="47"/>
      <c r="R17" s="48">
        <f>R14/R15</f>
        <v>0.13846153846153847</v>
      </c>
      <c r="S17" s="48" t="s">
        <v>89</v>
      </c>
      <c r="T17" s="48">
        <f>T14-U17</f>
        <v>0.99850000000000005</v>
      </c>
      <c r="U17" s="49">
        <f>U14/U15</f>
        <v>1.5E-3</v>
      </c>
      <c r="V17" s="23"/>
      <c r="W17" s="23"/>
      <c r="X17" s="23"/>
      <c r="Y17" s="23"/>
      <c r="Z17" s="43"/>
    </row>
    <row r="18" spans="1:26" ht="12.75" customHeight="1">
      <c r="A18" s="65">
        <v>4</v>
      </c>
      <c r="B18" s="211" t="s">
        <v>95</v>
      </c>
      <c r="C18" s="196"/>
      <c r="D18" s="196"/>
      <c r="E18" s="196"/>
      <c r="F18" s="196"/>
      <c r="G18" s="212"/>
      <c r="H18" s="213">
        <v>46054</v>
      </c>
      <c r="I18" s="197"/>
      <c r="J18" s="63"/>
      <c r="K18" s="22"/>
      <c r="L18" s="66" t="s">
        <v>96</v>
      </c>
      <c r="M18" s="67"/>
      <c r="N18" s="68"/>
      <c r="O18" s="69"/>
      <c r="P18" s="23"/>
      <c r="Q18" s="70" t="s">
        <v>69</v>
      </c>
      <c r="R18" s="71">
        <f>R17*T17</f>
        <v>0.13825384615384617</v>
      </c>
      <c r="S18" s="71"/>
      <c r="T18" s="71"/>
      <c r="U18" s="72"/>
      <c r="V18" s="23"/>
      <c r="W18" s="23"/>
      <c r="X18" s="23"/>
      <c r="Y18" s="23"/>
      <c r="Z18" s="43"/>
    </row>
    <row r="19" spans="1:26" ht="12.75" customHeight="1">
      <c r="A19" s="63"/>
      <c r="B19" s="23"/>
      <c r="C19" s="23"/>
      <c r="D19" s="23"/>
      <c r="E19" s="23"/>
      <c r="F19" s="23"/>
      <c r="G19" s="23"/>
      <c r="H19" s="23"/>
      <c r="I19" s="23"/>
      <c r="J19" s="63"/>
      <c r="K19" s="22"/>
      <c r="L19" s="52" t="s">
        <v>97</v>
      </c>
      <c r="M19" s="52"/>
      <c r="N19" s="52"/>
      <c r="O19" s="73">
        <f>'Rotas complementares'!G4*22</f>
        <v>1540</v>
      </c>
      <c r="P19" s="23"/>
      <c r="Q19" s="48"/>
      <c r="R19" s="48"/>
      <c r="S19" s="48"/>
      <c r="T19" s="48"/>
      <c r="U19" s="48"/>
      <c r="V19" s="23"/>
      <c r="W19" s="23"/>
      <c r="X19" s="23"/>
      <c r="Y19" s="23"/>
      <c r="Z19" s="43"/>
    </row>
    <row r="20" spans="1:26" ht="13.5" customHeight="1">
      <c r="A20" s="186" t="s">
        <v>98</v>
      </c>
      <c r="B20" s="187"/>
      <c r="C20" s="187"/>
      <c r="D20" s="187"/>
      <c r="E20" s="187"/>
      <c r="F20" s="187"/>
      <c r="G20" s="187"/>
      <c r="H20" s="187"/>
      <c r="I20" s="188"/>
      <c r="J20" s="63"/>
      <c r="K20" s="22"/>
      <c r="L20" s="52" t="s">
        <v>99</v>
      </c>
      <c r="M20" s="74"/>
      <c r="N20" s="74"/>
      <c r="O20" s="75">
        <v>3</v>
      </c>
      <c r="P20" s="23"/>
      <c r="Q20" s="76" t="s">
        <v>100</v>
      </c>
      <c r="R20" s="77">
        <f>R18</f>
        <v>0.13825384615384617</v>
      </c>
      <c r="S20" s="78"/>
      <c r="T20" s="48"/>
      <c r="U20" s="48"/>
      <c r="V20" s="23"/>
      <c r="W20" s="23"/>
      <c r="X20" s="23"/>
      <c r="Y20" s="23"/>
      <c r="Z20" s="43"/>
    </row>
    <row r="21" spans="1:26" ht="12.75" customHeight="1">
      <c r="A21" s="79" t="s">
        <v>101</v>
      </c>
      <c r="B21" s="214" t="s">
        <v>102</v>
      </c>
      <c r="C21" s="191"/>
      <c r="D21" s="191"/>
      <c r="E21" s="191"/>
      <c r="F21" s="191"/>
      <c r="G21" s="205"/>
      <c r="H21" s="80" t="s">
        <v>103</v>
      </c>
      <c r="I21" s="81" t="s">
        <v>104</v>
      </c>
      <c r="J21" s="82"/>
      <c r="K21" s="22"/>
      <c r="L21" s="52" t="s">
        <v>105</v>
      </c>
      <c r="M21" s="74"/>
      <c r="N21" s="74"/>
      <c r="O21" s="83">
        <v>7.5</v>
      </c>
      <c r="P21" s="23"/>
      <c r="Q21" s="84" t="s">
        <v>106</v>
      </c>
      <c r="R21" s="85">
        <f>O11</f>
        <v>585900</v>
      </c>
      <c r="S21" s="86"/>
      <c r="T21" s="86"/>
      <c r="U21" s="48"/>
      <c r="V21" s="23"/>
      <c r="W21" s="23"/>
      <c r="X21" s="23"/>
      <c r="Y21" s="23"/>
      <c r="Z21" s="43"/>
    </row>
    <row r="22" spans="1:26" ht="14.25" customHeight="1">
      <c r="A22" s="87" t="s">
        <v>62</v>
      </c>
      <c r="B22" s="199" t="s">
        <v>107</v>
      </c>
      <c r="C22" s="181"/>
      <c r="D22" s="181"/>
      <c r="E22" s="181"/>
      <c r="F22" s="181"/>
      <c r="G22" s="182"/>
      <c r="H22" s="32"/>
      <c r="I22" s="35">
        <v>1829.64</v>
      </c>
      <c r="J22" s="61"/>
      <c r="K22" s="22"/>
      <c r="L22" s="52" t="s">
        <v>108</v>
      </c>
      <c r="M22" s="74"/>
      <c r="N22" s="74"/>
      <c r="O22" s="75">
        <f>1/O20</f>
        <v>0.33333333333333331</v>
      </c>
      <c r="P22" s="23"/>
      <c r="Q22" s="88" t="s">
        <v>109</v>
      </c>
      <c r="R22" s="89">
        <f>(R20*R21)/10</f>
        <v>8100.2928461538468</v>
      </c>
      <c r="S22" s="86"/>
      <c r="T22" s="48"/>
      <c r="U22" s="48"/>
      <c r="V22" s="23"/>
      <c r="W22" s="23"/>
      <c r="X22" s="23"/>
      <c r="Y22" s="23"/>
      <c r="Z22" s="43"/>
    </row>
    <row r="23" spans="1:26" ht="12.75" customHeight="1">
      <c r="A23" s="87" t="s">
        <v>65</v>
      </c>
      <c r="B23" s="199" t="s">
        <v>110</v>
      </c>
      <c r="C23" s="181"/>
      <c r="D23" s="181"/>
      <c r="E23" s="181"/>
      <c r="F23" s="181"/>
      <c r="G23" s="182"/>
      <c r="H23" s="90"/>
      <c r="I23" s="35">
        <v>0</v>
      </c>
      <c r="J23" s="63"/>
      <c r="K23" s="22"/>
      <c r="L23" s="52" t="s">
        <v>111</v>
      </c>
      <c r="M23" s="74"/>
      <c r="N23" s="74"/>
      <c r="O23" s="83">
        <f>O21*O22</f>
        <v>2.5</v>
      </c>
      <c r="P23" s="23"/>
      <c r="Q23" s="23"/>
      <c r="R23" s="48"/>
      <c r="S23" s="86"/>
      <c r="T23" s="48"/>
      <c r="U23" s="48"/>
      <c r="V23" s="48"/>
      <c r="W23" s="23"/>
      <c r="X23" s="23"/>
      <c r="Y23" s="23"/>
      <c r="Z23" s="23"/>
    </row>
    <row r="24" spans="1:26" ht="12.75" customHeight="1">
      <c r="A24" s="87" t="s">
        <v>70</v>
      </c>
      <c r="B24" s="199" t="s">
        <v>112</v>
      </c>
      <c r="C24" s="181"/>
      <c r="D24" s="181"/>
      <c r="E24" s="181"/>
      <c r="F24" s="181"/>
      <c r="G24" s="182"/>
      <c r="H24" s="90"/>
      <c r="I24" s="35">
        <f>H24*I22</f>
        <v>0</v>
      </c>
      <c r="J24" s="63"/>
      <c r="K24" s="22"/>
      <c r="L24" s="91" t="s">
        <v>113</v>
      </c>
      <c r="M24" s="92"/>
      <c r="N24" s="93"/>
      <c r="O24" s="94">
        <f>O23*O19</f>
        <v>3850</v>
      </c>
      <c r="P24" s="23"/>
      <c r="Q24" s="23"/>
      <c r="R24" s="62"/>
      <c r="S24" s="23"/>
      <c r="T24" s="23"/>
      <c r="U24" s="23"/>
      <c r="V24" s="23"/>
      <c r="W24" s="23"/>
      <c r="X24" s="23"/>
      <c r="Y24" s="23"/>
      <c r="Z24" s="23"/>
    </row>
    <row r="25" spans="1:26" ht="12.75" customHeight="1">
      <c r="A25" s="87" t="s">
        <v>74</v>
      </c>
      <c r="B25" s="199" t="s">
        <v>114</v>
      </c>
      <c r="C25" s="181"/>
      <c r="D25" s="181"/>
      <c r="E25" s="181"/>
      <c r="F25" s="181"/>
      <c r="G25" s="182"/>
      <c r="H25" s="90"/>
      <c r="I25" s="35">
        <v>0</v>
      </c>
      <c r="J25" s="63"/>
      <c r="K25" s="22"/>
      <c r="L25" s="95"/>
      <c r="M25" s="95"/>
      <c r="N25" s="95"/>
      <c r="O25" s="62"/>
      <c r="P25" s="62"/>
      <c r="Q25" s="62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>
      <c r="A26" s="87" t="s">
        <v>115</v>
      </c>
      <c r="B26" s="199" t="s">
        <v>116</v>
      </c>
      <c r="C26" s="181"/>
      <c r="D26" s="181"/>
      <c r="E26" s="181"/>
      <c r="F26" s="181"/>
      <c r="G26" s="182"/>
      <c r="H26" s="90"/>
      <c r="I26" s="35">
        <v>0</v>
      </c>
      <c r="J26" s="61"/>
      <c r="K26" s="22"/>
      <c r="L26" s="215" t="s">
        <v>117</v>
      </c>
      <c r="M26" s="181"/>
      <c r="N26" s="181"/>
      <c r="O26" s="182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>
      <c r="A27" s="87" t="s">
        <v>118</v>
      </c>
      <c r="B27" s="199" t="s">
        <v>119</v>
      </c>
      <c r="C27" s="181"/>
      <c r="D27" s="181"/>
      <c r="E27" s="181"/>
      <c r="F27" s="181"/>
      <c r="G27" s="182"/>
      <c r="H27" s="90"/>
      <c r="I27" s="35">
        <v>0</v>
      </c>
      <c r="J27" s="63"/>
      <c r="K27" s="22"/>
      <c r="L27" s="91" t="s">
        <v>120</v>
      </c>
      <c r="M27" s="92"/>
      <c r="N27" s="92"/>
      <c r="O27" s="9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>
      <c r="A28" s="87" t="s">
        <v>121</v>
      </c>
      <c r="B28" s="199" t="s">
        <v>122</v>
      </c>
      <c r="C28" s="181"/>
      <c r="D28" s="181"/>
      <c r="E28" s="181"/>
      <c r="F28" s="181"/>
      <c r="G28" s="182"/>
      <c r="H28" s="90"/>
      <c r="I28" s="35">
        <v>0</v>
      </c>
      <c r="J28" s="96"/>
      <c r="K28" s="97"/>
      <c r="L28" s="216" t="s">
        <v>123</v>
      </c>
      <c r="M28" s="181"/>
      <c r="N28" s="182"/>
      <c r="O28" s="73">
        <f>O19</f>
        <v>1540</v>
      </c>
      <c r="P28" s="98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>
      <c r="A29" s="217" t="s">
        <v>124</v>
      </c>
      <c r="B29" s="181"/>
      <c r="C29" s="181"/>
      <c r="D29" s="181"/>
      <c r="E29" s="181"/>
      <c r="F29" s="181"/>
      <c r="G29" s="181"/>
      <c r="H29" s="182"/>
      <c r="I29" s="35">
        <f>SUM(I22:I28)</f>
        <v>1829.64</v>
      </c>
      <c r="J29" s="96"/>
      <c r="K29" s="100"/>
      <c r="L29" s="216" t="s">
        <v>125</v>
      </c>
      <c r="M29" s="181"/>
      <c r="N29" s="182"/>
      <c r="O29" s="46">
        <v>0.08</v>
      </c>
      <c r="P29" s="98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>
      <c r="A30" s="218" t="s">
        <v>126</v>
      </c>
      <c r="B30" s="196"/>
      <c r="C30" s="196"/>
      <c r="D30" s="196"/>
      <c r="E30" s="196"/>
      <c r="F30" s="196"/>
      <c r="G30" s="196"/>
      <c r="H30" s="212"/>
      <c r="I30" s="101">
        <f>I29</f>
        <v>1829.64</v>
      </c>
      <c r="J30" s="82"/>
      <c r="K30" s="100"/>
      <c r="L30" s="52" t="s">
        <v>105</v>
      </c>
      <c r="M30" s="74"/>
      <c r="N30" s="74"/>
      <c r="O30" s="83">
        <v>6.44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>
      <c r="A31" s="190" t="s">
        <v>127</v>
      </c>
      <c r="B31" s="191"/>
      <c r="C31" s="191"/>
      <c r="D31" s="191"/>
      <c r="E31" s="191"/>
      <c r="F31" s="191"/>
      <c r="G31" s="191"/>
      <c r="H31" s="191"/>
      <c r="I31" s="192"/>
      <c r="J31" s="98"/>
      <c r="K31" s="97"/>
      <c r="L31" s="219" t="s">
        <v>128</v>
      </c>
      <c r="M31" s="181"/>
      <c r="N31" s="182"/>
      <c r="O31" s="102">
        <f>O30*O29</f>
        <v>0.51519999999999999</v>
      </c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>
      <c r="A32" s="217" t="s">
        <v>129</v>
      </c>
      <c r="B32" s="181"/>
      <c r="C32" s="181"/>
      <c r="D32" s="181"/>
      <c r="E32" s="181"/>
      <c r="F32" s="181"/>
      <c r="G32" s="182"/>
      <c r="H32" s="103" t="s">
        <v>103</v>
      </c>
      <c r="I32" s="104" t="s">
        <v>104</v>
      </c>
      <c r="J32" s="23"/>
      <c r="K32" s="97"/>
      <c r="L32" s="91" t="s">
        <v>130</v>
      </c>
      <c r="M32" s="92"/>
      <c r="N32" s="92"/>
      <c r="O32" s="9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>
      <c r="A33" s="87" t="s">
        <v>62</v>
      </c>
      <c r="B33" s="199" t="s">
        <v>244</v>
      </c>
      <c r="C33" s="181"/>
      <c r="D33" s="181"/>
      <c r="E33" s="181"/>
      <c r="F33" s="181"/>
      <c r="G33" s="182"/>
      <c r="H33" s="90">
        <v>8.3299999999999999E-2</v>
      </c>
      <c r="I33" s="35">
        <f t="shared" ref="I33:I34" si="2">TRUNC(($I$30*H33),2)</f>
        <v>152.4</v>
      </c>
      <c r="J33" s="21"/>
      <c r="K33" s="97"/>
      <c r="L33" s="216" t="s">
        <v>132</v>
      </c>
      <c r="M33" s="181"/>
      <c r="N33" s="182"/>
      <c r="O33" s="105">
        <v>4950</v>
      </c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>
      <c r="A34" s="87" t="s">
        <v>65</v>
      </c>
      <c r="B34" s="199" t="s">
        <v>133</v>
      </c>
      <c r="C34" s="181"/>
      <c r="D34" s="181"/>
      <c r="E34" s="181"/>
      <c r="F34" s="181"/>
      <c r="G34" s="182"/>
      <c r="H34" s="106">
        <v>0.1111</v>
      </c>
      <c r="I34" s="35">
        <f t="shared" si="2"/>
        <v>203.27</v>
      </c>
      <c r="J34" s="61"/>
      <c r="K34" s="97"/>
      <c r="L34" s="216" t="s">
        <v>134</v>
      </c>
      <c r="M34" s="181"/>
      <c r="N34" s="182"/>
      <c r="O34" s="46">
        <v>6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>
      <c r="A35" s="217" t="s">
        <v>135</v>
      </c>
      <c r="B35" s="181"/>
      <c r="C35" s="181"/>
      <c r="D35" s="181"/>
      <c r="E35" s="181"/>
      <c r="F35" s="181"/>
      <c r="G35" s="182"/>
      <c r="H35" s="107">
        <f>TRUNC(SUM(H33:H34),4)</f>
        <v>0.19439999999999999</v>
      </c>
      <c r="I35" s="108">
        <f>TRUNC(SUM(I33:I34),2)</f>
        <v>355.67</v>
      </c>
      <c r="J35" s="109"/>
      <c r="K35" s="97"/>
      <c r="L35" s="216" t="s">
        <v>136</v>
      </c>
      <c r="M35" s="181"/>
      <c r="N35" s="182"/>
      <c r="O35" s="110">
        <v>789</v>
      </c>
      <c r="P35" s="23"/>
      <c r="Q35" s="23"/>
      <c r="R35" s="111"/>
      <c r="S35" s="111"/>
      <c r="T35" s="111"/>
      <c r="U35" s="111"/>
      <c r="V35" s="111"/>
      <c r="W35" s="23"/>
      <c r="X35" s="23"/>
      <c r="Y35" s="23"/>
      <c r="Z35" s="23"/>
    </row>
    <row r="36" spans="1:26" ht="12.75" customHeight="1">
      <c r="A36" s="234"/>
      <c r="B36" s="181"/>
      <c r="C36" s="181"/>
      <c r="D36" s="181"/>
      <c r="E36" s="181"/>
      <c r="F36" s="181"/>
      <c r="G36" s="181"/>
      <c r="H36" s="181"/>
      <c r="I36" s="194"/>
      <c r="J36" s="22"/>
      <c r="K36" s="97"/>
      <c r="L36" s="216" t="s">
        <v>137</v>
      </c>
      <c r="M36" s="181"/>
      <c r="N36" s="182"/>
      <c r="O36" s="52">
        <v>3</v>
      </c>
      <c r="P36" s="23"/>
      <c r="Q36" s="111"/>
      <c r="R36" s="111"/>
      <c r="S36" s="111"/>
      <c r="T36" s="111"/>
      <c r="U36" s="111"/>
      <c r="V36" s="111"/>
      <c r="W36" s="23"/>
      <c r="X36" s="23"/>
      <c r="Y36" s="23"/>
      <c r="Z36" s="23"/>
    </row>
    <row r="37" spans="1:26" ht="12.75" customHeight="1">
      <c r="A37" s="217" t="s">
        <v>138</v>
      </c>
      <c r="B37" s="181"/>
      <c r="C37" s="181"/>
      <c r="D37" s="181"/>
      <c r="E37" s="181"/>
      <c r="F37" s="181"/>
      <c r="G37" s="182"/>
      <c r="H37" s="103" t="s">
        <v>103</v>
      </c>
      <c r="I37" s="104" t="s">
        <v>104</v>
      </c>
      <c r="J37" s="21"/>
      <c r="K37" s="97"/>
      <c r="L37" s="248" t="s">
        <v>139</v>
      </c>
      <c r="M37" s="222"/>
      <c r="N37" s="223"/>
      <c r="O37" s="112">
        <v>125000</v>
      </c>
      <c r="P37" s="23"/>
      <c r="Q37" s="111"/>
      <c r="R37" s="111"/>
      <c r="S37" s="111"/>
      <c r="T37" s="111"/>
      <c r="U37" s="111"/>
      <c r="V37" s="111"/>
      <c r="W37" s="23"/>
      <c r="X37" s="23"/>
      <c r="Y37" s="23"/>
      <c r="Z37" s="23"/>
    </row>
    <row r="38" spans="1:26" ht="12.75" customHeight="1">
      <c r="A38" s="87" t="s">
        <v>62</v>
      </c>
      <c r="B38" s="199" t="s">
        <v>140</v>
      </c>
      <c r="C38" s="181"/>
      <c r="D38" s="181"/>
      <c r="E38" s="181"/>
      <c r="F38" s="181"/>
      <c r="G38" s="182"/>
      <c r="H38" s="90">
        <v>0.2</v>
      </c>
      <c r="I38" s="35">
        <f t="shared" ref="I38:I45" si="3">($I$30+$I$35)*H38</f>
        <v>437.06200000000001</v>
      </c>
      <c r="J38" s="21"/>
      <c r="K38" s="97"/>
      <c r="L38" s="249" t="s">
        <v>128</v>
      </c>
      <c r="M38" s="181"/>
      <c r="N38" s="182"/>
      <c r="O38" s="113">
        <f>((O33*O34)+(O35*O36*O34))/O37</f>
        <v>0.35121599999999997</v>
      </c>
      <c r="P38" s="114"/>
      <c r="Q38" s="111" t="s">
        <v>69</v>
      </c>
      <c r="R38" s="111">
        <v>1</v>
      </c>
      <c r="S38" s="111"/>
      <c r="T38" s="111"/>
      <c r="U38" s="111"/>
      <c r="V38" s="111"/>
      <c r="W38" s="23"/>
      <c r="X38" s="23"/>
      <c r="Y38" s="23"/>
      <c r="Z38" s="23"/>
    </row>
    <row r="39" spans="1:26" ht="12.75" customHeight="1">
      <c r="A39" s="87" t="s">
        <v>65</v>
      </c>
      <c r="B39" s="199" t="s">
        <v>141</v>
      </c>
      <c r="C39" s="181"/>
      <c r="D39" s="181"/>
      <c r="E39" s="181"/>
      <c r="F39" s="181"/>
      <c r="G39" s="182"/>
      <c r="H39" s="90">
        <v>2.5000000000000001E-2</v>
      </c>
      <c r="I39" s="35">
        <f t="shared" si="3"/>
        <v>54.632750000000001</v>
      </c>
      <c r="J39" s="21"/>
      <c r="K39" s="97"/>
      <c r="L39" s="115" t="s">
        <v>142</v>
      </c>
      <c r="M39" s="92"/>
      <c r="N39" s="92"/>
      <c r="O39" s="92"/>
      <c r="P39" s="23"/>
      <c r="Q39" s="111" t="s">
        <v>73</v>
      </c>
      <c r="R39" s="111">
        <v>10</v>
      </c>
      <c r="S39" s="111"/>
      <c r="T39" s="111"/>
      <c r="U39" s="111"/>
      <c r="V39" s="111"/>
      <c r="W39" s="23"/>
      <c r="X39" s="23"/>
      <c r="Y39" s="23"/>
      <c r="Z39" s="23"/>
    </row>
    <row r="40" spans="1:26" ht="12.75" customHeight="1">
      <c r="A40" s="87" t="s">
        <v>70</v>
      </c>
      <c r="B40" s="199" t="s">
        <v>143</v>
      </c>
      <c r="C40" s="181"/>
      <c r="D40" s="181"/>
      <c r="E40" s="181"/>
      <c r="F40" s="181"/>
      <c r="G40" s="182"/>
      <c r="H40" s="90">
        <v>0.03</v>
      </c>
      <c r="I40" s="35">
        <f t="shared" si="3"/>
        <v>65.559299999999993</v>
      </c>
      <c r="J40" s="21"/>
      <c r="K40" s="97"/>
      <c r="L40" s="238" t="s">
        <v>144</v>
      </c>
      <c r="M40" s="181"/>
      <c r="N40" s="182"/>
      <c r="O40" s="116">
        <f>O28</f>
        <v>1540</v>
      </c>
      <c r="P40" s="23"/>
      <c r="Q40" s="111" t="s">
        <v>77</v>
      </c>
      <c r="R40" s="117">
        <v>1.5</v>
      </c>
      <c r="S40" s="111"/>
      <c r="T40" s="111"/>
      <c r="U40" s="111"/>
      <c r="V40" s="111"/>
      <c r="W40" s="23"/>
      <c r="X40" s="23"/>
      <c r="Y40" s="23"/>
      <c r="Z40" s="23"/>
    </row>
    <row r="41" spans="1:26" ht="12.75" customHeight="1">
      <c r="A41" s="87" t="s">
        <v>74</v>
      </c>
      <c r="B41" s="199" t="s">
        <v>145</v>
      </c>
      <c r="C41" s="181"/>
      <c r="D41" s="181"/>
      <c r="E41" s="181"/>
      <c r="F41" s="181"/>
      <c r="G41" s="182"/>
      <c r="H41" s="90">
        <v>1.4999999999999999E-2</v>
      </c>
      <c r="I41" s="35">
        <f t="shared" si="3"/>
        <v>32.779649999999997</v>
      </c>
      <c r="J41" s="21"/>
      <c r="K41" s="97"/>
      <c r="L41" s="238" t="s">
        <v>146</v>
      </c>
      <c r="M41" s="181"/>
      <c r="N41" s="182"/>
      <c r="O41" s="118">
        <f>E14</f>
        <v>1</v>
      </c>
      <c r="P41" s="23"/>
      <c r="Q41" s="111" t="s">
        <v>80</v>
      </c>
      <c r="R41" s="111"/>
      <c r="S41" s="111"/>
      <c r="T41" s="111"/>
      <c r="U41" s="111"/>
      <c r="V41" s="111"/>
      <c r="W41" s="23"/>
      <c r="X41" s="23"/>
      <c r="Y41" s="23"/>
      <c r="Z41" s="23"/>
    </row>
    <row r="42" spans="1:26" ht="12.75" customHeight="1">
      <c r="A42" s="87" t="s">
        <v>115</v>
      </c>
      <c r="B42" s="199" t="s">
        <v>147</v>
      </c>
      <c r="C42" s="181"/>
      <c r="D42" s="181"/>
      <c r="E42" s="181"/>
      <c r="F42" s="181"/>
      <c r="G42" s="182"/>
      <c r="H42" s="90">
        <v>0.01</v>
      </c>
      <c r="I42" s="35">
        <f t="shared" si="3"/>
        <v>21.853100000000001</v>
      </c>
      <c r="J42" s="21"/>
      <c r="K42" s="97"/>
      <c r="L42" s="238" t="s">
        <v>148</v>
      </c>
      <c r="M42" s="181"/>
      <c r="N42" s="182"/>
      <c r="O42" s="116">
        <f>O40/O41</f>
        <v>1540</v>
      </c>
      <c r="P42" s="23"/>
      <c r="Q42" s="111"/>
      <c r="R42" s="111">
        <v>9</v>
      </c>
      <c r="S42" s="111" t="s">
        <v>89</v>
      </c>
      <c r="T42" s="111">
        <v>1</v>
      </c>
      <c r="U42" s="117">
        <f>R40</f>
        <v>1.5</v>
      </c>
      <c r="V42" s="111"/>
      <c r="W42" s="23"/>
      <c r="X42" s="23"/>
      <c r="Y42" s="23"/>
      <c r="Z42" s="23"/>
    </row>
    <row r="43" spans="1:26" ht="12.75" customHeight="1">
      <c r="A43" s="87" t="s">
        <v>118</v>
      </c>
      <c r="B43" s="199" t="s">
        <v>149</v>
      </c>
      <c r="C43" s="181"/>
      <c r="D43" s="181"/>
      <c r="E43" s="181"/>
      <c r="F43" s="181"/>
      <c r="G43" s="182"/>
      <c r="H43" s="90">
        <v>6.0000000000000001E-3</v>
      </c>
      <c r="I43" s="35">
        <f t="shared" si="3"/>
        <v>13.11186</v>
      </c>
      <c r="J43" s="21"/>
      <c r="K43" s="97"/>
      <c r="L43" s="238" t="s">
        <v>150</v>
      </c>
      <c r="M43" s="181"/>
      <c r="N43" s="182"/>
      <c r="O43" s="52">
        <v>8.3000000000000001E-3</v>
      </c>
      <c r="P43" s="23"/>
      <c r="Q43" s="111" t="s">
        <v>88</v>
      </c>
      <c r="R43" s="111">
        <f>1+2+3+4+5+6+7+8+9+10</f>
        <v>55</v>
      </c>
      <c r="S43" s="111"/>
      <c r="T43" s="111"/>
      <c r="U43" s="111">
        <v>100</v>
      </c>
      <c r="V43" s="111"/>
      <c r="W43" s="23"/>
      <c r="X43" s="23"/>
      <c r="Y43" s="23"/>
      <c r="Z43" s="23"/>
    </row>
    <row r="44" spans="1:26" ht="12.75" customHeight="1">
      <c r="A44" s="87" t="s">
        <v>121</v>
      </c>
      <c r="B44" s="199" t="s">
        <v>151</v>
      </c>
      <c r="C44" s="181"/>
      <c r="D44" s="181"/>
      <c r="E44" s="181"/>
      <c r="F44" s="181"/>
      <c r="G44" s="182"/>
      <c r="H44" s="90">
        <v>2E-3</v>
      </c>
      <c r="I44" s="35">
        <f t="shared" si="3"/>
        <v>4.3706199999999997</v>
      </c>
      <c r="J44" s="22"/>
      <c r="K44" s="97"/>
      <c r="L44" s="238" t="s">
        <v>152</v>
      </c>
      <c r="M44" s="181"/>
      <c r="N44" s="182"/>
      <c r="O44" s="110">
        <f>O11</f>
        <v>585900</v>
      </c>
      <c r="P44" s="23"/>
      <c r="Q44" s="111"/>
      <c r="R44" s="111"/>
      <c r="S44" s="111"/>
      <c r="T44" s="111"/>
      <c r="U44" s="111"/>
      <c r="V44" s="111"/>
      <c r="W44" s="23"/>
      <c r="X44" s="23"/>
      <c r="Y44" s="23"/>
      <c r="Z44" s="23"/>
    </row>
    <row r="45" spans="1:26" ht="12.75" customHeight="1">
      <c r="A45" s="87" t="s">
        <v>153</v>
      </c>
      <c r="B45" s="199" t="s">
        <v>154</v>
      </c>
      <c r="C45" s="181"/>
      <c r="D45" s="181"/>
      <c r="E45" s="181"/>
      <c r="F45" s="181"/>
      <c r="G45" s="182"/>
      <c r="H45" s="90">
        <v>0.08</v>
      </c>
      <c r="I45" s="35">
        <f t="shared" si="3"/>
        <v>174.82480000000001</v>
      </c>
      <c r="J45" s="22"/>
      <c r="K45" s="97"/>
      <c r="L45" s="249" t="s">
        <v>128</v>
      </c>
      <c r="M45" s="181"/>
      <c r="N45" s="182"/>
      <c r="O45" s="110">
        <f>(O43*O44)/O42</f>
        <v>3.1577727272727274</v>
      </c>
      <c r="P45" s="23"/>
      <c r="Q45" s="111"/>
      <c r="R45" s="111">
        <f>R42/R43</f>
        <v>0.16363636363636364</v>
      </c>
      <c r="S45" s="111" t="s">
        <v>89</v>
      </c>
      <c r="T45" s="111">
        <f>T42-U45</f>
        <v>0.98499999999999999</v>
      </c>
      <c r="U45" s="111">
        <f>U42/U43</f>
        <v>1.4999999999999999E-2</v>
      </c>
      <c r="V45" s="111"/>
      <c r="W45" s="23"/>
      <c r="X45" s="23"/>
      <c r="Y45" s="23"/>
      <c r="Z45" s="23"/>
    </row>
    <row r="46" spans="1:26" ht="15" customHeight="1">
      <c r="A46" s="217" t="s">
        <v>155</v>
      </c>
      <c r="B46" s="181"/>
      <c r="C46" s="181"/>
      <c r="D46" s="181"/>
      <c r="E46" s="181"/>
      <c r="F46" s="181"/>
      <c r="G46" s="182"/>
      <c r="H46" s="107">
        <f>SUM(H38:H45)</f>
        <v>0.36800000000000005</v>
      </c>
      <c r="I46" s="108">
        <f>TRUNC(SUM(I38:I45),2)</f>
        <v>804.19</v>
      </c>
      <c r="J46" s="119"/>
      <c r="K46" s="97"/>
      <c r="L46" s="250"/>
      <c r="M46" s="247"/>
      <c r="N46" s="251"/>
      <c r="O46" s="120"/>
      <c r="P46" s="23"/>
      <c r="Q46" s="111"/>
      <c r="R46" s="111">
        <f>R45*T45</f>
        <v>0.16118181818181818</v>
      </c>
      <c r="S46" s="111"/>
      <c r="T46" s="111"/>
      <c r="U46" s="111"/>
      <c r="V46" s="111"/>
      <c r="W46" s="23"/>
      <c r="X46" s="23"/>
      <c r="Y46" s="23"/>
      <c r="Z46" s="23"/>
    </row>
    <row r="47" spans="1:26" ht="14.25" customHeight="1">
      <c r="A47" s="217" t="s">
        <v>156</v>
      </c>
      <c r="B47" s="181"/>
      <c r="C47" s="181"/>
      <c r="D47" s="181"/>
      <c r="E47" s="181"/>
      <c r="F47" s="181"/>
      <c r="G47" s="182"/>
      <c r="H47" s="107"/>
      <c r="I47" s="104" t="s">
        <v>104</v>
      </c>
      <c r="J47" s="109"/>
      <c r="K47" s="97"/>
      <c r="L47" s="121" t="s">
        <v>157</v>
      </c>
      <c r="M47" s="122"/>
      <c r="N47" s="123"/>
      <c r="O47" s="124">
        <f>O45+O38+O31</f>
        <v>4.024188727272727</v>
      </c>
      <c r="P47" s="23"/>
      <c r="Q47" s="111" t="s">
        <v>69</v>
      </c>
      <c r="R47" s="111"/>
      <c r="S47" s="111"/>
      <c r="T47" s="111"/>
      <c r="U47" s="111"/>
      <c r="V47" s="111"/>
      <c r="W47" s="23"/>
      <c r="X47" s="23"/>
      <c r="Y47" s="23"/>
      <c r="Z47" s="23"/>
    </row>
    <row r="48" spans="1:26" ht="14.25" customHeight="1">
      <c r="A48" s="99" t="s">
        <v>158</v>
      </c>
      <c r="B48" s="227" t="s">
        <v>85</v>
      </c>
      <c r="C48" s="181"/>
      <c r="D48" s="181"/>
      <c r="E48" s="29"/>
      <c r="F48" s="29"/>
      <c r="G48" s="125"/>
      <c r="H48" s="126"/>
      <c r="I48" s="104"/>
      <c r="J48" s="21"/>
      <c r="K48" s="97"/>
      <c r="L48" s="127" t="s">
        <v>159</v>
      </c>
      <c r="M48" s="128"/>
      <c r="N48" s="128"/>
      <c r="O48" s="129">
        <f>O47*O28</f>
        <v>6197.2506399999993</v>
      </c>
      <c r="P48" s="23"/>
      <c r="Q48" s="111"/>
      <c r="R48" s="130"/>
      <c r="S48" s="111"/>
      <c r="T48" s="111"/>
      <c r="U48" s="111"/>
      <c r="V48" s="111"/>
      <c r="W48" s="23"/>
      <c r="X48" s="23"/>
      <c r="Y48" s="23"/>
      <c r="Z48" s="23"/>
    </row>
    <row r="49" spans="1:26" ht="12.75" customHeight="1">
      <c r="A49" s="87" t="s">
        <v>62</v>
      </c>
      <c r="B49" s="252" t="s">
        <v>160</v>
      </c>
      <c r="C49" s="222"/>
      <c r="D49" s="222"/>
      <c r="E49" s="222"/>
      <c r="F49" s="222"/>
      <c r="G49" s="223"/>
      <c r="H49" s="31" t="s">
        <v>161</v>
      </c>
      <c r="I49" s="131">
        <v>0</v>
      </c>
      <c r="J49" s="21"/>
      <c r="K49" s="97"/>
      <c r="L49" s="23"/>
      <c r="M49" s="23"/>
      <c r="N49" s="23"/>
      <c r="O49" s="23"/>
      <c r="P49" s="23"/>
      <c r="Q49" s="111"/>
      <c r="R49" s="111"/>
      <c r="S49" s="111"/>
      <c r="T49" s="111">
        <f>R46</f>
        <v>0.16118181818181818</v>
      </c>
      <c r="U49" s="132" t="e">
        <f>#REF!</f>
        <v>#REF!</v>
      </c>
      <c r="V49" s="111"/>
      <c r="W49" s="23"/>
      <c r="X49" s="23"/>
      <c r="Y49" s="23"/>
      <c r="Z49" s="23"/>
    </row>
    <row r="50" spans="1:26" ht="12.75" customHeight="1">
      <c r="A50" s="87" t="s">
        <v>65</v>
      </c>
      <c r="B50" s="199" t="s">
        <v>162</v>
      </c>
      <c r="C50" s="181"/>
      <c r="D50" s="181"/>
      <c r="E50" s="181"/>
      <c r="F50" s="181"/>
      <c r="G50" s="182"/>
      <c r="H50" s="31" t="s">
        <v>161</v>
      </c>
      <c r="I50" s="133">
        <v>350</v>
      </c>
      <c r="J50" s="21"/>
      <c r="K50" s="97"/>
      <c r="L50" s="23"/>
      <c r="M50" s="23"/>
      <c r="N50" s="23"/>
      <c r="O50" s="23"/>
      <c r="P50" s="23"/>
      <c r="Q50" s="111"/>
      <c r="R50" s="111"/>
      <c r="S50" s="111"/>
      <c r="T50" s="134" t="e">
        <f>U49*T49</f>
        <v>#REF!</v>
      </c>
      <c r="U50" s="134"/>
      <c r="V50" s="111"/>
      <c r="W50" s="23"/>
      <c r="X50" s="23"/>
      <c r="Y50" s="23"/>
      <c r="Z50" s="23"/>
    </row>
    <row r="51" spans="1:26" ht="12.75" customHeight="1">
      <c r="A51" s="87" t="s">
        <v>74</v>
      </c>
      <c r="B51" s="199" t="s">
        <v>163</v>
      </c>
      <c r="C51" s="181"/>
      <c r="D51" s="181"/>
      <c r="E51" s="181"/>
      <c r="F51" s="181"/>
      <c r="G51" s="182"/>
      <c r="H51" s="31" t="s">
        <v>161</v>
      </c>
      <c r="I51" s="133">
        <v>0</v>
      </c>
      <c r="J51" s="21"/>
      <c r="K51" s="97"/>
      <c r="L51" s="23"/>
      <c r="M51" s="23"/>
      <c r="N51" s="23"/>
      <c r="O51" s="23"/>
      <c r="P51" s="23"/>
      <c r="Q51" s="111"/>
      <c r="R51" s="111"/>
      <c r="S51" s="111"/>
      <c r="T51" s="134" t="e">
        <f>T50/12</f>
        <v>#REF!</v>
      </c>
      <c r="U51" s="134"/>
      <c r="V51" s="111"/>
      <c r="W51" s="23"/>
      <c r="X51" s="23"/>
      <c r="Y51" s="23"/>
      <c r="Z51" s="23"/>
    </row>
    <row r="52" spans="1:26" ht="12.75" customHeight="1">
      <c r="A52" s="87" t="s">
        <v>115</v>
      </c>
      <c r="B52" s="199" t="s">
        <v>164</v>
      </c>
      <c r="C52" s="181"/>
      <c r="D52" s="181"/>
      <c r="E52" s="181"/>
      <c r="F52" s="181"/>
      <c r="G52" s="182"/>
      <c r="H52" s="31" t="s">
        <v>161</v>
      </c>
      <c r="I52" s="133">
        <v>25</v>
      </c>
      <c r="J52" s="21"/>
      <c r="K52" s="97"/>
      <c r="L52" s="23"/>
      <c r="M52" s="23"/>
      <c r="N52" s="23"/>
      <c r="O52" s="23"/>
      <c r="P52" s="23"/>
      <c r="Q52" s="111"/>
      <c r="R52" s="111"/>
      <c r="S52" s="111"/>
      <c r="T52" s="134" t="e">
        <f>T51*110</f>
        <v>#REF!</v>
      </c>
      <c r="U52" s="111"/>
      <c r="V52" s="111"/>
      <c r="W52" s="23"/>
      <c r="X52" s="23"/>
      <c r="Y52" s="23"/>
      <c r="Z52" s="23"/>
    </row>
    <row r="53" spans="1:26" ht="12.75" customHeight="1">
      <c r="A53" s="87" t="s">
        <v>121</v>
      </c>
      <c r="B53" s="199" t="s">
        <v>122</v>
      </c>
      <c r="C53" s="181"/>
      <c r="D53" s="181"/>
      <c r="E53" s="181"/>
      <c r="F53" s="181"/>
      <c r="G53" s="182"/>
      <c r="H53" s="31" t="s">
        <v>161</v>
      </c>
      <c r="I53" s="131"/>
      <c r="J53" s="21"/>
      <c r="K53" s="97"/>
      <c r="L53" s="23"/>
      <c r="M53" s="23"/>
      <c r="N53" s="23"/>
      <c r="O53" s="23"/>
      <c r="P53" s="23"/>
      <c r="Q53" s="111"/>
      <c r="R53" s="23"/>
      <c r="S53" s="23"/>
      <c r="T53" s="23"/>
      <c r="U53" s="98"/>
      <c r="V53" s="23"/>
      <c r="W53" s="23"/>
      <c r="X53" s="23"/>
      <c r="Y53" s="23"/>
      <c r="Z53" s="23"/>
    </row>
    <row r="54" spans="1:26" ht="12.75" customHeight="1">
      <c r="A54" s="217" t="s">
        <v>165</v>
      </c>
      <c r="B54" s="181"/>
      <c r="C54" s="181"/>
      <c r="D54" s="181"/>
      <c r="E54" s="181"/>
      <c r="F54" s="181"/>
      <c r="G54" s="181"/>
      <c r="H54" s="182"/>
      <c r="I54" s="131">
        <f>SUM(I49:I53)</f>
        <v>375</v>
      </c>
      <c r="J54" s="21"/>
      <c r="K54" s="97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>
      <c r="A55" s="217" t="s">
        <v>166</v>
      </c>
      <c r="B55" s="181"/>
      <c r="C55" s="181"/>
      <c r="D55" s="181"/>
      <c r="E55" s="181"/>
      <c r="F55" s="181"/>
      <c r="G55" s="181"/>
      <c r="H55" s="182"/>
      <c r="I55" s="108">
        <f t="shared" ref="I55:I56" si="4">I54</f>
        <v>375</v>
      </c>
      <c r="J55" s="21"/>
      <c r="K55" s="97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>
      <c r="A56" s="218" t="s">
        <v>167</v>
      </c>
      <c r="B56" s="196"/>
      <c r="C56" s="196"/>
      <c r="D56" s="196"/>
      <c r="E56" s="196"/>
      <c r="F56" s="196"/>
      <c r="G56" s="196"/>
      <c r="H56" s="212"/>
      <c r="I56" s="101">
        <f t="shared" si="4"/>
        <v>375</v>
      </c>
      <c r="J56" s="22"/>
      <c r="K56" s="97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>
      <c r="A57" s="186" t="s">
        <v>168</v>
      </c>
      <c r="B57" s="187"/>
      <c r="C57" s="187"/>
      <c r="D57" s="187"/>
      <c r="E57" s="187"/>
      <c r="F57" s="187"/>
      <c r="G57" s="187"/>
      <c r="H57" s="187"/>
      <c r="I57" s="188"/>
      <c r="J57" s="22"/>
      <c r="K57" s="97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4.25" customHeight="1">
      <c r="A58" s="220" t="s">
        <v>169</v>
      </c>
      <c r="B58" s="191"/>
      <c r="C58" s="191"/>
      <c r="D58" s="191"/>
      <c r="E58" s="191"/>
      <c r="F58" s="191"/>
      <c r="G58" s="191"/>
      <c r="H58" s="205"/>
      <c r="I58" s="135" t="s">
        <v>104</v>
      </c>
      <c r="J58" s="119"/>
      <c r="K58" s="97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3.5" customHeight="1">
      <c r="A59" s="87" t="s">
        <v>170</v>
      </c>
      <c r="B59" s="203" t="s">
        <v>171</v>
      </c>
      <c r="C59" s="181"/>
      <c r="D59" s="181"/>
      <c r="E59" s="181"/>
      <c r="F59" s="181"/>
      <c r="G59" s="181"/>
      <c r="H59" s="182"/>
      <c r="I59" s="35">
        <f>I35</f>
        <v>355.67</v>
      </c>
      <c r="J59" s="119"/>
      <c r="K59" s="97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4.25" customHeight="1">
      <c r="A60" s="87" t="s">
        <v>172</v>
      </c>
      <c r="B60" s="203" t="s">
        <v>173</v>
      </c>
      <c r="C60" s="181"/>
      <c r="D60" s="181"/>
      <c r="E60" s="181"/>
      <c r="F60" s="181"/>
      <c r="G60" s="181"/>
      <c r="H60" s="182"/>
      <c r="I60" s="35">
        <f>I46</f>
        <v>804.19</v>
      </c>
      <c r="J60" s="119"/>
      <c r="K60" s="97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>
      <c r="A61" s="87" t="s">
        <v>174</v>
      </c>
      <c r="B61" s="203" t="s">
        <v>175</v>
      </c>
      <c r="C61" s="181"/>
      <c r="D61" s="181"/>
      <c r="E61" s="181"/>
      <c r="F61" s="181"/>
      <c r="G61" s="181"/>
      <c r="H61" s="182"/>
      <c r="I61" s="35">
        <f>I56</f>
        <v>375</v>
      </c>
      <c r="J61" s="61"/>
      <c r="K61" s="97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>
      <c r="A62" s="218" t="s">
        <v>176</v>
      </c>
      <c r="B62" s="196"/>
      <c r="C62" s="196"/>
      <c r="D62" s="196"/>
      <c r="E62" s="196"/>
      <c r="F62" s="196"/>
      <c r="G62" s="196"/>
      <c r="H62" s="212"/>
      <c r="I62" s="108">
        <f>TRUNC(SUM(I59:I61),2)</f>
        <v>1534.86</v>
      </c>
      <c r="J62" s="109"/>
      <c r="K62" s="9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>
      <c r="A63" s="186" t="s">
        <v>177</v>
      </c>
      <c r="B63" s="187"/>
      <c r="C63" s="187"/>
      <c r="D63" s="187"/>
      <c r="E63" s="187"/>
      <c r="F63" s="187"/>
      <c r="G63" s="187"/>
      <c r="H63" s="187"/>
      <c r="I63" s="188"/>
      <c r="J63" s="21"/>
      <c r="K63" s="97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>
      <c r="A64" s="136">
        <v>3</v>
      </c>
      <c r="B64" s="221" t="s">
        <v>178</v>
      </c>
      <c r="C64" s="222"/>
      <c r="D64" s="222"/>
      <c r="E64" s="222"/>
      <c r="F64" s="222"/>
      <c r="G64" s="223"/>
      <c r="H64" s="137" t="s">
        <v>103</v>
      </c>
      <c r="I64" s="135" t="s">
        <v>104</v>
      </c>
      <c r="J64" s="21"/>
      <c r="K64" s="97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4.25" customHeight="1">
      <c r="A65" s="87" t="s">
        <v>62</v>
      </c>
      <c r="B65" s="199" t="s">
        <v>179</v>
      </c>
      <c r="C65" s="181"/>
      <c r="D65" s="181"/>
      <c r="E65" s="181"/>
      <c r="F65" s="181"/>
      <c r="G65" s="182"/>
      <c r="H65" s="90">
        <v>0.02</v>
      </c>
      <c r="I65" s="35">
        <f t="shared" ref="I65:I70" si="5">TRUNC(($I$30*H65),2)</f>
        <v>36.590000000000003</v>
      </c>
      <c r="J65" s="119"/>
      <c r="K65" s="97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4.25" customHeight="1">
      <c r="A66" s="87" t="s">
        <v>65</v>
      </c>
      <c r="B66" s="199" t="s">
        <v>180</v>
      </c>
      <c r="C66" s="181"/>
      <c r="D66" s="181"/>
      <c r="E66" s="181"/>
      <c r="F66" s="181"/>
      <c r="G66" s="182"/>
      <c r="H66" s="90">
        <v>3.4700000000000002E-2</v>
      </c>
      <c r="I66" s="35">
        <f t="shared" si="5"/>
        <v>63.48</v>
      </c>
      <c r="J66" s="138"/>
      <c r="K66" s="97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4.25" customHeight="1">
      <c r="A67" s="87" t="s">
        <v>70</v>
      </c>
      <c r="B67" s="199" t="s">
        <v>181</v>
      </c>
      <c r="C67" s="181"/>
      <c r="D67" s="181"/>
      <c r="E67" s="181"/>
      <c r="F67" s="181"/>
      <c r="G67" s="182"/>
      <c r="H67" s="90">
        <v>0.04</v>
      </c>
      <c r="I67" s="35">
        <f t="shared" si="5"/>
        <v>73.180000000000007</v>
      </c>
      <c r="J67" s="109"/>
      <c r="K67" s="97"/>
      <c r="L67" s="23"/>
      <c r="M67" s="23"/>
      <c r="N67" s="23"/>
      <c r="O67" s="23"/>
      <c r="P67" s="23"/>
      <c r="Q67" s="23"/>
      <c r="R67" s="114"/>
      <c r="S67" s="23"/>
      <c r="T67" s="23"/>
      <c r="U67" s="23"/>
      <c r="V67" s="23"/>
      <c r="W67" s="23"/>
      <c r="X67" s="23"/>
      <c r="Y67" s="23"/>
      <c r="Z67" s="23"/>
    </row>
    <row r="68" spans="1:26" ht="12.75" customHeight="1">
      <c r="A68" s="87" t="s">
        <v>74</v>
      </c>
      <c r="B68" s="199" t="s">
        <v>182</v>
      </c>
      <c r="C68" s="181"/>
      <c r="D68" s="181"/>
      <c r="E68" s="181"/>
      <c r="F68" s="181"/>
      <c r="G68" s="182"/>
      <c r="H68" s="90">
        <v>0</v>
      </c>
      <c r="I68" s="35">
        <f t="shared" si="5"/>
        <v>0</v>
      </c>
      <c r="J68" s="21"/>
      <c r="K68" s="97"/>
      <c r="L68" s="139"/>
      <c r="M68" s="139"/>
      <c r="N68" s="139"/>
      <c r="O68" s="114"/>
      <c r="P68" s="114"/>
      <c r="Q68" s="114"/>
      <c r="R68" s="114"/>
      <c r="S68" s="23"/>
      <c r="T68" s="23"/>
      <c r="U68" s="23"/>
      <c r="V68" s="23"/>
      <c r="W68" s="23"/>
      <c r="X68" s="23"/>
      <c r="Y68" s="23"/>
      <c r="Z68" s="23"/>
    </row>
    <row r="69" spans="1:26" ht="14.25" customHeight="1">
      <c r="A69" s="87" t="s">
        <v>115</v>
      </c>
      <c r="B69" s="199" t="s">
        <v>183</v>
      </c>
      <c r="C69" s="181"/>
      <c r="D69" s="181"/>
      <c r="E69" s="181"/>
      <c r="F69" s="181"/>
      <c r="G69" s="182"/>
      <c r="H69" s="90">
        <v>7.4000000000000003E-3</v>
      </c>
      <c r="I69" s="35">
        <f t="shared" si="5"/>
        <v>13.53</v>
      </c>
      <c r="J69" s="21"/>
      <c r="K69" s="97"/>
      <c r="L69" s="97"/>
      <c r="M69" s="97"/>
      <c r="N69" s="97"/>
      <c r="O69" s="97"/>
      <c r="P69" s="97"/>
      <c r="Q69" s="114"/>
      <c r="R69" s="114"/>
      <c r="S69" s="23"/>
      <c r="T69" s="23"/>
      <c r="U69" s="23"/>
      <c r="V69" s="23"/>
      <c r="W69" s="23"/>
      <c r="X69" s="23"/>
      <c r="Y69" s="23"/>
      <c r="Z69" s="23"/>
    </row>
    <row r="70" spans="1:26" ht="14.25" customHeight="1">
      <c r="A70" s="87" t="s">
        <v>118</v>
      </c>
      <c r="B70" s="199" t="s">
        <v>184</v>
      </c>
      <c r="C70" s="181"/>
      <c r="D70" s="181"/>
      <c r="E70" s="181"/>
      <c r="F70" s="181"/>
      <c r="G70" s="182"/>
      <c r="H70" s="90">
        <v>0.04</v>
      </c>
      <c r="I70" s="35">
        <f t="shared" si="5"/>
        <v>73.180000000000007</v>
      </c>
      <c r="J70" s="21"/>
      <c r="K70" s="97"/>
      <c r="L70" s="62"/>
      <c r="M70" s="62"/>
      <c r="N70" s="62"/>
      <c r="O70" s="140"/>
      <c r="P70" s="140"/>
      <c r="Q70" s="114"/>
      <c r="R70" s="114"/>
      <c r="S70" s="23"/>
      <c r="T70" s="23"/>
      <c r="U70" s="23"/>
      <c r="V70" s="23"/>
      <c r="W70" s="23"/>
      <c r="X70" s="23"/>
      <c r="Y70" s="23"/>
      <c r="Z70" s="23"/>
    </row>
    <row r="71" spans="1:26" ht="12.75" customHeight="1">
      <c r="A71" s="217" t="s">
        <v>185</v>
      </c>
      <c r="B71" s="181"/>
      <c r="C71" s="181"/>
      <c r="D71" s="181"/>
      <c r="E71" s="181"/>
      <c r="F71" s="181"/>
      <c r="G71" s="182"/>
      <c r="H71" s="107">
        <f t="shared" ref="H71:I71" si="6">SUM(H65:H70)</f>
        <v>0.1421</v>
      </c>
      <c r="I71" s="108">
        <f t="shared" si="6"/>
        <v>259.96000000000004</v>
      </c>
      <c r="J71" s="21"/>
      <c r="K71" s="97"/>
      <c r="L71" s="62"/>
      <c r="M71" s="62"/>
      <c r="N71" s="62"/>
      <c r="O71" s="62"/>
      <c r="P71" s="62"/>
      <c r="Q71" s="114"/>
      <c r="R71" s="114"/>
      <c r="S71" s="23"/>
      <c r="T71" s="23"/>
      <c r="U71" s="23"/>
      <c r="V71" s="23"/>
      <c r="W71" s="23"/>
      <c r="X71" s="23"/>
      <c r="Y71" s="23"/>
      <c r="Z71" s="23"/>
    </row>
    <row r="72" spans="1:26" ht="12.75" customHeight="1">
      <c r="A72" s="224" t="s">
        <v>186</v>
      </c>
      <c r="B72" s="225"/>
      <c r="C72" s="225"/>
      <c r="D72" s="225"/>
      <c r="E72" s="225"/>
      <c r="F72" s="225"/>
      <c r="G72" s="226"/>
      <c r="H72" s="141"/>
      <c r="I72" s="142">
        <f>(I30+I62+I71)-I49</f>
        <v>3624.46</v>
      </c>
      <c r="J72" s="21"/>
      <c r="K72" s="97"/>
      <c r="L72" s="62"/>
      <c r="M72" s="62"/>
      <c r="N72" s="62"/>
      <c r="O72" s="62"/>
      <c r="P72" s="62"/>
      <c r="Q72" s="114"/>
      <c r="R72" s="62"/>
      <c r="S72" s="23"/>
      <c r="T72" s="23"/>
      <c r="U72" s="23"/>
      <c r="V72" s="23"/>
      <c r="W72" s="23"/>
      <c r="X72" s="23"/>
      <c r="Y72" s="23"/>
      <c r="Z72" s="23"/>
    </row>
    <row r="73" spans="1:26" ht="12.75" customHeight="1">
      <c r="A73" s="227" t="s">
        <v>187</v>
      </c>
      <c r="B73" s="181"/>
      <c r="C73" s="181"/>
      <c r="D73" s="181"/>
      <c r="E73" s="181"/>
      <c r="F73" s="181"/>
      <c r="G73" s="182"/>
      <c r="H73" s="103" t="s">
        <v>103</v>
      </c>
      <c r="I73" s="143" t="s">
        <v>104</v>
      </c>
      <c r="J73" s="21"/>
      <c r="K73" s="97"/>
      <c r="L73" s="62"/>
      <c r="M73" s="62"/>
      <c r="N73" s="62"/>
      <c r="O73" s="62"/>
      <c r="P73" s="62"/>
      <c r="Q73" s="62"/>
      <c r="R73" s="62"/>
      <c r="S73" s="23"/>
      <c r="T73" s="23"/>
      <c r="U73" s="23"/>
      <c r="V73" s="23"/>
      <c r="W73" s="23"/>
      <c r="X73" s="23"/>
      <c r="Y73" s="23"/>
      <c r="Z73" s="23"/>
    </row>
    <row r="74" spans="1:26" ht="12.75" customHeight="1">
      <c r="A74" s="103" t="s">
        <v>62</v>
      </c>
      <c r="B74" s="199" t="s">
        <v>188</v>
      </c>
      <c r="C74" s="181"/>
      <c r="D74" s="181"/>
      <c r="E74" s="181"/>
      <c r="F74" s="181"/>
      <c r="G74" s="182"/>
      <c r="H74" s="90">
        <v>0.08</v>
      </c>
      <c r="I74" s="34">
        <f t="shared" ref="I74:I78" si="7">$H$17*H74</f>
        <v>146.37120000000002</v>
      </c>
      <c r="J74" s="21"/>
      <c r="K74" s="97"/>
      <c r="L74" s="62"/>
      <c r="M74" s="62"/>
      <c r="N74" s="62"/>
      <c r="O74" s="62"/>
      <c r="P74" s="62"/>
      <c r="Q74" s="62"/>
      <c r="R74" s="114"/>
      <c r="S74" s="23"/>
      <c r="T74" s="23"/>
      <c r="U74" s="23"/>
      <c r="V74" s="23"/>
      <c r="W74" s="23"/>
      <c r="X74" s="23"/>
      <c r="Y74" s="23"/>
      <c r="Z74" s="23"/>
    </row>
    <row r="75" spans="1:26" ht="12.75" customHeight="1">
      <c r="A75" s="103" t="s">
        <v>65</v>
      </c>
      <c r="B75" s="199" t="s">
        <v>189</v>
      </c>
      <c r="C75" s="181"/>
      <c r="D75" s="181"/>
      <c r="E75" s="181"/>
      <c r="F75" s="181"/>
      <c r="G75" s="182"/>
      <c r="H75" s="90">
        <v>8.9999999999999993E-3</v>
      </c>
      <c r="I75" s="34">
        <f t="shared" si="7"/>
        <v>16.466760000000001</v>
      </c>
      <c r="J75" s="21"/>
      <c r="K75" s="97"/>
      <c r="L75" s="62"/>
      <c r="M75" s="62"/>
      <c r="N75" s="62"/>
      <c r="O75" s="114"/>
      <c r="P75" s="114"/>
      <c r="Q75" s="114"/>
      <c r="R75" s="144"/>
      <c r="S75" s="23"/>
      <c r="T75" s="23"/>
      <c r="U75" s="23"/>
      <c r="V75" s="23"/>
      <c r="W75" s="23"/>
      <c r="X75" s="23"/>
      <c r="Y75" s="23"/>
      <c r="Z75" s="23"/>
    </row>
    <row r="76" spans="1:26" ht="12.75" customHeight="1">
      <c r="A76" s="103" t="s">
        <v>70</v>
      </c>
      <c r="B76" s="199" t="s">
        <v>190</v>
      </c>
      <c r="C76" s="181"/>
      <c r="D76" s="181"/>
      <c r="E76" s="181"/>
      <c r="F76" s="181"/>
      <c r="G76" s="182"/>
      <c r="H76" s="90">
        <v>2E-3</v>
      </c>
      <c r="I76" s="34">
        <f t="shared" si="7"/>
        <v>3.6592800000000003</v>
      </c>
      <c r="J76" s="119"/>
      <c r="K76" s="97"/>
      <c r="L76" s="62"/>
      <c r="M76" s="62"/>
      <c r="N76" s="62"/>
      <c r="O76" s="114"/>
      <c r="P76" s="114"/>
      <c r="Q76" s="114"/>
      <c r="R76" s="97"/>
      <c r="S76" s="23"/>
      <c r="T76" s="23"/>
      <c r="U76" s="23"/>
      <c r="V76" s="23"/>
      <c r="W76" s="23"/>
      <c r="X76" s="23"/>
      <c r="Y76" s="23"/>
      <c r="Z76" s="23"/>
    </row>
    <row r="77" spans="1:26" ht="12.75" customHeight="1">
      <c r="A77" s="103" t="s">
        <v>74</v>
      </c>
      <c r="B77" s="199" t="s">
        <v>245</v>
      </c>
      <c r="C77" s="181"/>
      <c r="D77" s="181"/>
      <c r="E77" s="181"/>
      <c r="F77" s="181"/>
      <c r="G77" s="182"/>
      <c r="H77" s="90">
        <v>3.0000000000000001E-3</v>
      </c>
      <c r="I77" s="34">
        <f t="shared" si="7"/>
        <v>5.4889200000000002</v>
      </c>
      <c r="J77" s="145"/>
      <c r="K77" s="97"/>
      <c r="L77" s="97"/>
      <c r="M77" s="97"/>
      <c r="N77" s="97"/>
      <c r="O77" s="114"/>
      <c r="P77" s="114"/>
      <c r="Q77" s="97"/>
      <c r="R77" s="62"/>
      <c r="S77" s="23"/>
      <c r="T77" s="23"/>
      <c r="U77" s="23"/>
      <c r="V77" s="23"/>
      <c r="W77" s="23"/>
      <c r="X77" s="23"/>
      <c r="Y77" s="23"/>
      <c r="Z77" s="23"/>
    </row>
    <row r="78" spans="1:26" ht="12.75" customHeight="1">
      <c r="A78" s="103" t="s">
        <v>115</v>
      </c>
      <c r="B78" s="199" t="s">
        <v>192</v>
      </c>
      <c r="C78" s="181"/>
      <c r="D78" s="181"/>
      <c r="E78" s="181"/>
      <c r="F78" s="181"/>
      <c r="G78" s="182"/>
      <c r="H78" s="90">
        <v>6.0000000000000001E-3</v>
      </c>
      <c r="I78" s="34">
        <f t="shared" si="7"/>
        <v>10.97784</v>
      </c>
      <c r="J78" s="109"/>
      <c r="K78" s="97"/>
      <c r="L78" s="97"/>
      <c r="M78" s="97"/>
      <c r="N78" s="97"/>
      <c r="O78" s="144"/>
      <c r="P78" s="144"/>
      <c r="Q78" s="140"/>
      <c r="R78" s="62"/>
      <c r="S78" s="23"/>
      <c r="T78" s="23"/>
      <c r="U78" s="23"/>
      <c r="V78" s="23"/>
      <c r="W78" s="23"/>
      <c r="X78" s="23"/>
      <c r="Y78" s="23"/>
      <c r="Z78" s="23"/>
    </row>
    <row r="79" spans="1:26" ht="12.75" customHeight="1">
      <c r="A79" s="103" t="s">
        <v>118</v>
      </c>
      <c r="B79" s="199" t="s">
        <v>122</v>
      </c>
      <c r="C79" s="181"/>
      <c r="D79" s="181"/>
      <c r="E79" s="181"/>
      <c r="F79" s="181"/>
      <c r="G79" s="182"/>
      <c r="H79" s="90">
        <v>0</v>
      </c>
      <c r="I79" s="34">
        <f>$I$72*H79</f>
        <v>0</v>
      </c>
      <c r="J79" s="109"/>
      <c r="K79" s="97"/>
      <c r="L79" s="22"/>
      <c r="M79" s="22"/>
      <c r="N79" s="22"/>
      <c r="O79" s="22"/>
      <c r="P79" s="22"/>
      <c r="Q79" s="62"/>
      <c r="R79" s="62"/>
      <c r="S79" s="23"/>
      <c r="T79" s="23"/>
      <c r="U79" s="23"/>
      <c r="V79" s="23"/>
      <c r="W79" s="23"/>
      <c r="X79" s="23"/>
      <c r="Y79" s="23"/>
      <c r="Z79" s="23"/>
    </row>
    <row r="80" spans="1:26" ht="12.75" customHeight="1">
      <c r="A80" s="227" t="s">
        <v>193</v>
      </c>
      <c r="B80" s="181"/>
      <c r="C80" s="181"/>
      <c r="D80" s="181"/>
      <c r="E80" s="181"/>
      <c r="F80" s="181"/>
      <c r="G80" s="182"/>
      <c r="H80" s="107">
        <f>TRUNC(SUM(H74:H79),4)</f>
        <v>0.1</v>
      </c>
      <c r="I80" s="146">
        <f>TRUNC(SUM(I74:I79),2)</f>
        <v>182.96</v>
      </c>
      <c r="J80" s="147"/>
      <c r="K80" s="97"/>
      <c r="L80" s="22"/>
      <c r="M80" s="22"/>
      <c r="N80" s="22"/>
      <c r="O80" s="22"/>
      <c r="P80" s="22"/>
      <c r="Q80" s="62"/>
      <c r="R80" s="62"/>
      <c r="S80" s="23"/>
      <c r="T80" s="23"/>
      <c r="U80" s="23"/>
      <c r="V80" s="23"/>
      <c r="W80" s="23"/>
      <c r="X80" s="23"/>
      <c r="Y80" s="23"/>
      <c r="Z80" s="23"/>
    </row>
    <row r="81" spans="1:26" ht="12.75" customHeight="1">
      <c r="A81" s="228"/>
      <c r="B81" s="181"/>
      <c r="C81" s="181"/>
      <c r="D81" s="181"/>
      <c r="E81" s="181"/>
      <c r="F81" s="181"/>
      <c r="G81" s="181"/>
      <c r="H81" s="181"/>
      <c r="I81" s="182"/>
      <c r="J81" s="147"/>
      <c r="K81" s="97"/>
      <c r="L81" s="22"/>
      <c r="M81" s="22"/>
      <c r="N81" s="22"/>
      <c r="O81" s="22"/>
      <c r="P81" s="22"/>
      <c r="Q81" s="62"/>
      <c r="R81" s="62"/>
      <c r="S81" s="23"/>
      <c r="T81" s="23"/>
      <c r="U81" s="23"/>
      <c r="V81" s="23"/>
      <c r="W81" s="23"/>
      <c r="X81" s="23"/>
      <c r="Y81" s="23"/>
      <c r="Z81" s="23"/>
    </row>
    <row r="82" spans="1:26" ht="12.75" customHeight="1">
      <c r="A82" s="227" t="s">
        <v>194</v>
      </c>
      <c r="B82" s="181"/>
      <c r="C82" s="181"/>
      <c r="D82" s="181"/>
      <c r="E82" s="181"/>
      <c r="F82" s="181"/>
      <c r="G82" s="182"/>
      <c r="H82" s="103" t="s">
        <v>103</v>
      </c>
      <c r="I82" s="143" t="s">
        <v>104</v>
      </c>
      <c r="J82" s="147"/>
      <c r="K82" s="97"/>
      <c r="L82" s="22"/>
      <c r="M82" s="22"/>
      <c r="N82" s="22"/>
      <c r="O82" s="22"/>
      <c r="P82" s="22"/>
      <c r="Q82" s="62"/>
      <c r="R82" s="62"/>
      <c r="S82" s="23"/>
      <c r="T82" s="23"/>
      <c r="U82" s="23"/>
      <c r="V82" s="23"/>
      <c r="W82" s="23"/>
      <c r="X82" s="23"/>
      <c r="Y82" s="23"/>
      <c r="Z82" s="23"/>
    </row>
    <row r="83" spans="1:26" ht="12.75" customHeight="1">
      <c r="A83" s="103" t="s">
        <v>62</v>
      </c>
      <c r="B83" s="199" t="s">
        <v>195</v>
      </c>
      <c r="C83" s="181"/>
      <c r="D83" s="181"/>
      <c r="E83" s="181"/>
      <c r="F83" s="181"/>
      <c r="G83" s="182"/>
      <c r="H83" s="90">
        <v>0</v>
      </c>
      <c r="I83" s="34">
        <f>$I$30*H83</f>
        <v>0</v>
      </c>
      <c r="J83" s="147"/>
      <c r="K83" s="97"/>
      <c r="L83" s="22"/>
      <c r="M83" s="22"/>
      <c r="N83" s="22"/>
      <c r="O83" s="22"/>
      <c r="P83" s="22"/>
      <c r="Q83" s="114"/>
      <c r="R83" s="62"/>
      <c r="S83" s="23"/>
      <c r="T83" s="23"/>
      <c r="U83" s="23"/>
      <c r="V83" s="23"/>
      <c r="W83" s="23"/>
      <c r="X83" s="23"/>
      <c r="Y83" s="23"/>
      <c r="Z83" s="23"/>
    </row>
    <row r="84" spans="1:26" ht="12.75" customHeight="1">
      <c r="A84" s="227" t="s">
        <v>196</v>
      </c>
      <c r="B84" s="181"/>
      <c r="C84" s="181"/>
      <c r="D84" s="181"/>
      <c r="E84" s="181"/>
      <c r="F84" s="181"/>
      <c r="G84" s="182"/>
      <c r="H84" s="107">
        <f>TRUNC(SUM(H83),4)</f>
        <v>0</v>
      </c>
      <c r="I84" s="146">
        <f>TRUNC(SUM(I83),2)</f>
        <v>0</v>
      </c>
      <c r="J84" s="147"/>
      <c r="K84" s="97"/>
      <c r="L84" s="22"/>
      <c r="M84" s="22"/>
      <c r="N84" s="22"/>
      <c r="O84" s="22"/>
      <c r="P84" s="22"/>
      <c r="Q84" s="114"/>
      <c r="R84" s="62"/>
      <c r="S84" s="23"/>
      <c r="T84" s="23"/>
      <c r="U84" s="23"/>
      <c r="V84" s="23"/>
      <c r="W84" s="23"/>
      <c r="X84" s="23"/>
      <c r="Y84" s="23"/>
      <c r="Z84" s="23"/>
    </row>
    <row r="85" spans="1:26" ht="12.75" customHeight="1">
      <c r="A85" s="229"/>
      <c r="B85" s="230"/>
      <c r="C85" s="230"/>
      <c r="D85" s="230"/>
      <c r="E85" s="230"/>
      <c r="F85" s="230"/>
      <c r="G85" s="230"/>
      <c r="H85" s="230"/>
      <c r="I85" s="231"/>
      <c r="J85" s="147"/>
      <c r="K85" s="97"/>
      <c r="L85" s="22"/>
      <c r="M85" s="22"/>
      <c r="N85" s="22"/>
      <c r="O85" s="22"/>
      <c r="P85" s="22"/>
      <c r="Q85" s="114"/>
      <c r="R85" s="114"/>
      <c r="S85" s="23"/>
      <c r="T85" s="23"/>
      <c r="U85" s="23"/>
      <c r="V85" s="23"/>
      <c r="W85" s="23"/>
      <c r="X85" s="23"/>
      <c r="Y85" s="23"/>
      <c r="Z85" s="23"/>
    </row>
    <row r="86" spans="1:26" ht="12.75" customHeight="1">
      <c r="A86" s="232" t="s">
        <v>197</v>
      </c>
      <c r="B86" s="225"/>
      <c r="C86" s="225"/>
      <c r="D86" s="225"/>
      <c r="E86" s="225"/>
      <c r="F86" s="225"/>
      <c r="G86" s="225"/>
      <c r="H86" s="225"/>
      <c r="I86" s="233"/>
      <c r="J86" s="148"/>
      <c r="K86" s="97"/>
      <c r="L86" s="22"/>
      <c r="M86" s="22"/>
      <c r="N86" s="22"/>
      <c r="O86" s="22"/>
      <c r="P86" s="22"/>
      <c r="Q86" s="144"/>
      <c r="R86" s="114"/>
      <c r="S86" s="23"/>
      <c r="T86" s="23"/>
      <c r="U86" s="23"/>
      <c r="V86" s="23"/>
      <c r="W86" s="23"/>
      <c r="X86" s="23"/>
      <c r="Y86" s="23"/>
      <c r="Z86" s="23"/>
    </row>
    <row r="87" spans="1:26" ht="12.75" customHeight="1">
      <c r="A87" s="227" t="s">
        <v>198</v>
      </c>
      <c r="B87" s="181"/>
      <c r="C87" s="181"/>
      <c r="D87" s="181"/>
      <c r="E87" s="181"/>
      <c r="F87" s="181"/>
      <c r="G87" s="181"/>
      <c r="H87" s="181"/>
      <c r="I87" s="143" t="s">
        <v>104</v>
      </c>
      <c r="J87" s="22"/>
      <c r="K87" s="97"/>
      <c r="L87" s="22"/>
      <c r="M87" s="22"/>
      <c r="N87" s="22"/>
      <c r="O87" s="22"/>
      <c r="P87" s="22"/>
      <c r="Q87" s="22"/>
      <c r="R87" s="114"/>
      <c r="S87" s="23"/>
      <c r="T87" s="23"/>
      <c r="U87" s="23"/>
      <c r="V87" s="23"/>
      <c r="W87" s="23"/>
      <c r="X87" s="23"/>
      <c r="Y87" s="23"/>
      <c r="Z87" s="23"/>
    </row>
    <row r="88" spans="1:26" ht="12.75" customHeight="1">
      <c r="A88" s="103" t="s">
        <v>199</v>
      </c>
      <c r="B88" s="203" t="s">
        <v>189</v>
      </c>
      <c r="C88" s="181"/>
      <c r="D88" s="181"/>
      <c r="E88" s="181"/>
      <c r="F88" s="181"/>
      <c r="G88" s="181"/>
      <c r="H88" s="181"/>
      <c r="I88" s="34">
        <f>I80</f>
        <v>182.96</v>
      </c>
      <c r="J88" s="119"/>
      <c r="K88" s="97"/>
      <c r="L88" s="22"/>
      <c r="M88" s="22"/>
      <c r="N88" s="22"/>
      <c r="O88" s="22"/>
      <c r="P88" s="22"/>
      <c r="Q88" s="22"/>
      <c r="R88" s="144"/>
      <c r="S88" s="23"/>
      <c r="T88" s="23"/>
      <c r="U88" s="23"/>
      <c r="V88" s="23"/>
      <c r="W88" s="23"/>
      <c r="X88" s="23"/>
      <c r="Y88" s="23"/>
      <c r="Z88" s="23"/>
    </row>
    <row r="89" spans="1:26" ht="12.75" customHeight="1">
      <c r="A89" s="103" t="s">
        <v>200</v>
      </c>
      <c r="B89" s="203" t="s">
        <v>201</v>
      </c>
      <c r="C89" s="181"/>
      <c r="D89" s="181"/>
      <c r="E89" s="181"/>
      <c r="F89" s="181"/>
      <c r="G89" s="181"/>
      <c r="H89" s="182"/>
      <c r="I89" s="149">
        <f>I84</f>
        <v>0</v>
      </c>
      <c r="J89" s="150"/>
      <c r="K89" s="97"/>
      <c r="L89" s="22"/>
      <c r="M89" s="22"/>
      <c r="N89" s="22"/>
      <c r="O89" s="22"/>
      <c r="P89" s="22"/>
      <c r="Q89" s="22"/>
      <c r="R89" s="22"/>
      <c r="S89" s="23"/>
      <c r="T89" s="23"/>
      <c r="U89" s="23"/>
      <c r="V89" s="23"/>
      <c r="W89" s="23"/>
      <c r="X89" s="23"/>
      <c r="Y89" s="23"/>
      <c r="Z89" s="23"/>
    </row>
    <row r="90" spans="1:26" ht="12.75" customHeight="1">
      <c r="A90" s="227" t="s">
        <v>202</v>
      </c>
      <c r="B90" s="181"/>
      <c r="C90" s="181"/>
      <c r="D90" s="181"/>
      <c r="E90" s="181"/>
      <c r="F90" s="181"/>
      <c r="G90" s="181"/>
      <c r="H90" s="182"/>
      <c r="I90" s="151">
        <f>TRUNC(SUM(I88:I89),2)</f>
        <v>182.96</v>
      </c>
      <c r="J90" s="152"/>
      <c r="K90" s="97"/>
      <c r="L90" s="22"/>
      <c r="M90" s="22"/>
      <c r="N90" s="22"/>
      <c r="O90" s="22"/>
      <c r="P90" s="22"/>
      <c r="Q90" s="22"/>
      <c r="R90" s="22"/>
      <c r="S90" s="23"/>
      <c r="T90" s="23"/>
      <c r="U90" s="23"/>
      <c r="V90" s="23"/>
      <c r="W90" s="23"/>
      <c r="X90" s="23"/>
      <c r="Y90" s="23"/>
      <c r="Z90" s="23"/>
    </row>
    <row r="91" spans="1:26" ht="12.75" customHeight="1">
      <c r="A91" s="234"/>
      <c r="B91" s="181"/>
      <c r="C91" s="181"/>
      <c r="D91" s="181"/>
      <c r="E91" s="181"/>
      <c r="F91" s="181"/>
      <c r="G91" s="181"/>
      <c r="H91" s="181"/>
      <c r="I91" s="182"/>
      <c r="J91" s="152"/>
      <c r="K91" s="97"/>
      <c r="L91" s="22"/>
      <c r="M91" s="22"/>
      <c r="N91" s="22"/>
      <c r="O91" s="22"/>
      <c r="P91" s="22"/>
      <c r="Q91" s="22"/>
      <c r="R91" s="22"/>
      <c r="S91" s="23"/>
      <c r="T91" s="23"/>
      <c r="U91" s="23"/>
      <c r="V91" s="23"/>
      <c r="W91" s="23"/>
      <c r="X91" s="23"/>
      <c r="Y91" s="23"/>
      <c r="Z91" s="23"/>
    </row>
    <row r="92" spans="1:26" ht="12.75" customHeight="1">
      <c r="A92" s="235" t="s">
        <v>203</v>
      </c>
      <c r="B92" s="181"/>
      <c r="C92" s="181"/>
      <c r="D92" s="181"/>
      <c r="E92" s="181"/>
      <c r="F92" s="181"/>
      <c r="G92" s="181"/>
      <c r="H92" s="181"/>
      <c r="I92" s="182"/>
      <c r="J92" s="152"/>
      <c r="K92" s="97"/>
      <c r="L92" s="22"/>
      <c r="M92" s="22"/>
      <c r="N92" s="22"/>
      <c r="O92" s="22"/>
      <c r="P92" s="22"/>
      <c r="Q92" s="22"/>
      <c r="R92" s="22"/>
      <c r="S92" s="23"/>
      <c r="T92" s="23"/>
      <c r="U92" s="23"/>
      <c r="V92" s="23"/>
      <c r="W92" s="23"/>
      <c r="X92" s="23"/>
      <c r="Y92" s="23"/>
      <c r="Z92" s="23"/>
    </row>
    <row r="93" spans="1:26" ht="12.75" customHeight="1">
      <c r="A93" s="103">
        <v>5</v>
      </c>
      <c r="B93" s="227" t="s">
        <v>204</v>
      </c>
      <c r="C93" s="181"/>
      <c r="D93" s="181"/>
      <c r="E93" s="181"/>
      <c r="F93" s="181"/>
      <c r="G93" s="182"/>
      <c r="H93" s="103"/>
      <c r="I93" s="153" t="s">
        <v>104</v>
      </c>
      <c r="J93" s="152"/>
      <c r="K93" s="97"/>
      <c r="L93" s="22"/>
      <c r="M93" s="22"/>
      <c r="N93" s="22"/>
      <c r="O93" s="22"/>
      <c r="P93" s="22"/>
      <c r="Q93" s="22"/>
      <c r="R93" s="22"/>
      <c r="S93" s="23"/>
      <c r="T93" s="23"/>
      <c r="U93" s="23"/>
      <c r="V93" s="23"/>
      <c r="W93" s="23"/>
      <c r="X93" s="23"/>
      <c r="Y93" s="23"/>
      <c r="Z93" s="23"/>
    </row>
    <row r="94" spans="1:26" ht="12.75" customHeight="1">
      <c r="A94" s="103" t="s">
        <v>62</v>
      </c>
      <c r="B94" s="199" t="s">
        <v>205</v>
      </c>
      <c r="C94" s="181"/>
      <c r="D94" s="181"/>
      <c r="E94" s="181"/>
      <c r="F94" s="181"/>
      <c r="G94" s="182"/>
      <c r="H94" s="31" t="s">
        <v>161</v>
      </c>
      <c r="I94" s="154">
        <f>N6</f>
        <v>70.900000000000006</v>
      </c>
      <c r="J94" s="152"/>
      <c r="K94" s="97"/>
      <c r="L94" s="22"/>
      <c r="M94" s="22"/>
      <c r="N94" s="22"/>
      <c r="O94" s="22"/>
      <c r="P94" s="22"/>
      <c r="Q94" s="22"/>
      <c r="R94" s="22"/>
      <c r="S94" s="23"/>
      <c r="T94" s="23"/>
      <c r="U94" s="23"/>
      <c r="V94" s="23"/>
      <c r="W94" s="23"/>
      <c r="X94" s="23"/>
      <c r="Y94" s="23"/>
      <c r="Z94" s="23"/>
    </row>
    <row r="95" spans="1:26" ht="12.75" customHeight="1">
      <c r="A95" s="103" t="s">
        <v>65</v>
      </c>
      <c r="B95" s="199" t="s">
        <v>206</v>
      </c>
      <c r="C95" s="181"/>
      <c r="D95" s="181"/>
      <c r="E95" s="181"/>
      <c r="F95" s="181"/>
      <c r="G95" s="182"/>
      <c r="H95" s="31" t="s">
        <v>161</v>
      </c>
      <c r="I95" s="154">
        <v>0</v>
      </c>
      <c r="J95" s="152"/>
      <c r="K95" s="97"/>
      <c r="L95" s="22"/>
      <c r="M95" s="22"/>
      <c r="N95" s="22"/>
      <c r="O95" s="22"/>
      <c r="P95" s="22"/>
      <c r="Q95" s="22"/>
      <c r="R95" s="22"/>
      <c r="S95" s="23"/>
      <c r="T95" s="23"/>
      <c r="U95" s="23"/>
      <c r="V95" s="23"/>
      <c r="W95" s="23"/>
      <c r="X95" s="23"/>
      <c r="Y95" s="23"/>
      <c r="Z95" s="23"/>
    </row>
    <row r="96" spans="1:26" ht="12.75" customHeight="1">
      <c r="A96" s="155" t="s">
        <v>70</v>
      </c>
      <c r="B96" s="199" t="s">
        <v>207</v>
      </c>
      <c r="C96" s="181"/>
      <c r="D96" s="181"/>
      <c r="E96" s="181"/>
      <c r="F96" s="181"/>
      <c r="G96" s="182"/>
      <c r="H96" s="31" t="s">
        <v>161</v>
      </c>
      <c r="I96" s="154"/>
      <c r="J96" s="156"/>
      <c r="K96" s="97"/>
      <c r="L96" s="22"/>
      <c r="M96" s="22"/>
      <c r="N96" s="22"/>
      <c r="O96" s="22"/>
      <c r="P96" s="22"/>
      <c r="Q96" s="22"/>
      <c r="R96" s="22"/>
      <c r="S96" s="23"/>
      <c r="T96" s="23"/>
      <c r="U96" s="23"/>
      <c r="V96" s="23"/>
      <c r="W96" s="23"/>
      <c r="X96" s="23"/>
      <c r="Y96" s="23"/>
      <c r="Z96" s="23"/>
    </row>
    <row r="97" spans="1:26" ht="12.75" customHeight="1">
      <c r="A97" s="155" t="s">
        <v>74</v>
      </c>
      <c r="B97" s="199" t="s">
        <v>208</v>
      </c>
      <c r="C97" s="181"/>
      <c r="D97" s="181"/>
      <c r="E97" s="181"/>
      <c r="F97" s="181"/>
      <c r="G97" s="182"/>
      <c r="H97" s="31" t="s">
        <v>161</v>
      </c>
      <c r="I97" s="154">
        <v>0</v>
      </c>
      <c r="J97" s="157"/>
      <c r="K97" s="97"/>
      <c r="L97" s="22"/>
      <c r="M97" s="22"/>
      <c r="N97" s="22"/>
      <c r="O97" s="22"/>
      <c r="P97" s="22"/>
      <c r="Q97" s="22"/>
      <c r="R97" s="22"/>
      <c r="S97" s="23"/>
      <c r="T97" s="23"/>
      <c r="U97" s="23"/>
      <c r="V97" s="23"/>
      <c r="W97" s="23"/>
      <c r="X97" s="23"/>
      <c r="Y97" s="23"/>
      <c r="Z97" s="23"/>
    </row>
    <row r="98" spans="1:26" ht="14.25" customHeight="1">
      <c r="A98" s="227" t="s">
        <v>209</v>
      </c>
      <c r="B98" s="181"/>
      <c r="C98" s="181"/>
      <c r="D98" s="181"/>
      <c r="E98" s="181"/>
      <c r="F98" s="181"/>
      <c r="G98" s="182"/>
      <c r="H98" s="107" t="s">
        <v>161</v>
      </c>
      <c r="I98" s="151">
        <f>TRUNC(SUM(I94:I97),2)</f>
        <v>70.900000000000006</v>
      </c>
      <c r="J98" s="158"/>
      <c r="K98" s="97"/>
      <c r="L98" s="22"/>
      <c r="M98" s="22"/>
      <c r="N98" s="22"/>
      <c r="O98" s="22"/>
      <c r="P98" s="22"/>
      <c r="Q98" s="22"/>
      <c r="R98" s="22"/>
      <c r="S98" s="23"/>
      <c r="T98" s="23"/>
      <c r="U98" s="23"/>
      <c r="V98" s="23"/>
      <c r="W98" s="23"/>
      <c r="X98" s="23"/>
      <c r="Y98" s="23"/>
      <c r="Z98" s="23"/>
    </row>
    <row r="99" spans="1:26" ht="12.75" customHeight="1">
      <c r="A99" s="234"/>
      <c r="B99" s="181"/>
      <c r="C99" s="181"/>
      <c r="D99" s="181"/>
      <c r="E99" s="181"/>
      <c r="F99" s="181"/>
      <c r="G99" s="181"/>
      <c r="H99" s="181"/>
      <c r="I99" s="182"/>
      <c r="J99" s="158"/>
      <c r="K99" s="97"/>
      <c r="L99" s="22"/>
      <c r="M99" s="22"/>
      <c r="N99" s="22"/>
      <c r="O99" s="22"/>
      <c r="P99" s="22"/>
      <c r="Q99" s="22"/>
      <c r="R99" s="22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>
      <c r="A100" s="235" t="s">
        <v>210</v>
      </c>
      <c r="B100" s="181"/>
      <c r="C100" s="181"/>
      <c r="D100" s="181"/>
      <c r="E100" s="181"/>
      <c r="F100" s="181"/>
      <c r="G100" s="181"/>
      <c r="H100" s="181"/>
      <c r="I100" s="182"/>
      <c r="J100" s="159"/>
      <c r="K100" s="97"/>
      <c r="L100" s="22"/>
      <c r="M100" s="22"/>
      <c r="N100" s="22"/>
      <c r="O100" s="22"/>
      <c r="P100" s="22"/>
      <c r="Q100" s="22"/>
      <c r="R100" s="22"/>
      <c r="S100" s="23"/>
      <c r="T100" s="23"/>
      <c r="U100" s="23"/>
      <c r="V100" s="23"/>
      <c r="W100" s="23"/>
      <c r="X100" s="23"/>
      <c r="Y100" s="23"/>
      <c r="Z100" s="23"/>
    </row>
    <row r="101" spans="1:26" ht="12" customHeight="1">
      <c r="A101" s="203" t="s">
        <v>211</v>
      </c>
      <c r="B101" s="181"/>
      <c r="C101" s="181"/>
      <c r="D101" s="181"/>
      <c r="E101" s="181"/>
      <c r="F101" s="181"/>
      <c r="G101" s="181"/>
      <c r="H101" s="182"/>
      <c r="I101" s="160" t="s">
        <v>104</v>
      </c>
      <c r="J101" s="159"/>
      <c r="K101" s="97"/>
      <c r="L101" s="22"/>
      <c r="M101" s="22"/>
      <c r="N101" s="22"/>
      <c r="O101" s="22"/>
      <c r="P101" s="22"/>
      <c r="Q101" s="22"/>
      <c r="R101" s="22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>
      <c r="A102" s="31" t="s">
        <v>62</v>
      </c>
      <c r="B102" s="199" t="str">
        <f>A20</f>
        <v>MÓDULO 1 - COMPOSIÇÃO DA REMUNERAÇÃO</v>
      </c>
      <c r="C102" s="181"/>
      <c r="D102" s="181"/>
      <c r="E102" s="181"/>
      <c r="F102" s="181"/>
      <c r="G102" s="181"/>
      <c r="H102" s="182"/>
      <c r="I102" s="154">
        <f>I30</f>
        <v>1829.64</v>
      </c>
      <c r="J102" s="150"/>
      <c r="K102" s="97"/>
      <c r="L102" s="22"/>
      <c r="M102" s="22"/>
      <c r="N102" s="22"/>
      <c r="O102" s="22"/>
      <c r="P102" s="22"/>
      <c r="Q102" s="22"/>
      <c r="R102" s="22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>
      <c r="A103" s="31" t="s">
        <v>65</v>
      </c>
      <c r="B103" s="199" t="str">
        <f>A31</f>
        <v>MÓDULO 2 – ENCARGOS E BENEFÍCIOS ANUAIS, MENSAIS E DIÁRIOS</v>
      </c>
      <c r="C103" s="181"/>
      <c r="D103" s="181"/>
      <c r="E103" s="181"/>
      <c r="F103" s="181"/>
      <c r="G103" s="181"/>
      <c r="H103" s="182"/>
      <c r="I103" s="154">
        <f>I62</f>
        <v>1534.86</v>
      </c>
      <c r="J103" s="161"/>
      <c r="K103" s="97"/>
      <c r="L103" s="22"/>
      <c r="M103" s="22"/>
      <c r="N103" s="22"/>
      <c r="O103" s="22"/>
      <c r="P103" s="22"/>
      <c r="Q103" s="22"/>
      <c r="R103" s="22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>
      <c r="A104" s="31" t="s">
        <v>70</v>
      </c>
      <c r="B104" s="199" t="str">
        <f>A63</f>
        <v>MÓDULO 3 – PROVISÃO PARA RESCISÃO</v>
      </c>
      <c r="C104" s="181"/>
      <c r="D104" s="181"/>
      <c r="E104" s="181"/>
      <c r="F104" s="181"/>
      <c r="G104" s="181"/>
      <c r="H104" s="182"/>
      <c r="I104" s="154">
        <f>I71</f>
        <v>259.96000000000004</v>
      </c>
      <c r="J104" s="161"/>
      <c r="K104" s="97"/>
      <c r="L104" s="22"/>
      <c r="M104" s="22"/>
      <c r="N104" s="22"/>
      <c r="O104" s="22"/>
      <c r="P104" s="22"/>
      <c r="Q104" s="22"/>
      <c r="R104" s="22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>
      <c r="A105" s="31" t="s">
        <v>74</v>
      </c>
      <c r="B105" s="199" t="str">
        <f>A72</f>
        <v>MÓDULO 4 – CUSTO DE REPOSIÇÃO DO PROFISSIONAL AUSENTE - BASE DE CÁLCULO</v>
      </c>
      <c r="C105" s="181"/>
      <c r="D105" s="181"/>
      <c r="E105" s="181"/>
      <c r="F105" s="181"/>
      <c r="G105" s="181"/>
      <c r="H105" s="182"/>
      <c r="I105" s="154">
        <f>I90</f>
        <v>182.96</v>
      </c>
      <c r="J105" s="161"/>
      <c r="K105" s="97"/>
      <c r="L105" s="22"/>
      <c r="M105" s="22"/>
      <c r="N105" s="22"/>
      <c r="O105" s="22"/>
      <c r="P105" s="22"/>
      <c r="Q105" s="22"/>
      <c r="R105" s="22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>
      <c r="A106" s="31" t="s">
        <v>115</v>
      </c>
      <c r="B106" s="199" t="str">
        <f>A92</f>
        <v>MÓDULO 5 – INSUMOS DIVERSOS</v>
      </c>
      <c r="C106" s="181"/>
      <c r="D106" s="181"/>
      <c r="E106" s="181"/>
      <c r="F106" s="181"/>
      <c r="G106" s="181"/>
      <c r="H106" s="182"/>
      <c r="I106" s="162">
        <f>I98</f>
        <v>70.900000000000006</v>
      </c>
      <c r="J106" s="158"/>
      <c r="K106" s="22"/>
      <c r="L106" s="22"/>
      <c r="M106" s="22"/>
      <c r="N106" s="22"/>
      <c r="O106" s="22"/>
      <c r="P106" s="22"/>
      <c r="Q106" s="22"/>
      <c r="R106" s="22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>
      <c r="A107" s="31"/>
      <c r="B107" s="203" t="s">
        <v>212</v>
      </c>
      <c r="C107" s="181"/>
      <c r="D107" s="181"/>
      <c r="E107" s="181"/>
      <c r="F107" s="181"/>
      <c r="G107" s="181"/>
      <c r="H107" s="181"/>
      <c r="I107" s="34">
        <f>SUM(I102:I106)</f>
        <v>3878.32</v>
      </c>
      <c r="J107" s="61"/>
      <c r="K107" s="22"/>
      <c r="L107" s="22"/>
      <c r="M107" s="22"/>
      <c r="N107" s="22"/>
      <c r="O107" s="22"/>
      <c r="P107" s="22"/>
      <c r="Q107" s="22"/>
      <c r="R107" s="22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>
      <c r="A108" s="236" t="s">
        <v>213</v>
      </c>
      <c r="B108" s="181"/>
      <c r="C108" s="181"/>
      <c r="D108" s="181"/>
      <c r="E108" s="181"/>
      <c r="F108" s="181"/>
      <c r="G108" s="181"/>
      <c r="H108" s="182"/>
      <c r="I108" s="163">
        <f>I107</f>
        <v>3878.32</v>
      </c>
      <c r="J108" s="159"/>
      <c r="K108" s="22"/>
      <c r="L108" s="22"/>
      <c r="M108" s="22"/>
      <c r="N108" s="22"/>
      <c r="O108" s="22"/>
      <c r="P108" s="22"/>
      <c r="Q108" s="22"/>
      <c r="R108" s="22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>
      <c r="A109" s="237" t="s">
        <v>214</v>
      </c>
      <c r="B109" s="196"/>
      <c r="C109" s="196"/>
      <c r="D109" s="196"/>
      <c r="E109" s="196"/>
      <c r="F109" s="196"/>
      <c r="G109" s="196"/>
      <c r="H109" s="212"/>
      <c r="I109" s="164">
        <f>I108*E14</f>
        <v>3878.32</v>
      </c>
      <c r="J109" s="150"/>
      <c r="K109" s="22"/>
      <c r="L109" s="22"/>
      <c r="M109" s="22"/>
      <c r="N109" s="22"/>
      <c r="O109" s="22"/>
      <c r="P109" s="22"/>
      <c r="Q109" s="22"/>
      <c r="R109" s="22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>
      <c r="A110" s="190" t="s">
        <v>215</v>
      </c>
      <c r="B110" s="191"/>
      <c r="C110" s="191"/>
      <c r="D110" s="191"/>
      <c r="E110" s="191"/>
      <c r="F110" s="191"/>
      <c r="G110" s="191"/>
      <c r="H110" s="191"/>
      <c r="I110" s="192"/>
      <c r="J110" s="161"/>
      <c r="K110" s="22"/>
      <c r="L110" s="22"/>
      <c r="M110" s="22"/>
      <c r="N110" s="22"/>
      <c r="O110" s="22"/>
      <c r="P110" s="22"/>
      <c r="Q110" s="22"/>
      <c r="R110" s="22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>
      <c r="A111" s="238" t="s">
        <v>216</v>
      </c>
      <c r="B111" s="181"/>
      <c r="C111" s="181"/>
      <c r="D111" s="181"/>
      <c r="E111" s="181"/>
      <c r="F111" s="181"/>
      <c r="G111" s="181"/>
      <c r="H111" s="182"/>
      <c r="I111" s="35">
        <f>I109</f>
        <v>3878.32</v>
      </c>
      <c r="J111" s="161"/>
      <c r="K111" s="22"/>
      <c r="L111" s="22"/>
      <c r="M111" s="22"/>
      <c r="N111" s="22"/>
      <c r="O111" s="22"/>
      <c r="P111" s="22"/>
      <c r="Q111" s="22"/>
      <c r="R111" s="22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>
      <c r="A112" s="238" t="s">
        <v>217</v>
      </c>
      <c r="B112" s="181"/>
      <c r="C112" s="181"/>
      <c r="D112" s="181"/>
      <c r="E112" s="181"/>
      <c r="F112" s="181"/>
      <c r="G112" s="181"/>
      <c r="H112" s="182"/>
      <c r="I112" s="35">
        <f>O15</f>
        <v>8100.2928461538468</v>
      </c>
      <c r="J112" s="161"/>
      <c r="K112" s="22"/>
      <c r="L112" s="22"/>
      <c r="M112" s="22"/>
      <c r="N112" s="22"/>
      <c r="O112" s="22"/>
      <c r="P112" s="22"/>
      <c r="Q112" s="22"/>
      <c r="R112" s="22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>
      <c r="A113" s="239" t="s">
        <v>218</v>
      </c>
      <c r="B113" s="181"/>
      <c r="C113" s="181"/>
      <c r="D113" s="181"/>
      <c r="E113" s="181"/>
      <c r="F113" s="181"/>
      <c r="G113" s="181"/>
      <c r="H113" s="182"/>
      <c r="I113" s="35">
        <f>O24</f>
        <v>3850</v>
      </c>
      <c r="J113" s="161"/>
      <c r="K113" s="22"/>
      <c r="L113" s="22"/>
      <c r="M113" s="22"/>
      <c r="N113" s="22"/>
      <c r="O113" s="22"/>
      <c r="P113" s="22"/>
      <c r="Q113" s="22"/>
      <c r="R113" s="22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>
      <c r="A114" s="239" t="s">
        <v>219</v>
      </c>
      <c r="B114" s="181"/>
      <c r="C114" s="181"/>
      <c r="D114" s="181"/>
      <c r="E114" s="181"/>
      <c r="F114" s="181"/>
      <c r="G114" s="181"/>
      <c r="H114" s="182"/>
      <c r="I114" s="165">
        <f>O48</f>
        <v>6197.2506399999993</v>
      </c>
      <c r="J114" s="161"/>
      <c r="K114" s="22"/>
      <c r="L114" s="22"/>
      <c r="M114" s="22"/>
      <c r="N114" s="22"/>
      <c r="O114" s="22"/>
      <c r="P114" s="22"/>
      <c r="Q114" s="22"/>
      <c r="R114" s="22"/>
      <c r="S114" s="23"/>
      <c r="T114" s="23"/>
      <c r="U114" s="23"/>
      <c r="V114" s="23"/>
      <c r="W114" s="23"/>
      <c r="X114" s="23"/>
      <c r="Y114" s="23"/>
      <c r="Z114" s="23"/>
    </row>
    <row r="115" spans="1:26" ht="14.25" customHeight="1">
      <c r="A115" s="203" t="s">
        <v>220</v>
      </c>
      <c r="B115" s="181"/>
      <c r="C115" s="181"/>
      <c r="D115" s="181"/>
      <c r="E115" s="181"/>
      <c r="F115" s="181"/>
      <c r="G115" s="181"/>
      <c r="H115" s="182"/>
      <c r="I115" s="34">
        <f>SUM(I111:I114)</f>
        <v>22025.863486153845</v>
      </c>
      <c r="J115" s="161"/>
      <c r="K115" s="22"/>
      <c r="L115" s="22"/>
      <c r="M115" s="22"/>
      <c r="N115" s="22"/>
      <c r="O115" s="22"/>
      <c r="P115" s="22"/>
      <c r="Q115" s="22"/>
      <c r="R115" s="22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>
      <c r="A116" s="240"/>
      <c r="B116" s="181"/>
      <c r="C116" s="181"/>
      <c r="D116" s="181"/>
      <c r="E116" s="181"/>
      <c r="F116" s="181"/>
      <c r="G116" s="181"/>
      <c r="H116" s="181"/>
      <c r="I116" s="182"/>
      <c r="J116" s="158"/>
      <c r="K116" s="22"/>
      <c r="L116" s="22"/>
      <c r="M116" s="22"/>
      <c r="N116" s="22"/>
      <c r="O116" s="22"/>
      <c r="P116" s="22"/>
      <c r="Q116" s="22"/>
      <c r="R116" s="22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>
      <c r="A117" s="235" t="s">
        <v>221</v>
      </c>
      <c r="B117" s="181"/>
      <c r="C117" s="181"/>
      <c r="D117" s="181"/>
      <c r="E117" s="181"/>
      <c r="F117" s="181"/>
      <c r="G117" s="181"/>
      <c r="H117" s="181"/>
      <c r="I117" s="182"/>
      <c r="J117" s="61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3"/>
      <c r="X117" s="23"/>
      <c r="Y117" s="23"/>
      <c r="Z117" s="23"/>
    </row>
    <row r="118" spans="1:26" ht="12.75" customHeight="1">
      <c r="A118" s="103">
        <v>6</v>
      </c>
      <c r="B118" s="227" t="s">
        <v>222</v>
      </c>
      <c r="C118" s="181"/>
      <c r="D118" s="181"/>
      <c r="E118" s="181"/>
      <c r="F118" s="181"/>
      <c r="G118" s="182"/>
      <c r="H118" s="103" t="s">
        <v>103</v>
      </c>
      <c r="I118" s="143" t="s">
        <v>104</v>
      </c>
      <c r="J118" s="159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103" t="s">
        <v>62</v>
      </c>
      <c r="B119" s="199" t="s">
        <v>223</v>
      </c>
      <c r="C119" s="181"/>
      <c r="D119" s="181"/>
      <c r="E119" s="181"/>
      <c r="F119" s="181"/>
      <c r="G119" s="182"/>
      <c r="H119" s="166">
        <v>0.1</v>
      </c>
      <c r="I119" s="34">
        <f>TRUNC(H119*I115,2)</f>
        <v>2202.58</v>
      </c>
      <c r="J119" s="150"/>
      <c r="K119" s="21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103" t="s">
        <v>65</v>
      </c>
      <c r="B120" s="199" t="s">
        <v>224</v>
      </c>
      <c r="C120" s="181"/>
      <c r="D120" s="181"/>
      <c r="E120" s="181"/>
      <c r="F120" s="181"/>
      <c r="G120" s="182"/>
      <c r="H120" s="167">
        <v>0.1</v>
      </c>
      <c r="I120" s="34">
        <f>TRUNC(H120*(I119+I115),2)</f>
        <v>2422.84</v>
      </c>
      <c r="J120" s="161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103" t="s">
        <v>70</v>
      </c>
      <c r="B121" s="241" t="s">
        <v>225</v>
      </c>
      <c r="C121" s="181"/>
      <c r="D121" s="181"/>
      <c r="E121" s="181"/>
      <c r="F121" s="181"/>
      <c r="G121" s="182"/>
      <c r="H121" s="90"/>
      <c r="I121" s="168"/>
      <c r="J121" s="161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103" t="s">
        <v>226</v>
      </c>
      <c r="B122" s="199" t="s">
        <v>227</v>
      </c>
      <c r="C122" s="181"/>
      <c r="D122" s="181"/>
      <c r="E122" s="181"/>
      <c r="F122" s="181"/>
      <c r="G122" s="182"/>
      <c r="H122" s="167">
        <v>6.4999999999999997E-3</v>
      </c>
      <c r="I122" s="34">
        <f>TRUNC((H122*I130),2)</f>
        <v>183.6</v>
      </c>
      <c r="J122" s="161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103" t="s">
        <v>228</v>
      </c>
      <c r="B123" s="199" t="s">
        <v>229</v>
      </c>
      <c r="C123" s="181"/>
      <c r="D123" s="181"/>
      <c r="E123" s="181"/>
      <c r="F123" s="181"/>
      <c r="G123" s="182"/>
      <c r="H123" s="169">
        <v>0.03</v>
      </c>
      <c r="I123" s="34">
        <f>TRUNC(H123*I130,2)</f>
        <v>847.41</v>
      </c>
      <c r="J123" s="161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103" t="s">
        <v>230</v>
      </c>
      <c r="B124" s="199" t="s">
        <v>231</v>
      </c>
      <c r="C124" s="181"/>
      <c r="D124" s="181"/>
      <c r="E124" s="181"/>
      <c r="F124" s="181"/>
      <c r="G124" s="182"/>
      <c r="H124" s="169">
        <v>0.02</v>
      </c>
      <c r="I124" s="34">
        <f>TRUNC(H124*I130,2)</f>
        <v>564.94000000000005</v>
      </c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27" t="s">
        <v>232</v>
      </c>
      <c r="B125" s="181"/>
      <c r="C125" s="181"/>
      <c r="D125" s="181"/>
      <c r="E125" s="181"/>
      <c r="F125" s="181"/>
      <c r="G125" s="182"/>
      <c r="H125" s="167">
        <f>SUM(H119:H124)</f>
        <v>0.25650000000000001</v>
      </c>
      <c r="I125" s="146">
        <f>TRUNC(SUM(I119:I124),2)</f>
        <v>6221.37</v>
      </c>
      <c r="J125" s="161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31"/>
      <c r="B126" s="199"/>
      <c r="C126" s="181"/>
      <c r="D126" s="181"/>
      <c r="E126" s="181"/>
      <c r="F126" s="181"/>
      <c r="G126" s="181"/>
      <c r="H126" s="181"/>
      <c r="I126" s="182"/>
      <c r="J126" s="119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4.25" customHeight="1">
      <c r="A127" s="170" t="s">
        <v>233</v>
      </c>
      <c r="B127" s="246" t="s">
        <v>234</v>
      </c>
      <c r="C127" s="247"/>
      <c r="D127" s="247"/>
      <c r="E127" s="247"/>
      <c r="F127" s="247"/>
      <c r="G127" s="247"/>
      <c r="H127" s="171">
        <f>TRUNC(H122+H123+H124,4)</f>
        <v>5.6500000000000002E-2</v>
      </c>
      <c r="I127" s="172"/>
      <c r="J127" s="61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173"/>
      <c r="B128" s="242">
        <v>100</v>
      </c>
      <c r="C128" s="243"/>
      <c r="D128" s="243"/>
      <c r="E128" s="243"/>
      <c r="F128" s="243"/>
      <c r="G128" s="243"/>
      <c r="H128" s="174"/>
      <c r="I128" s="175"/>
      <c r="J128" s="109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173" t="s">
        <v>235</v>
      </c>
      <c r="B129" s="242" t="s">
        <v>236</v>
      </c>
      <c r="C129" s="243"/>
      <c r="D129" s="243"/>
      <c r="E129" s="243"/>
      <c r="F129" s="243"/>
      <c r="G129" s="243"/>
      <c r="H129" s="174"/>
      <c r="I129" s="175">
        <f>TRUNC(I115+I119+I120,2)</f>
        <v>26651.279999999999</v>
      </c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173" t="s">
        <v>237</v>
      </c>
      <c r="B130" s="242" t="s">
        <v>238</v>
      </c>
      <c r="C130" s="243"/>
      <c r="D130" s="243"/>
      <c r="E130" s="243"/>
      <c r="F130" s="243"/>
      <c r="G130" s="243"/>
      <c r="H130" s="174"/>
      <c r="I130" s="175">
        <f>TRUNC(I129/(1-H127),2)</f>
        <v>28247.24</v>
      </c>
      <c r="J130" s="119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176"/>
      <c r="B131" s="244" t="s">
        <v>239</v>
      </c>
      <c r="C131" s="222"/>
      <c r="D131" s="222"/>
      <c r="E131" s="222"/>
      <c r="F131" s="222"/>
      <c r="G131" s="222"/>
      <c r="H131" s="177"/>
      <c r="I131" s="178">
        <f>I130-I129</f>
        <v>1595.9600000000028</v>
      </c>
      <c r="J131" s="61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1"/>
      <c r="J132" s="159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45" t="s">
        <v>240</v>
      </c>
      <c r="B133" s="181"/>
      <c r="C133" s="181"/>
      <c r="D133" s="181"/>
      <c r="E133" s="181"/>
      <c r="F133" s="181"/>
      <c r="G133" s="181"/>
      <c r="H133" s="182"/>
      <c r="I133" s="179">
        <f>I130</f>
        <v>28247.24</v>
      </c>
      <c r="J133" s="109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45" t="s">
        <v>241</v>
      </c>
      <c r="B134" s="181"/>
      <c r="C134" s="181"/>
      <c r="D134" s="181"/>
      <c r="E134" s="181"/>
      <c r="F134" s="181"/>
      <c r="G134" s="181"/>
      <c r="H134" s="182"/>
      <c r="I134" s="179">
        <f>I133/O19</f>
        <v>18.342363636363636</v>
      </c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1"/>
      <c r="J135" s="158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1"/>
      <c r="J136" s="145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1"/>
      <c r="J139" s="21"/>
      <c r="K139" s="22"/>
      <c r="L139" s="22"/>
      <c r="M139" s="22"/>
      <c r="N139" s="22"/>
      <c r="O139" s="22"/>
      <c r="P139" s="22"/>
      <c r="Q139" s="22"/>
      <c r="R139" s="22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1"/>
      <c r="J140" s="21"/>
      <c r="K140" s="22"/>
      <c r="L140" s="22"/>
      <c r="M140" s="22"/>
      <c r="N140" s="22"/>
      <c r="O140" s="22"/>
      <c r="P140" s="22"/>
      <c r="Q140" s="22"/>
      <c r="R140" s="22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1"/>
      <c r="J142" s="21"/>
      <c r="K142" s="22"/>
      <c r="L142" s="22"/>
      <c r="M142" s="22"/>
      <c r="N142" s="22"/>
      <c r="O142" s="22"/>
      <c r="P142" s="22"/>
      <c r="Q142" s="22"/>
      <c r="R142" s="22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1"/>
      <c r="J145" s="21"/>
      <c r="K145" s="22"/>
      <c r="L145" s="22"/>
      <c r="M145" s="22"/>
      <c r="N145" s="22"/>
      <c r="O145" s="22"/>
      <c r="P145" s="22"/>
      <c r="Q145" s="22"/>
      <c r="R145" s="22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1"/>
      <c r="J155" s="21"/>
      <c r="K155" s="22"/>
      <c r="L155" s="22"/>
      <c r="M155" s="22"/>
      <c r="N155" s="22"/>
      <c r="O155" s="22"/>
      <c r="P155" s="22"/>
      <c r="Q155" s="22"/>
      <c r="R155" s="22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1"/>
      <c r="J157" s="21"/>
      <c r="K157" s="22"/>
      <c r="L157" s="22"/>
      <c r="M157" s="22"/>
      <c r="N157" s="22"/>
      <c r="O157" s="22"/>
      <c r="P157" s="22"/>
      <c r="Q157" s="22"/>
      <c r="R157" s="22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1"/>
      <c r="J167" s="21"/>
      <c r="K167" s="22"/>
      <c r="L167" s="22"/>
      <c r="M167" s="22"/>
      <c r="N167" s="22"/>
      <c r="O167" s="22"/>
      <c r="P167" s="22"/>
      <c r="Q167" s="22"/>
      <c r="R167" s="22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1"/>
      <c r="J182" s="21"/>
      <c r="K182" s="22"/>
      <c r="L182" s="22"/>
      <c r="M182" s="22"/>
      <c r="N182" s="22"/>
      <c r="O182" s="22"/>
      <c r="P182" s="22"/>
      <c r="Q182" s="22"/>
      <c r="R182" s="22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1"/>
      <c r="J204" s="21"/>
      <c r="K204" s="22"/>
      <c r="L204" s="22"/>
      <c r="M204" s="22"/>
      <c r="N204" s="22"/>
      <c r="O204" s="22"/>
      <c r="P204" s="22"/>
      <c r="Q204" s="22"/>
      <c r="R204" s="22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1"/>
      <c r="J205" s="21"/>
      <c r="K205" s="22"/>
      <c r="L205" s="22"/>
      <c r="M205" s="22"/>
      <c r="N205" s="22"/>
      <c r="O205" s="22"/>
      <c r="P205" s="22"/>
      <c r="Q205" s="22"/>
      <c r="R205" s="22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1"/>
      <c r="J219" s="21"/>
      <c r="K219" s="22"/>
      <c r="L219" s="22"/>
      <c r="M219" s="22"/>
      <c r="N219" s="22"/>
      <c r="O219" s="22"/>
      <c r="P219" s="22"/>
      <c r="Q219" s="22"/>
      <c r="R219" s="22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1"/>
      <c r="J220" s="21"/>
      <c r="K220" s="22"/>
      <c r="L220" s="22"/>
      <c r="M220" s="22"/>
      <c r="N220" s="22"/>
      <c r="O220" s="22"/>
      <c r="P220" s="22"/>
      <c r="Q220" s="22"/>
      <c r="R220" s="22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1"/>
      <c r="J240" s="21"/>
      <c r="K240" s="22"/>
      <c r="L240" s="22"/>
      <c r="M240" s="22"/>
      <c r="N240" s="22"/>
      <c r="O240" s="22"/>
      <c r="P240" s="22"/>
      <c r="Q240" s="22"/>
      <c r="R240" s="22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1"/>
      <c r="J242" s="21"/>
      <c r="K242" s="22"/>
      <c r="L242" s="22"/>
      <c r="M242" s="22"/>
      <c r="N242" s="22"/>
      <c r="O242" s="22"/>
      <c r="P242" s="22"/>
      <c r="Q242" s="22"/>
      <c r="R242" s="22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1"/>
      <c r="J244" s="21"/>
      <c r="K244" s="22"/>
      <c r="L244" s="22"/>
      <c r="M244" s="22"/>
      <c r="N244" s="22"/>
      <c r="O244" s="22"/>
      <c r="P244" s="22"/>
      <c r="Q244" s="22"/>
      <c r="R244" s="22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1"/>
      <c r="J250" s="21"/>
      <c r="K250" s="22"/>
      <c r="L250" s="22"/>
      <c r="M250" s="22"/>
      <c r="N250" s="22"/>
      <c r="O250" s="22"/>
      <c r="P250" s="22"/>
      <c r="Q250" s="22"/>
      <c r="R250" s="22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1"/>
      <c r="J255" s="21"/>
      <c r="K255" s="22"/>
      <c r="L255" s="22"/>
      <c r="M255" s="22"/>
      <c r="N255" s="22"/>
      <c r="O255" s="22"/>
      <c r="P255" s="22"/>
      <c r="Q255" s="22"/>
      <c r="R255" s="22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1"/>
      <c r="J257" s="21"/>
      <c r="K257" s="22"/>
      <c r="L257" s="22"/>
      <c r="M257" s="22"/>
      <c r="N257" s="22"/>
      <c r="O257" s="22"/>
      <c r="P257" s="22"/>
      <c r="Q257" s="22"/>
      <c r="R257" s="22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1"/>
      <c r="J258" s="21"/>
      <c r="K258" s="22"/>
      <c r="L258" s="22"/>
      <c r="M258" s="22"/>
      <c r="N258" s="22"/>
      <c r="O258" s="22"/>
      <c r="P258" s="22"/>
      <c r="Q258" s="22"/>
      <c r="R258" s="22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1"/>
      <c r="J259" s="21"/>
      <c r="K259" s="22"/>
      <c r="L259" s="22"/>
      <c r="M259" s="22"/>
      <c r="N259" s="22"/>
      <c r="O259" s="22"/>
      <c r="P259" s="22"/>
      <c r="Q259" s="22"/>
      <c r="R259" s="22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1"/>
      <c r="J265" s="21"/>
      <c r="K265" s="22"/>
      <c r="L265" s="22"/>
      <c r="M265" s="22"/>
      <c r="N265" s="22"/>
      <c r="O265" s="22"/>
      <c r="P265" s="22"/>
      <c r="Q265" s="22"/>
      <c r="R265" s="22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>
      <c r="A267" s="22"/>
      <c r="B267" s="22"/>
      <c r="C267" s="22"/>
      <c r="D267" s="22"/>
      <c r="E267" s="22"/>
      <c r="F267" s="22"/>
      <c r="G267" s="22"/>
      <c r="H267" s="22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>
      <c r="A268" s="22"/>
      <c r="B268" s="22"/>
      <c r="C268" s="22"/>
      <c r="D268" s="22"/>
      <c r="E268" s="22"/>
      <c r="F268" s="22"/>
      <c r="G268" s="22"/>
      <c r="H268" s="22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>
      <c r="A269" s="22"/>
      <c r="B269" s="22"/>
      <c r="C269" s="22"/>
      <c r="D269" s="22"/>
      <c r="E269" s="22"/>
      <c r="F269" s="22"/>
      <c r="G269" s="22"/>
      <c r="H269" s="22"/>
      <c r="I269" s="21"/>
      <c r="J269" s="21"/>
      <c r="K269" s="22"/>
      <c r="L269" s="22"/>
      <c r="M269" s="22"/>
      <c r="N269" s="22"/>
      <c r="O269" s="22"/>
      <c r="P269" s="22"/>
      <c r="Q269" s="22"/>
      <c r="R269" s="22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>
      <c r="A270" s="22"/>
      <c r="B270" s="22"/>
      <c r="C270" s="22"/>
      <c r="D270" s="22"/>
      <c r="E270" s="22"/>
      <c r="F270" s="22"/>
      <c r="G270" s="22"/>
      <c r="H270" s="22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>
      <c r="A271" s="22"/>
      <c r="B271" s="22"/>
      <c r="C271" s="22"/>
      <c r="D271" s="22"/>
      <c r="E271" s="22"/>
      <c r="F271" s="22"/>
      <c r="G271" s="22"/>
      <c r="H271" s="22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>
      <c r="A272" s="22"/>
      <c r="B272" s="22"/>
      <c r="C272" s="22"/>
      <c r="D272" s="22"/>
      <c r="E272" s="22"/>
      <c r="F272" s="22"/>
      <c r="G272" s="22"/>
      <c r="H272" s="22"/>
      <c r="I272" s="21"/>
      <c r="J272" s="21"/>
      <c r="K272" s="22"/>
      <c r="L272" s="22"/>
      <c r="M272" s="22"/>
      <c r="N272" s="22"/>
      <c r="O272" s="22"/>
      <c r="P272" s="22"/>
      <c r="Q272" s="22"/>
      <c r="R272" s="22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>
      <c r="A273" s="22"/>
      <c r="B273" s="22"/>
      <c r="C273" s="22"/>
      <c r="D273" s="22"/>
      <c r="E273" s="22"/>
      <c r="F273" s="22"/>
      <c r="G273" s="22"/>
      <c r="H273" s="22"/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>
      <c r="A274" s="22"/>
      <c r="B274" s="22"/>
      <c r="C274" s="22"/>
      <c r="D274" s="22"/>
      <c r="E274" s="22"/>
      <c r="F274" s="22"/>
      <c r="G274" s="22"/>
      <c r="H274" s="22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>
      <c r="A275" s="22"/>
      <c r="B275" s="22"/>
      <c r="C275" s="22"/>
      <c r="D275" s="22"/>
      <c r="E275" s="22"/>
      <c r="F275" s="22"/>
      <c r="G275" s="22"/>
      <c r="H275" s="22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>
      <c r="A276" s="22"/>
      <c r="B276" s="22"/>
      <c r="C276" s="22"/>
      <c r="D276" s="22"/>
      <c r="E276" s="22"/>
      <c r="F276" s="22"/>
      <c r="G276" s="22"/>
      <c r="H276" s="22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>
      <c r="A277" s="22"/>
      <c r="B277" s="22"/>
      <c r="C277" s="22"/>
      <c r="D277" s="22"/>
      <c r="E277" s="22"/>
      <c r="F277" s="22"/>
      <c r="G277" s="22"/>
      <c r="H277" s="22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>
      <c r="A278" s="22"/>
      <c r="B278" s="22"/>
      <c r="C278" s="22"/>
      <c r="D278" s="22"/>
      <c r="E278" s="22"/>
      <c r="F278" s="22"/>
      <c r="G278" s="22"/>
      <c r="H278" s="22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>
      <c r="A279" s="22"/>
      <c r="B279" s="22"/>
      <c r="C279" s="22"/>
      <c r="D279" s="22"/>
      <c r="E279" s="22"/>
      <c r="F279" s="22"/>
      <c r="G279" s="22"/>
      <c r="H279" s="22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>
      <c r="A280" s="22"/>
      <c r="B280" s="22"/>
      <c r="C280" s="22"/>
      <c r="D280" s="22"/>
      <c r="E280" s="22"/>
      <c r="F280" s="22"/>
      <c r="G280" s="22"/>
      <c r="H280" s="22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>
      <c r="A281" s="22"/>
      <c r="B281" s="22"/>
      <c r="C281" s="22"/>
      <c r="D281" s="22"/>
      <c r="E281" s="22"/>
      <c r="F281" s="22"/>
      <c r="G281" s="22"/>
      <c r="H281" s="22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>
      <c r="A282" s="22"/>
      <c r="B282" s="22"/>
      <c r="C282" s="22"/>
      <c r="D282" s="22"/>
      <c r="E282" s="22"/>
      <c r="F282" s="22"/>
      <c r="G282" s="22"/>
      <c r="H282" s="22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>
      <c r="A283" s="22"/>
      <c r="B283" s="22"/>
      <c r="C283" s="22"/>
      <c r="D283" s="22"/>
      <c r="E283" s="22"/>
      <c r="F283" s="22"/>
      <c r="G283" s="22"/>
      <c r="H283" s="22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>
      <c r="A284" s="22"/>
      <c r="B284" s="22"/>
      <c r="C284" s="22"/>
      <c r="D284" s="22"/>
      <c r="E284" s="22"/>
      <c r="F284" s="22"/>
      <c r="G284" s="22"/>
      <c r="H284" s="22"/>
      <c r="I284" s="21"/>
      <c r="J284" s="21"/>
      <c r="K284" s="22"/>
      <c r="L284" s="22"/>
      <c r="M284" s="22"/>
      <c r="N284" s="22"/>
      <c r="O284" s="22"/>
      <c r="P284" s="22"/>
      <c r="Q284" s="22"/>
      <c r="R284" s="22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>
      <c r="A285" s="22"/>
      <c r="B285" s="22"/>
      <c r="C285" s="22"/>
      <c r="D285" s="22"/>
      <c r="E285" s="22"/>
      <c r="F285" s="22"/>
      <c r="G285" s="22"/>
      <c r="H285" s="22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>
      <c r="A286" s="22"/>
      <c r="B286" s="22"/>
      <c r="C286" s="22"/>
      <c r="D286" s="22"/>
      <c r="E286" s="22"/>
      <c r="F286" s="22"/>
      <c r="G286" s="22"/>
      <c r="H286" s="22"/>
      <c r="I286" s="21"/>
      <c r="J286" s="21"/>
      <c r="K286" s="22"/>
      <c r="L286" s="22"/>
      <c r="M286" s="22"/>
      <c r="N286" s="22"/>
      <c r="O286" s="22"/>
      <c r="P286" s="22"/>
      <c r="Q286" s="22"/>
      <c r="R286" s="22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>
      <c r="A287" s="22"/>
      <c r="B287" s="22"/>
      <c r="C287" s="22"/>
      <c r="D287" s="22"/>
      <c r="E287" s="22"/>
      <c r="F287" s="22"/>
      <c r="G287" s="22"/>
      <c r="H287" s="22"/>
      <c r="I287" s="21"/>
      <c r="J287" s="21"/>
      <c r="K287" s="22"/>
      <c r="L287" s="22"/>
      <c r="M287" s="22"/>
      <c r="N287" s="22"/>
      <c r="O287" s="22"/>
      <c r="P287" s="22"/>
      <c r="Q287" s="22"/>
      <c r="R287" s="22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>
      <c r="A288" s="22"/>
      <c r="B288" s="22"/>
      <c r="C288" s="22"/>
      <c r="D288" s="22"/>
      <c r="E288" s="22"/>
      <c r="F288" s="22"/>
      <c r="G288" s="22"/>
      <c r="H288" s="22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>
      <c r="A289" s="22"/>
      <c r="B289" s="22"/>
      <c r="C289" s="22"/>
      <c r="D289" s="22"/>
      <c r="E289" s="22"/>
      <c r="F289" s="22"/>
      <c r="G289" s="22"/>
      <c r="H289" s="22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>
      <c r="A290" s="22"/>
      <c r="B290" s="22"/>
      <c r="C290" s="22"/>
      <c r="D290" s="22"/>
      <c r="E290" s="22"/>
      <c r="F290" s="22"/>
      <c r="G290" s="22"/>
      <c r="H290" s="22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>
      <c r="A291" s="22"/>
      <c r="B291" s="22"/>
      <c r="C291" s="22"/>
      <c r="D291" s="22"/>
      <c r="E291" s="22"/>
      <c r="F291" s="22"/>
      <c r="G291" s="22"/>
      <c r="H291" s="22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>
      <c r="A292" s="22"/>
      <c r="B292" s="22"/>
      <c r="C292" s="22"/>
      <c r="D292" s="22"/>
      <c r="E292" s="22"/>
      <c r="F292" s="22"/>
      <c r="G292" s="22"/>
      <c r="H292" s="22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>
      <c r="A293" s="22"/>
      <c r="B293" s="22"/>
      <c r="C293" s="22"/>
      <c r="D293" s="22"/>
      <c r="E293" s="22"/>
      <c r="F293" s="22"/>
      <c r="G293" s="22"/>
      <c r="H293" s="22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>
      <c r="A294" s="22"/>
      <c r="B294" s="22"/>
      <c r="C294" s="22"/>
      <c r="D294" s="22"/>
      <c r="E294" s="22"/>
      <c r="F294" s="22"/>
      <c r="G294" s="22"/>
      <c r="H294" s="22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>
      <c r="A295" s="22"/>
      <c r="B295" s="22"/>
      <c r="C295" s="22"/>
      <c r="D295" s="22"/>
      <c r="E295" s="22"/>
      <c r="F295" s="22"/>
      <c r="G295" s="22"/>
      <c r="H295" s="22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>
      <c r="A296" s="22"/>
      <c r="B296" s="22"/>
      <c r="C296" s="22"/>
      <c r="D296" s="22"/>
      <c r="E296" s="22"/>
      <c r="F296" s="22"/>
      <c r="G296" s="22"/>
      <c r="H296" s="22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>
      <c r="A297" s="22"/>
      <c r="B297" s="22"/>
      <c r="C297" s="22"/>
      <c r="D297" s="22"/>
      <c r="E297" s="22"/>
      <c r="F297" s="22"/>
      <c r="G297" s="22"/>
      <c r="H297" s="22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>
      <c r="A298" s="22"/>
      <c r="B298" s="22"/>
      <c r="C298" s="22"/>
      <c r="D298" s="22"/>
      <c r="E298" s="22"/>
      <c r="F298" s="22"/>
      <c r="G298" s="22"/>
      <c r="H298" s="22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>
      <c r="A299" s="22"/>
      <c r="B299" s="22"/>
      <c r="C299" s="22"/>
      <c r="D299" s="22"/>
      <c r="E299" s="22"/>
      <c r="F299" s="22"/>
      <c r="G299" s="22"/>
      <c r="H299" s="22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>
      <c r="A300" s="22"/>
      <c r="B300" s="22"/>
      <c r="C300" s="22"/>
      <c r="D300" s="22"/>
      <c r="E300" s="22"/>
      <c r="F300" s="22"/>
      <c r="G300" s="22"/>
      <c r="H300" s="22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>
      <c r="A301" s="22"/>
      <c r="B301" s="22"/>
      <c r="C301" s="22"/>
      <c r="D301" s="22"/>
      <c r="E301" s="22"/>
      <c r="F301" s="22"/>
      <c r="G301" s="22"/>
      <c r="H301" s="22"/>
      <c r="I301" s="21"/>
      <c r="J301" s="21"/>
      <c r="K301" s="22"/>
      <c r="L301" s="22"/>
      <c r="M301" s="22"/>
      <c r="N301" s="22"/>
      <c r="O301" s="22"/>
      <c r="P301" s="22"/>
      <c r="Q301" s="22"/>
      <c r="R301" s="22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>
      <c r="A302" s="22"/>
      <c r="B302" s="22"/>
      <c r="C302" s="22"/>
      <c r="D302" s="22"/>
      <c r="E302" s="22"/>
      <c r="F302" s="22"/>
      <c r="G302" s="22"/>
      <c r="H302" s="22"/>
      <c r="I302" s="21"/>
      <c r="J302" s="21"/>
      <c r="K302" s="22"/>
      <c r="L302" s="22"/>
      <c r="M302" s="22"/>
      <c r="N302" s="22"/>
      <c r="O302" s="22"/>
      <c r="P302" s="22"/>
      <c r="Q302" s="22"/>
      <c r="R302" s="22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>
      <c r="A303" s="22"/>
      <c r="B303" s="22"/>
      <c r="C303" s="22"/>
      <c r="D303" s="22"/>
      <c r="E303" s="22"/>
      <c r="F303" s="22"/>
      <c r="G303" s="22"/>
      <c r="H303" s="22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>
      <c r="A304" s="22"/>
      <c r="B304" s="22"/>
      <c r="C304" s="22"/>
      <c r="D304" s="22"/>
      <c r="E304" s="22"/>
      <c r="F304" s="22"/>
      <c r="G304" s="22"/>
      <c r="H304" s="22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>
      <c r="A305" s="22"/>
      <c r="B305" s="22"/>
      <c r="C305" s="22"/>
      <c r="D305" s="22"/>
      <c r="E305" s="22"/>
      <c r="F305" s="22"/>
      <c r="G305" s="22"/>
      <c r="H305" s="22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>
      <c r="A306" s="22"/>
      <c r="B306" s="22"/>
      <c r="C306" s="22"/>
      <c r="D306" s="22"/>
      <c r="E306" s="22"/>
      <c r="F306" s="22"/>
      <c r="G306" s="22"/>
      <c r="H306" s="22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>
      <c r="A307" s="22"/>
      <c r="B307" s="22"/>
      <c r="C307" s="22"/>
      <c r="D307" s="22"/>
      <c r="E307" s="22"/>
      <c r="F307" s="22"/>
      <c r="G307" s="22"/>
      <c r="H307" s="22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>
      <c r="A308" s="22"/>
      <c r="B308" s="22"/>
      <c r="C308" s="22"/>
      <c r="D308" s="22"/>
      <c r="E308" s="22"/>
      <c r="F308" s="22"/>
      <c r="G308" s="22"/>
      <c r="H308" s="22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>
      <c r="A309" s="22"/>
      <c r="B309" s="22"/>
      <c r="C309" s="22"/>
      <c r="D309" s="22"/>
      <c r="E309" s="22"/>
      <c r="F309" s="22"/>
      <c r="G309" s="22"/>
      <c r="H309" s="22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>
      <c r="A310" s="22"/>
      <c r="B310" s="22"/>
      <c r="C310" s="22"/>
      <c r="D310" s="22"/>
      <c r="E310" s="22"/>
      <c r="F310" s="22"/>
      <c r="G310" s="22"/>
      <c r="H310" s="22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>
      <c r="A311" s="22"/>
      <c r="B311" s="22"/>
      <c r="C311" s="22"/>
      <c r="D311" s="22"/>
      <c r="E311" s="22"/>
      <c r="F311" s="22"/>
      <c r="G311" s="22"/>
      <c r="H311" s="22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>
      <c r="A312" s="22"/>
      <c r="B312" s="22"/>
      <c r="C312" s="22"/>
      <c r="D312" s="22"/>
      <c r="E312" s="22"/>
      <c r="F312" s="22"/>
      <c r="G312" s="22"/>
      <c r="H312" s="22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>
      <c r="A313" s="22"/>
      <c r="B313" s="22"/>
      <c r="C313" s="22"/>
      <c r="D313" s="22"/>
      <c r="E313" s="22"/>
      <c r="F313" s="22"/>
      <c r="G313" s="22"/>
      <c r="H313" s="22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>
      <c r="A314" s="22"/>
      <c r="B314" s="22"/>
      <c r="C314" s="22"/>
      <c r="D314" s="22"/>
      <c r="E314" s="22"/>
      <c r="F314" s="22"/>
      <c r="G314" s="22"/>
      <c r="H314" s="22"/>
      <c r="I314" s="21"/>
      <c r="J314" s="21"/>
      <c r="K314" s="22"/>
      <c r="L314" s="22"/>
      <c r="M314" s="22"/>
      <c r="N314" s="22"/>
      <c r="O314" s="22"/>
      <c r="P314" s="22"/>
      <c r="Q314" s="22"/>
      <c r="R314" s="22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>
      <c r="A315" s="22"/>
      <c r="B315" s="22"/>
      <c r="C315" s="22"/>
      <c r="D315" s="22"/>
      <c r="E315" s="22"/>
      <c r="F315" s="22"/>
      <c r="G315" s="22"/>
      <c r="H315" s="22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>
      <c r="A316" s="22"/>
      <c r="B316" s="22"/>
      <c r="C316" s="22"/>
      <c r="D316" s="22"/>
      <c r="E316" s="22"/>
      <c r="F316" s="22"/>
      <c r="G316" s="22"/>
      <c r="H316" s="22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>
      <c r="A317" s="22"/>
      <c r="B317" s="22"/>
      <c r="C317" s="22"/>
      <c r="D317" s="22"/>
      <c r="E317" s="22"/>
      <c r="F317" s="22"/>
      <c r="G317" s="22"/>
      <c r="H317" s="22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>
      <c r="A318" s="22"/>
      <c r="B318" s="22"/>
      <c r="C318" s="22"/>
      <c r="D318" s="22"/>
      <c r="E318" s="22"/>
      <c r="F318" s="22"/>
      <c r="G318" s="22"/>
      <c r="H318" s="22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>
      <c r="A319" s="22"/>
      <c r="B319" s="22"/>
      <c r="C319" s="22"/>
      <c r="D319" s="22"/>
      <c r="E319" s="22"/>
      <c r="F319" s="22"/>
      <c r="G319" s="22"/>
      <c r="H319" s="22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>
      <c r="A320" s="22"/>
      <c r="B320" s="22"/>
      <c r="C320" s="22"/>
      <c r="D320" s="22"/>
      <c r="E320" s="22"/>
      <c r="F320" s="22"/>
      <c r="G320" s="22"/>
      <c r="H320" s="22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>
      <c r="A321" s="22"/>
      <c r="B321" s="22"/>
      <c r="C321" s="22"/>
      <c r="D321" s="22"/>
      <c r="E321" s="22"/>
      <c r="F321" s="22"/>
      <c r="G321" s="22"/>
      <c r="H321" s="22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>
      <c r="A322" s="22"/>
      <c r="B322" s="22"/>
      <c r="C322" s="22"/>
      <c r="D322" s="22"/>
      <c r="E322" s="22"/>
      <c r="F322" s="22"/>
      <c r="G322" s="22"/>
      <c r="H322" s="22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>
      <c r="A323" s="22"/>
      <c r="B323" s="22"/>
      <c r="C323" s="22"/>
      <c r="D323" s="22"/>
      <c r="E323" s="22"/>
      <c r="F323" s="22"/>
      <c r="G323" s="22"/>
      <c r="H323" s="22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>
      <c r="A324" s="22"/>
      <c r="B324" s="22"/>
      <c r="C324" s="22"/>
      <c r="D324" s="22"/>
      <c r="E324" s="22"/>
      <c r="F324" s="22"/>
      <c r="G324" s="22"/>
      <c r="H324" s="22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>
      <c r="A325" s="22"/>
      <c r="B325" s="22"/>
      <c r="C325" s="22"/>
      <c r="D325" s="22"/>
      <c r="E325" s="22"/>
      <c r="F325" s="22"/>
      <c r="G325" s="22"/>
      <c r="H325" s="22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>
      <c r="A326" s="22"/>
      <c r="B326" s="22"/>
      <c r="C326" s="22"/>
      <c r="D326" s="22"/>
      <c r="E326" s="22"/>
      <c r="F326" s="22"/>
      <c r="G326" s="22"/>
      <c r="H326" s="22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>
      <c r="A327" s="22"/>
      <c r="B327" s="22"/>
      <c r="C327" s="22"/>
      <c r="D327" s="22"/>
      <c r="E327" s="22"/>
      <c r="F327" s="22"/>
      <c r="G327" s="22"/>
      <c r="H327" s="22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>
      <c r="A328" s="22"/>
      <c r="B328" s="22"/>
      <c r="C328" s="22"/>
      <c r="D328" s="22"/>
      <c r="E328" s="22"/>
      <c r="F328" s="22"/>
      <c r="G328" s="22"/>
      <c r="H328" s="22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>
      <c r="A329" s="22"/>
      <c r="B329" s="22"/>
      <c r="C329" s="22"/>
      <c r="D329" s="22"/>
      <c r="E329" s="22"/>
      <c r="F329" s="22"/>
      <c r="G329" s="22"/>
      <c r="H329" s="22"/>
      <c r="I329" s="21"/>
      <c r="J329" s="21"/>
      <c r="K329" s="22"/>
      <c r="L329" s="22"/>
      <c r="M329" s="22"/>
      <c r="N329" s="22"/>
      <c r="O329" s="22"/>
      <c r="P329" s="22"/>
      <c r="Q329" s="22"/>
      <c r="R329" s="22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>
      <c r="A330" s="22"/>
      <c r="B330" s="22"/>
      <c r="C330" s="22"/>
      <c r="D330" s="22"/>
      <c r="E330" s="22"/>
      <c r="F330" s="22"/>
      <c r="G330" s="22"/>
      <c r="H330" s="22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>
      <c r="A331" s="22"/>
      <c r="B331" s="22"/>
      <c r="C331" s="22"/>
      <c r="D331" s="22"/>
      <c r="E331" s="22"/>
      <c r="F331" s="22"/>
      <c r="G331" s="22"/>
      <c r="H331" s="22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>
      <c r="A332" s="22"/>
      <c r="B332" s="22"/>
      <c r="C332" s="22"/>
      <c r="D332" s="22"/>
      <c r="E332" s="22"/>
      <c r="F332" s="22"/>
      <c r="G332" s="22"/>
      <c r="H332" s="22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>
      <c r="A333" s="22"/>
      <c r="B333" s="22"/>
      <c r="C333" s="22"/>
      <c r="D333" s="22"/>
      <c r="E333" s="22"/>
      <c r="F333" s="22"/>
      <c r="G333" s="22"/>
      <c r="H333" s="22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>
      <c r="A334" s="22"/>
      <c r="B334" s="22"/>
      <c r="C334" s="22"/>
      <c r="D334" s="22"/>
      <c r="E334" s="22"/>
      <c r="F334" s="22"/>
      <c r="G334" s="22"/>
      <c r="H334" s="22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spans="1:26" ht="13.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spans="1:26" ht="13.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spans="1:26" ht="13.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spans="1:26" ht="13.5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spans="1:26" ht="13.5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spans="1:26" ht="13.5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spans="1:26" ht="13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spans="1:26" ht="13.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spans="1:26" ht="13.5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spans="1:26" ht="13.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spans="1:26" ht="13.5" customHeight="1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spans="1:26" ht="13.5" customHeight="1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spans="1:26" ht="13.5" customHeight="1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spans="1:26" ht="13.5" customHeight="1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spans="1:26" ht="13.5" customHeight="1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spans="1:26" ht="13.5" customHeight="1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spans="1:26" ht="13.5" customHeight="1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spans="1:26" ht="13.5" customHeight="1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spans="1:26" ht="13.5" customHeight="1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spans="1:26" ht="13.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spans="1:26" ht="13.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spans="1:26" ht="13.5" customHeight="1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spans="1:26" ht="13.5" customHeight="1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spans="1:26" ht="13.5" customHeight="1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spans="1:26" ht="13.5" customHeight="1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spans="1:26" ht="13.5" customHeight="1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spans="1:26" ht="13.5" customHeight="1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spans="1:26" ht="13.5" customHeight="1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spans="1:26" ht="13.5" customHeight="1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spans="1:26" ht="13.5" customHeight="1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spans="1:26" ht="13.5" customHeight="1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spans="1:26" ht="13.5" customHeight="1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spans="1:26" ht="13.5" customHeight="1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spans="1:26" ht="13.5" customHeight="1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26" ht="13.5" customHeight="1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spans="1:26" ht="13.5" customHeight="1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spans="1:26" ht="13.5" customHeight="1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spans="1:26" ht="13.5" customHeight="1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spans="1:26" ht="13.5" customHeight="1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spans="1:26" ht="13.5" customHeight="1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spans="1:26" ht="13.5" customHeight="1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spans="1:26" ht="13.5" customHeight="1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spans="1:26" ht="13.5" customHeight="1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spans="1:26" ht="13.5" customHeight="1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spans="1:26" ht="13.5" customHeight="1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spans="1:26" ht="13.5" customHeight="1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spans="1:26" ht="13.5" customHeight="1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spans="1:26" ht="13.5" customHeight="1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spans="1:26" ht="13.5" customHeight="1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spans="1:26" ht="13.5" customHeight="1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spans="1:26" ht="13.5" customHeight="1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spans="1:26" ht="13.5" customHeight="1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spans="1:26" ht="13.5" customHeight="1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spans="1:26" ht="13.5" customHeight="1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spans="1:26" ht="13.5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spans="1:26" ht="13.5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spans="1:26" ht="13.5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spans="1:26" ht="13.5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spans="1:26" ht="13.5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spans="1:26" ht="13.5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spans="1:26" ht="13.5" customHeight="1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spans="1:26" ht="13.5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spans="1:26" ht="13.5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spans="1:26" ht="13.5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spans="1:26" ht="13.5" customHeight="1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spans="1:26" ht="13.5" customHeight="1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spans="1:26" ht="13.5" customHeight="1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spans="1:26" ht="13.5" customHeight="1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spans="1:26" ht="13.5" customHeight="1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spans="1:26" ht="13.5" customHeight="1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spans="1:26" ht="13.5" customHeight="1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spans="1:26" ht="13.5" customHeight="1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spans="1:26" ht="13.5" customHeight="1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spans="1:26" ht="13.5" customHeight="1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spans="1:26" ht="13.5" customHeight="1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spans="1:26" ht="13.5" customHeight="1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spans="1:26" ht="13.5" customHeight="1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spans="1:26" ht="13.5" customHeight="1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spans="1:26" ht="13.5" customHeight="1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spans="1:26" ht="13.5" customHeight="1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26" ht="13.5" customHeight="1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spans="1:26" ht="13.5" customHeight="1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spans="1:26" ht="13.5" customHeight="1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spans="1:26" ht="13.5" customHeight="1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spans="1:26" ht="13.5" customHeight="1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spans="1:26" ht="13.5" customHeight="1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spans="1:26" ht="13.5" customHeight="1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spans="1:26" ht="13.5" customHeight="1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spans="1:26" ht="13.5" customHeight="1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spans="1:26" ht="13.5" customHeight="1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spans="1:26" ht="13.5" customHeight="1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spans="1:26" ht="13.5" customHeight="1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spans="1:26" ht="13.5" customHeight="1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spans="1:26" ht="13.5" customHeight="1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spans="1:26" ht="13.5" customHeight="1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spans="1:26" ht="13.5" customHeight="1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spans="1:26" ht="13.5" customHeight="1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spans="1:26" ht="13.5" customHeight="1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spans="1:26" ht="13.5" customHeight="1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spans="1:26" ht="13.5" customHeight="1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spans="1:26" ht="13.5" customHeight="1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spans="1:26" ht="13.5" customHeight="1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spans="1:26" ht="13.5" customHeight="1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spans="1:26" ht="13.5" customHeight="1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spans="1:26" ht="13.5" customHeight="1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spans="1:26" ht="13.5" customHeight="1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spans="1:26" ht="13.5" customHeight="1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spans="1:26" ht="13.5" customHeight="1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spans="1:26" ht="13.5" customHeight="1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spans="1:26" ht="13.5" customHeight="1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spans="1:26" ht="13.5" customHeight="1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spans="1:26" ht="13.5" customHeight="1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spans="1:26" ht="13.5" customHeight="1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spans="1:26" ht="13.5" customHeight="1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spans="1:26" ht="13.5" customHeight="1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spans="1:26" ht="13.5" customHeight="1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spans="1:26" ht="13.5" customHeight="1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spans="1:26" ht="13.5" customHeight="1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spans="1:26" ht="13.5" customHeight="1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spans="1:26" ht="13.5" customHeight="1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spans="1:26" ht="13.5" customHeight="1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spans="1:26" ht="13.5" customHeight="1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spans="1:26" ht="13.5" customHeight="1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spans="1:26" ht="13.5" customHeight="1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spans="1:26" ht="13.5" customHeight="1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spans="1:26" ht="13.5" customHeight="1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spans="1:26" ht="13.5" customHeight="1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spans="1:26" ht="13.5" customHeight="1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spans="1:26" ht="13.5" customHeight="1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spans="1:26" ht="13.5" customHeight="1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spans="1:26" ht="13.5" customHeight="1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spans="1:26" ht="13.5" customHeight="1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spans="1:26" ht="13.5" customHeight="1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spans="1:26" ht="13.5" customHeight="1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spans="1:26" ht="13.5" customHeight="1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spans="1:26" ht="13.5" customHeight="1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spans="1:26" ht="13.5" customHeight="1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spans="1:26" ht="13.5" customHeight="1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spans="1:26" ht="13.5" customHeight="1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spans="1:26" ht="13.5" customHeight="1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spans="1:26" ht="13.5" customHeight="1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spans="1:26" ht="13.5" customHeight="1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spans="1:26" ht="13.5" customHeight="1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spans="1:26" ht="13.5" customHeight="1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spans="1:26" ht="13.5" customHeight="1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spans="1:26" ht="13.5" customHeight="1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spans="1:26" ht="13.5" customHeight="1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spans="1:26" ht="13.5" customHeight="1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spans="1:26" ht="13.5" customHeight="1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spans="1:26" ht="13.5" customHeight="1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spans="1:26" ht="13.5" customHeight="1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spans="1:26" ht="13.5" customHeight="1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spans="1:26" ht="13.5" customHeight="1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spans="1:26" ht="13.5" customHeight="1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spans="1:26" ht="13.5" customHeight="1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spans="1:26" ht="13.5" customHeight="1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spans="1:26" ht="13.5" customHeight="1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spans="1:26" ht="13.5" customHeight="1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spans="1:26" ht="13.5" customHeight="1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spans="1:26" ht="13.5" customHeight="1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spans="1:26" ht="13.5" customHeight="1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spans="1:26" ht="13.5" customHeight="1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spans="1:26" ht="13.5" customHeight="1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spans="1:26" ht="13.5" customHeight="1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spans="1:26" ht="13.5" customHeight="1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spans="1:26" ht="13.5" customHeight="1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spans="1:26" ht="13.5" customHeight="1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spans="1:26" ht="13.5" customHeight="1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spans="1:26" ht="13.5" customHeight="1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spans="1:26" ht="13.5" customHeight="1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spans="1:26" ht="13.5" customHeight="1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spans="1:26" ht="13.5" customHeight="1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26" ht="13.5" customHeight="1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spans="1:26" ht="13.5" customHeight="1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spans="1:26" ht="13.5" customHeight="1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spans="1:26" ht="13.5" customHeight="1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spans="1:26" ht="13.5" customHeight="1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spans="1:26" ht="13.5" customHeight="1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spans="1:26" ht="13.5" customHeight="1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spans="1:26" ht="13.5" customHeight="1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spans="1:26" ht="13.5" customHeight="1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spans="1:26" ht="13.5" customHeight="1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spans="1:26" ht="13.5" customHeight="1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spans="1:26" ht="13.5" customHeight="1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spans="1:26" ht="13.5" customHeight="1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spans="1:26" ht="13.5" customHeight="1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spans="1:26" ht="13.5" customHeight="1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spans="1:26" ht="13.5" customHeight="1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spans="1:26" ht="13.5" customHeight="1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spans="1:26" ht="13.5" customHeight="1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spans="1:26" ht="13.5" customHeight="1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spans="1:26" ht="13.5" customHeight="1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spans="1:26" ht="13.5" customHeight="1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spans="1:26" ht="13.5" customHeight="1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spans="1:26" ht="13.5" customHeight="1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spans="1:26" ht="13.5" customHeight="1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spans="1:26" ht="13.5" customHeight="1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spans="1:26" ht="13.5" customHeight="1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spans="1:26" ht="13.5" customHeight="1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spans="1:26" ht="13.5" customHeight="1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spans="1:26" ht="13.5" customHeight="1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spans="1:26" ht="13.5" customHeight="1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spans="1:26" ht="13.5" customHeight="1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spans="1:26" ht="13.5" customHeight="1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spans="1:26" ht="13.5" customHeight="1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spans="1:26" ht="13.5" customHeight="1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spans="1:26" ht="13.5" customHeight="1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spans="1:26" ht="13.5" customHeight="1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spans="1:26" ht="13.5" customHeight="1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spans="1:26" ht="13.5" customHeight="1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spans="1:26" ht="13.5" customHeight="1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spans="1:26" ht="13.5" customHeight="1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spans="1:26" ht="13.5" customHeight="1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spans="1:26" ht="13.5" customHeight="1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spans="1:26" ht="13.5" customHeight="1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spans="1:26" ht="13.5" customHeight="1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spans="1:26" ht="13.5" customHeight="1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spans="1:26" ht="13.5" customHeight="1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26" ht="13.5" customHeight="1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spans="1:26" ht="13.5" customHeight="1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spans="1:26" ht="13.5" customHeight="1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spans="1:26" ht="13.5" customHeight="1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spans="1:26" ht="13.5" customHeight="1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spans="1:26" ht="13.5" customHeight="1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spans="1:26" ht="13.5" customHeight="1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spans="1:26" ht="13.5" customHeight="1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spans="1:26" ht="13.5" customHeight="1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spans="1:26" ht="13.5" customHeight="1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spans="1:26" ht="13.5" customHeight="1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spans="1:26" ht="13.5" customHeight="1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spans="1:26" ht="13.5" customHeight="1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spans="1:26" ht="13.5" customHeight="1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spans="1:26" ht="13.5" customHeight="1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spans="1:26" ht="13.5" customHeight="1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spans="1:26" ht="13.5" customHeight="1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spans="1:26" ht="13.5" customHeight="1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spans="1:26" ht="13.5" customHeight="1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spans="1:26" ht="13.5" customHeight="1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spans="1:26" ht="13.5" customHeight="1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spans="1:26" ht="13.5" customHeight="1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spans="1:26" ht="13.5" customHeight="1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spans="1:26" ht="13.5" customHeight="1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spans="1:26" ht="13.5" customHeight="1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spans="1:26" ht="13.5" customHeight="1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spans="1:26" ht="13.5" customHeight="1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spans="1:26" ht="13.5" customHeight="1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spans="1:26" ht="13.5" customHeight="1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spans="1:26" ht="13.5" customHeight="1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spans="1:26" ht="13.5" customHeight="1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spans="1:26" ht="13.5" customHeight="1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spans="1:26" ht="13.5" customHeight="1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spans="1:26" ht="13.5" customHeight="1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spans="1:26" ht="13.5" customHeight="1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spans="1:26" ht="13.5" customHeight="1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spans="1:26" ht="13.5" customHeight="1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spans="1:26" ht="13.5" customHeight="1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spans="1:26" ht="13.5" customHeight="1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spans="1:26" ht="13.5" customHeight="1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spans="1:26" ht="13.5" customHeight="1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spans="1:26" ht="13.5" customHeight="1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spans="1:26" ht="13.5" customHeight="1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spans="1:26" ht="13.5" customHeight="1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spans="1:26" ht="13.5" customHeight="1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spans="1:26" ht="13.5" customHeight="1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26" ht="13.5" customHeight="1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spans="1:26" ht="13.5" customHeight="1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spans="1:26" ht="13.5" customHeight="1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spans="1:26" ht="13.5" customHeight="1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spans="1:26" ht="13.5" customHeight="1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spans="1:26" ht="13.5" customHeight="1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spans="1:26" ht="13.5" customHeight="1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spans="1:26" ht="13.5" customHeight="1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spans="1:26" ht="13.5" customHeight="1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spans="1:26" ht="13.5" customHeight="1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spans="1:26" ht="13.5" customHeight="1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spans="1:26" ht="13.5" customHeight="1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spans="1:26" ht="13.5" customHeight="1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spans="1:26" ht="13.5" customHeight="1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spans="1:26" ht="13.5" customHeight="1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spans="1:26" ht="13.5" customHeight="1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spans="1:26" ht="13.5" customHeight="1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spans="1:26" ht="13.5" customHeight="1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spans="1:26" ht="13.5" customHeight="1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spans="1:26" ht="13.5" customHeight="1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spans="1:26" ht="13.5" customHeight="1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spans="1:26" ht="13.5" customHeight="1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spans="1:26" ht="13.5" customHeight="1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spans="1:26" ht="13.5" customHeight="1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spans="1:26" ht="13.5" customHeight="1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spans="1:26" ht="13.5" customHeight="1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spans="1:26" ht="13.5" customHeight="1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spans="1:26" ht="13.5" customHeight="1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spans="1:26" ht="13.5" customHeight="1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spans="1:26" ht="13.5" customHeight="1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spans="1:26" ht="13.5" customHeight="1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spans="1:26" ht="13.5" customHeight="1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spans="1:26" ht="13.5" customHeight="1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spans="1:26" ht="13.5" customHeight="1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spans="1:26" ht="13.5" customHeight="1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spans="1:26" ht="13.5" customHeight="1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spans="1:26" ht="13.5" customHeight="1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spans="1:26" ht="13.5" customHeight="1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spans="1:26" ht="13.5" customHeight="1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spans="1:26" ht="13.5" customHeight="1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spans="1:26" ht="13.5" customHeight="1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spans="1:26" ht="13.5" customHeight="1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spans="1:26" ht="13.5" customHeight="1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spans="1:26" ht="13.5" customHeight="1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spans="1:26" ht="13.5" customHeight="1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spans="1:26" ht="13.5" customHeight="1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spans="1:26" ht="13.5" customHeight="1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spans="1:26" ht="13.5" customHeight="1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spans="1:26" ht="13.5" customHeight="1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spans="1:26" ht="13.5" customHeight="1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spans="1:26" ht="13.5" customHeight="1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spans="1:26" ht="13.5" customHeight="1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spans="1:26" ht="13.5" customHeight="1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spans="1:26" ht="13.5" customHeight="1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spans="1:26" ht="13.5" customHeight="1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spans="1:26" ht="13.5" customHeight="1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spans="1:26" ht="13.5" customHeight="1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spans="1:26" ht="13.5" customHeight="1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spans="1:26" ht="13.5" customHeight="1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spans="1:26" ht="13.5" customHeight="1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spans="1:26" ht="13.5" customHeight="1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spans="1:26" ht="13.5" customHeight="1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spans="1:26" ht="13.5" customHeight="1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spans="1:26" ht="13.5" customHeight="1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spans="1:26" ht="13.5" customHeight="1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spans="1:26" ht="13.5" customHeight="1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spans="1:26" ht="13.5" customHeight="1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spans="1:26" ht="13.5" customHeight="1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spans="1:26" ht="13.5" customHeight="1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spans="1:26" ht="13.5" customHeight="1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spans="1:26" ht="13.5" customHeight="1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spans="1:26" ht="13.5" customHeight="1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spans="1:26" ht="13.5" customHeight="1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spans="1:26" ht="13.5" customHeight="1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spans="1:26" ht="13.5" customHeight="1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spans="1:26" ht="13.5" customHeight="1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spans="1:26" ht="13.5" customHeight="1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spans="1:26" ht="13.5" customHeight="1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spans="1:26" ht="13.5" customHeight="1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spans="1:26" ht="13.5" customHeight="1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spans="1:26" ht="13.5" customHeight="1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spans="1:26" ht="13.5" customHeight="1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spans="1:26" ht="13.5" customHeight="1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spans="1:26" ht="13.5" customHeight="1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spans="1:26" ht="13.5" customHeight="1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spans="1:26" ht="13.5" customHeight="1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spans="1:26" ht="13.5" customHeight="1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spans="1:26" ht="13.5" customHeight="1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spans="1:26" ht="13.5" customHeight="1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spans="1:26" ht="13.5" customHeight="1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spans="1:26" ht="13.5" customHeight="1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spans="1:26" ht="13.5" customHeight="1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spans="1:26" ht="13.5" customHeight="1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spans="1:26" ht="13.5" customHeight="1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spans="1:26" ht="13.5" customHeight="1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spans="1:26" ht="13.5" customHeight="1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spans="1:26" ht="13.5" customHeight="1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spans="1:26" ht="13.5" customHeight="1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spans="1:26" ht="13.5" customHeight="1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spans="1:26" ht="13.5" customHeight="1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spans="1:26" ht="13.5" customHeight="1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spans="1:26" ht="13.5" customHeight="1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spans="1:26" ht="13.5" customHeight="1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spans="1:26" ht="13.5" customHeight="1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spans="1:26" ht="13.5" customHeight="1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spans="1:26" ht="13.5" customHeight="1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spans="1:26" ht="13.5" customHeight="1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spans="1:26" ht="13.5" customHeight="1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spans="1:26" ht="13.5" customHeight="1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spans="1:26" ht="13.5" customHeight="1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spans="1:26" ht="13.5" customHeight="1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spans="1:26" ht="13.5" customHeight="1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spans="1:26" ht="13.5" customHeight="1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spans="1:26" ht="13.5" customHeight="1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spans="1:26" ht="13.5" customHeight="1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spans="1:26" ht="13.5" customHeight="1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spans="1:26" ht="13.5" customHeight="1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spans="1:26" ht="13.5" customHeight="1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spans="1:26" ht="13.5" customHeight="1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spans="1:26" ht="13.5" customHeight="1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spans="1:26" ht="13.5" customHeight="1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spans="1:26" ht="13.5" customHeight="1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spans="1:26" ht="13.5" customHeight="1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spans="1:26" ht="13.5" customHeight="1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spans="1:26" ht="13.5" customHeight="1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spans="1:26" ht="13.5" customHeight="1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spans="1:26" ht="13.5" customHeight="1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spans="1:26" ht="13.5" customHeight="1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spans="1:26" ht="13.5" customHeight="1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spans="1:26" ht="13.5" customHeight="1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spans="1:26" ht="13.5" customHeight="1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spans="1:26" ht="13.5" customHeight="1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spans="1:26" ht="13.5" customHeight="1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spans="1:26" ht="13.5" customHeight="1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spans="1:26" ht="13.5" customHeight="1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spans="1:26" ht="13.5" customHeight="1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spans="1:26" ht="13.5" customHeight="1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spans="1:26" ht="13.5" customHeight="1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spans="1:26" ht="13.5" customHeight="1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spans="1:26" ht="13.5" customHeight="1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spans="1:26" ht="13.5" customHeight="1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spans="1:26" ht="13.5" customHeight="1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spans="1:26" ht="13.5" customHeight="1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spans="1:26" ht="13.5" customHeight="1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spans="1:26" ht="13.5" customHeight="1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spans="1:26" ht="13.5" customHeight="1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spans="1:26" ht="13.5" customHeight="1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spans="1:26" ht="13.5" customHeight="1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spans="1:26" ht="13.5" customHeight="1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spans="1:26" ht="13.5" customHeight="1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spans="1:26" ht="13.5" customHeight="1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spans="1:26" ht="13.5" customHeight="1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spans="1:26" ht="13.5" customHeight="1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spans="1:26" ht="13.5" customHeight="1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spans="1:26" ht="13.5" customHeight="1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spans="1:26" ht="13.5" customHeight="1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spans="1:26" ht="13.5" customHeight="1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spans="1:26" ht="13.5" customHeight="1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spans="1:26" ht="13.5" customHeight="1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spans="1:26" ht="13.5" customHeight="1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spans="1:26" ht="13.5" customHeight="1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spans="1:26" ht="13.5" customHeight="1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spans="1:26" ht="13.5" customHeight="1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spans="1:26" ht="13.5" customHeight="1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spans="1:26" ht="13.5" customHeight="1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spans="1:26" ht="13.5" customHeight="1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spans="1:26" ht="13.5" customHeight="1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spans="1:26" ht="13.5" customHeight="1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spans="1:26" ht="13.5" customHeight="1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spans="1:26" ht="13.5" customHeight="1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spans="1:26" ht="13.5" customHeight="1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spans="1:26" ht="13.5" customHeight="1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spans="1:26" ht="13.5" customHeight="1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spans="1:26" ht="13.5" customHeight="1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spans="1:26" ht="13.5" customHeight="1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spans="1:26" ht="13.5" customHeight="1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spans="1:26" ht="13.5" customHeight="1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spans="1:26" ht="13.5" customHeight="1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spans="1:26" ht="13.5" customHeight="1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spans="1:26" ht="13.5" customHeight="1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spans="1:26" ht="13.5" customHeight="1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spans="1:26" ht="13.5" customHeight="1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spans="1:26" ht="13.5" customHeight="1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spans="1:26" ht="13.5" customHeight="1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26" ht="13.5" customHeight="1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spans="1:26" ht="13.5" customHeight="1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spans="1:26" ht="13.5" customHeight="1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spans="1:26" ht="13.5" customHeight="1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spans="1:26" ht="13.5" customHeight="1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spans="1:26" ht="13.5" customHeight="1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spans="1:26" ht="13.5" customHeight="1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spans="1:26" ht="13.5" customHeight="1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spans="1:26" ht="13.5" customHeight="1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spans="1:26" ht="13.5" customHeight="1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spans="1:26" ht="13.5" customHeight="1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spans="1:26" ht="13.5" customHeight="1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spans="1:26" ht="13.5" customHeight="1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spans="1:26" ht="13.5" customHeight="1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spans="1:26" ht="13.5" customHeight="1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spans="1:26" ht="13.5" customHeight="1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spans="1:26" ht="13.5" customHeight="1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spans="1:26" ht="13.5" customHeight="1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spans="1:26" ht="13.5" customHeight="1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spans="1:26" ht="13.5" customHeight="1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spans="1:26" ht="13.5" customHeight="1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spans="1:26" ht="13.5" customHeight="1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spans="1:26" ht="13.5" customHeight="1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spans="1:26" ht="13.5" customHeight="1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spans="1:26" ht="13.5" customHeight="1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spans="1:26" ht="13.5" customHeight="1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spans="1:26" ht="13.5" customHeight="1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spans="1:26" ht="13.5" customHeight="1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spans="1:26" ht="13.5" customHeight="1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spans="1:26" ht="13.5" customHeight="1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spans="1:26" ht="13.5" customHeight="1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spans="1:26" ht="13.5" customHeight="1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spans="1:26" ht="13.5" customHeight="1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spans="1:26" ht="13.5" customHeight="1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spans="1:26" ht="13.5" customHeight="1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spans="1:26" ht="13.5" customHeight="1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spans="1:26" ht="13.5" customHeight="1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spans="1:26" ht="13.5" customHeight="1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spans="1:26" ht="13.5" customHeight="1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spans="1:26" ht="13.5" customHeight="1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spans="1:26" ht="13.5" customHeight="1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spans="1:26" ht="13.5" customHeight="1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spans="1:26" ht="13.5" customHeight="1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spans="1:26" ht="13.5" customHeight="1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spans="1:26" ht="13.5" customHeight="1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spans="1:26" ht="13.5" customHeight="1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spans="1:26" ht="13.5" customHeight="1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spans="1:26" ht="13.5" customHeight="1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spans="1:26" ht="13.5" customHeight="1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spans="1:26" ht="13.5" customHeight="1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spans="1:26" ht="13.5" customHeight="1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spans="1:26" ht="13.5" customHeight="1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spans="1:26" ht="13.5" customHeight="1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spans="1:26" ht="13.5" customHeight="1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spans="1:26" ht="13.5" customHeight="1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spans="1:26" ht="13.5" customHeight="1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spans="1:26" ht="13.5" customHeight="1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spans="1:26" ht="13.5" customHeight="1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spans="1:26" ht="13.5" customHeight="1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spans="1:26" ht="13.5" customHeight="1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spans="1:26" ht="13.5" customHeight="1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spans="1:26" ht="13.5" customHeight="1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spans="1:26" ht="13.5" customHeight="1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spans="1:26" ht="13.5" customHeight="1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spans="1:26" ht="13.5" customHeight="1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spans="1:26" ht="13.5" customHeight="1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spans="1:26" ht="13.5" customHeight="1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spans="1:26" ht="13.5" customHeight="1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spans="1:26" ht="13.5" customHeight="1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spans="1:26" ht="13.5" customHeight="1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spans="1:26" ht="13.5" customHeight="1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spans="1:26" ht="13.5" customHeight="1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spans="1:26" ht="13.5" customHeight="1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spans="1:26" ht="13.5" customHeight="1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spans="1:26" ht="13.5" customHeight="1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spans="1:26" ht="13.5" customHeight="1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spans="1:26" ht="13.5" customHeight="1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spans="1:26" ht="13.5" customHeight="1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spans="1:26" ht="13.5" customHeight="1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spans="1:26" ht="13.5" customHeight="1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spans="1:26" ht="13.5" customHeight="1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spans="1:26" ht="13.5" customHeight="1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spans="1:26" ht="13.5" customHeight="1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spans="1:26" ht="13.5" customHeight="1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spans="1:26" ht="13.5" customHeight="1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spans="1:26" ht="13.5" customHeight="1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spans="1:26" ht="13.5" customHeight="1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spans="1:26" ht="13.5" customHeight="1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spans="1:26" ht="13.5" customHeight="1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spans="1:26" ht="13.5" customHeight="1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spans="1:26" ht="13.5" customHeight="1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spans="1:26" ht="13.5" customHeight="1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26" ht="13.5" customHeight="1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spans="1:26" ht="13.5" customHeight="1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spans="1:26" ht="13.5" customHeight="1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spans="1:26" ht="13.5" customHeight="1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spans="1:26" ht="13.5" customHeight="1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spans="1:26" ht="13.5" customHeight="1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spans="1:26" ht="13.5" customHeight="1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spans="1:26" ht="13.5" customHeight="1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spans="1:26" ht="13.5" customHeight="1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spans="1:26" ht="13.5" customHeight="1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spans="1:26" ht="13.5" customHeight="1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spans="1:26" ht="13.5" customHeight="1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spans="1:26" ht="13.5" customHeight="1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spans="1:26" ht="13.5" customHeight="1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spans="1:26" ht="13.5" customHeight="1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spans="1:26" ht="13.5" customHeigh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spans="1:26" ht="13.5" customHeight="1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spans="1:26" ht="13.5" customHeigh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spans="1:26" ht="13.5" customHeight="1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spans="1:26" ht="13.5" customHeigh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spans="1:26" ht="13.5" customHeight="1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spans="1:26" ht="13.5" customHeight="1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spans="1:26" ht="13.5" customHeight="1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spans="1:26" ht="13.5" customHeight="1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spans="1:26" ht="13.5" customHeight="1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spans="1:26" ht="13.5" customHeight="1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spans="1:26" ht="13.5" customHeight="1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spans="1:26" ht="13.5" customHeight="1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spans="1:26" ht="13.5" customHeight="1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spans="1:26" ht="13.5" customHeight="1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spans="1:26" ht="13.5" customHeight="1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spans="1:26" ht="13.5" customHeight="1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spans="1:26" ht="13.5" customHeight="1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spans="1:26" ht="13.5" customHeight="1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spans="1:26" ht="13.5" customHeight="1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spans="1:26" ht="13.5" customHeight="1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spans="1:26" ht="13.5" customHeight="1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spans="1:26" ht="13.5" customHeight="1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spans="1:26" ht="13.5" customHeight="1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spans="1:26" ht="13.5" customHeight="1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spans="1:26" ht="13.5" customHeight="1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spans="1:26" ht="13.5" customHeight="1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spans="1:26" ht="13.5" customHeight="1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spans="1:26" ht="13.5" customHeight="1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spans="1:26" ht="13.5" customHeight="1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spans="1:26" ht="13.5" customHeight="1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spans="1:26" ht="13.5" customHeight="1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spans="1:26" ht="13.5" customHeight="1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spans="1:26" ht="13.5" customHeight="1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spans="1:26" ht="13.5" customHeight="1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spans="1:26" ht="13.5" customHeight="1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spans="1:26" ht="13.5" customHeight="1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spans="1:26" ht="13.5" customHeight="1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spans="1:26" ht="13.5" customHeight="1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spans="1:26" ht="13.5" customHeight="1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spans="1:26" ht="13.5" customHeight="1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spans="1:26" ht="13.5" customHeight="1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spans="1:26" ht="13.5" customHeight="1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spans="1:26" ht="13.5" customHeight="1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spans="1:26" ht="13.5" customHeight="1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spans="1:26" ht="13.5" customHeight="1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spans="1:26" ht="13.5" customHeight="1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spans="1:26" ht="13.5" customHeight="1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spans="1:26" ht="13.5" customHeight="1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spans="1:26" ht="13.5" customHeight="1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spans="1:26" ht="13.5" customHeight="1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spans="1:26" ht="13.5" customHeight="1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spans="1:26" ht="13.5" customHeight="1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spans="1:26" ht="13.5" customHeight="1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spans="1:26" ht="13.5" customHeight="1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spans="1:26" ht="13.5" customHeight="1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spans="1:26" ht="13.5" customHeight="1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spans="1:26" ht="13.5" customHeight="1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spans="1:26" ht="13.5" customHeight="1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spans="1:26" ht="13.5" customHeight="1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spans="1:26" ht="13.5" customHeight="1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spans="1:26" ht="13.5" customHeight="1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spans="1:26" ht="13.5" customHeight="1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spans="1:26" ht="13.5" customHeight="1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spans="1:26" ht="13.5" customHeight="1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spans="1:26" ht="13.5" customHeight="1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spans="1:26" ht="13.5" customHeight="1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spans="1:26" ht="13.5" customHeight="1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spans="1:26" ht="13.5" customHeight="1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spans="1:26" ht="13.5" customHeight="1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spans="1:26" ht="13.5" customHeight="1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spans="1:26" ht="13.5" customHeight="1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spans="1:26" ht="13.5" customHeight="1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spans="1:26" ht="13.5" customHeight="1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spans="1:26" ht="13.5" customHeight="1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spans="1:26" ht="13.5" customHeight="1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spans="1:26" ht="13.5" customHeight="1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spans="1:26" ht="13.5" customHeight="1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spans="1:26" ht="13.5" customHeight="1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spans="1:26" ht="13.5" customHeight="1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spans="1:26" ht="13.5" customHeight="1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spans="1:26" ht="13.5" customHeight="1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spans="1:26" ht="13.5" customHeight="1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spans="1:26" ht="13.5" customHeight="1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spans="1:26" ht="13.5" customHeight="1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spans="1:26" ht="13.5" customHeight="1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spans="1:26" ht="13.5" customHeight="1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spans="1:26" ht="13.5" customHeight="1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spans="1:26" ht="13.5" customHeight="1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spans="1:26" ht="13.5" customHeight="1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spans="1:26" ht="13.5" customHeight="1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spans="1:26" ht="13.5" customHeight="1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spans="1:26" ht="13.5" customHeight="1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spans="1:26" ht="13.5" customHeight="1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spans="1:26" ht="13.5" customHeight="1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spans="1:26" ht="13.5" customHeight="1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spans="1:26" ht="13.5" customHeight="1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spans="1:26" ht="13.5" customHeight="1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spans="1:26" ht="13.5" customHeight="1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spans="1:26" ht="13.5" customHeight="1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spans="1:26" ht="13.5" customHeight="1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spans="1:26" ht="13.5" customHeight="1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spans="1:26" ht="13.5" customHeight="1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spans="1:26" ht="13.5" customHeight="1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spans="1:26" ht="13.5" customHeight="1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spans="1:26" ht="13.5" customHeight="1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spans="1:26" ht="13.5" customHeight="1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spans="1:26" ht="13.5" customHeight="1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spans="1:26" ht="13.5" customHeight="1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spans="1:26" ht="13.5" customHeight="1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mergeCells count="164">
    <mergeCell ref="B94:G94"/>
    <mergeCell ref="B95:G95"/>
    <mergeCell ref="B96:G96"/>
    <mergeCell ref="B97:G97"/>
    <mergeCell ref="A98:G98"/>
    <mergeCell ref="A99:I99"/>
    <mergeCell ref="A100:I100"/>
    <mergeCell ref="L45:N45"/>
    <mergeCell ref="L46:N46"/>
    <mergeCell ref="B45:G45"/>
    <mergeCell ref="A46:G46"/>
    <mergeCell ref="A47:G47"/>
    <mergeCell ref="B48:D48"/>
    <mergeCell ref="B49:G49"/>
    <mergeCell ref="B50:G50"/>
    <mergeCell ref="B51:G51"/>
    <mergeCell ref="B39:G39"/>
    <mergeCell ref="B40:G40"/>
    <mergeCell ref="B41:G41"/>
    <mergeCell ref="B42:G42"/>
    <mergeCell ref="L42:N42"/>
    <mergeCell ref="B43:G43"/>
    <mergeCell ref="L43:N43"/>
    <mergeCell ref="B44:G44"/>
    <mergeCell ref="L44:N44"/>
    <mergeCell ref="B119:G119"/>
    <mergeCell ref="B120:G120"/>
    <mergeCell ref="B121:G121"/>
    <mergeCell ref="B129:G129"/>
    <mergeCell ref="B130:G130"/>
    <mergeCell ref="B131:G131"/>
    <mergeCell ref="A133:H133"/>
    <mergeCell ref="A134:H134"/>
    <mergeCell ref="B122:G122"/>
    <mergeCell ref="B123:G123"/>
    <mergeCell ref="B124:G124"/>
    <mergeCell ref="A125:G125"/>
    <mergeCell ref="B126:I126"/>
    <mergeCell ref="B127:G127"/>
    <mergeCell ref="B128:G128"/>
    <mergeCell ref="A110:I110"/>
    <mergeCell ref="A111:H111"/>
    <mergeCell ref="A112:H112"/>
    <mergeCell ref="A113:H113"/>
    <mergeCell ref="A114:H114"/>
    <mergeCell ref="A115:H115"/>
    <mergeCell ref="A116:I116"/>
    <mergeCell ref="A117:I117"/>
    <mergeCell ref="B118:G118"/>
    <mergeCell ref="A101:H101"/>
    <mergeCell ref="B102:H102"/>
    <mergeCell ref="B103:H103"/>
    <mergeCell ref="B104:H104"/>
    <mergeCell ref="B105:H105"/>
    <mergeCell ref="B106:H106"/>
    <mergeCell ref="B107:H107"/>
    <mergeCell ref="A108:H108"/>
    <mergeCell ref="A109:H109"/>
    <mergeCell ref="A85:I85"/>
    <mergeCell ref="A86:I86"/>
    <mergeCell ref="A87:H87"/>
    <mergeCell ref="B88:H88"/>
    <mergeCell ref="B89:H89"/>
    <mergeCell ref="A90:H90"/>
    <mergeCell ref="A91:I91"/>
    <mergeCell ref="A92:I92"/>
    <mergeCell ref="B93:G93"/>
    <mergeCell ref="B76:G76"/>
    <mergeCell ref="B77:G77"/>
    <mergeCell ref="B78:G78"/>
    <mergeCell ref="B79:G79"/>
    <mergeCell ref="A80:G80"/>
    <mergeCell ref="A81:I81"/>
    <mergeCell ref="A82:G82"/>
    <mergeCell ref="B83:G83"/>
    <mergeCell ref="A84:G84"/>
    <mergeCell ref="B67:G67"/>
    <mergeCell ref="B68:G68"/>
    <mergeCell ref="B69:G69"/>
    <mergeCell ref="B70:G70"/>
    <mergeCell ref="A71:G71"/>
    <mergeCell ref="A72:G72"/>
    <mergeCell ref="A73:G73"/>
    <mergeCell ref="B74:G74"/>
    <mergeCell ref="B75:G75"/>
    <mergeCell ref="A58:H58"/>
    <mergeCell ref="B59:H59"/>
    <mergeCell ref="B60:H60"/>
    <mergeCell ref="B61:H61"/>
    <mergeCell ref="A62:H62"/>
    <mergeCell ref="A63:I63"/>
    <mergeCell ref="B64:G64"/>
    <mergeCell ref="B65:G65"/>
    <mergeCell ref="B66:G66"/>
    <mergeCell ref="A30:H30"/>
    <mergeCell ref="A31:I31"/>
    <mergeCell ref="L31:N31"/>
    <mergeCell ref="B52:G52"/>
    <mergeCell ref="B53:G53"/>
    <mergeCell ref="A54:H54"/>
    <mergeCell ref="A55:H55"/>
    <mergeCell ref="A56:H56"/>
    <mergeCell ref="A57:I57"/>
    <mergeCell ref="L35:N35"/>
    <mergeCell ref="L36:N36"/>
    <mergeCell ref="A32:G32"/>
    <mergeCell ref="B33:G33"/>
    <mergeCell ref="L33:N33"/>
    <mergeCell ref="B34:G34"/>
    <mergeCell ref="L34:N34"/>
    <mergeCell ref="A35:G35"/>
    <mergeCell ref="A36:I36"/>
    <mergeCell ref="L40:N40"/>
    <mergeCell ref="L41:N41"/>
    <mergeCell ref="A37:G37"/>
    <mergeCell ref="L37:N37"/>
    <mergeCell ref="B38:G38"/>
    <mergeCell ref="L38:N38"/>
    <mergeCell ref="B23:G23"/>
    <mergeCell ref="B24:G24"/>
    <mergeCell ref="B25:G25"/>
    <mergeCell ref="B26:G26"/>
    <mergeCell ref="L26:O26"/>
    <mergeCell ref="B27:G27"/>
    <mergeCell ref="B28:G28"/>
    <mergeCell ref="L28:N28"/>
    <mergeCell ref="A29:H29"/>
    <mergeCell ref="L29:N29"/>
    <mergeCell ref="H16:I16"/>
    <mergeCell ref="B16:G16"/>
    <mergeCell ref="B17:G17"/>
    <mergeCell ref="H17:I17"/>
    <mergeCell ref="B18:G18"/>
    <mergeCell ref="H18:I18"/>
    <mergeCell ref="A20:I20"/>
    <mergeCell ref="B21:G21"/>
    <mergeCell ref="B22:G22"/>
    <mergeCell ref="B11:G11"/>
    <mergeCell ref="A12:I12"/>
    <mergeCell ref="A13:B13"/>
    <mergeCell ref="C13:D13"/>
    <mergeCell ref="E13:I13"/>
    <mergeCell ref="A14:B14"/>
    <mergeCell ref="C14:D14"/>
    <mergeCell ref="E14:I14"/>
    <mergeCell ref="A15:I15"/>
    <mergeCell ref="A7:I7"/>
    <mergeCell ref="B8:G8"/>
    <mergeCell ref="H8:I8"/>
    <mergeCell ref="Q8:U8"/>
    <mergeCell ref="B9:G9"/>
    <mergeCell ref="H9:I9"/>
    <mergeCell ref="L9:O9"/>
    <mergeCell ref="B10:G10"/>
    <mergeCell ref="H10:I10"/>
    <mergeCell ref="A1:I1"/>
    <mergeCell ref="L1:R1"/>
    <mergeCell ref="A2:I2"/>
    <mergeCell ref="L2:R2"/>
    <mergeCell ref="A3:I3"/>
    <mergeCell ref="E4:I4"/>
    <mergeCell ref="E5:I5"/>
    <mergeCell ref="E6:I6"/>
    <mergeCell ref="O6:R6"/>
  </mergeCells>
  <pageMargins left="0.511811024" right="0.511811024" top="0.78740157499999996" bottom="0.78740157499999996" header="0" footer="0"/>
  <pageSetup orientation="landscape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/>
  <cols>
    <col min="1" max="1" width="8.25" customWidth="1"/>
    <col min="2" max="2" width="14" customWidth="1"/>
    <col min="3" max="3" width="12.25" customWidth="1"/>
    <col min="4" max="4" width="14.625" customWidth="1"/>
    <col min="5" max="5" width="17" customWidth="1"/>
    <col min="6" max="6" width="11.375" customWidth="1"/>
    <col min="7" max="7" width="14.625" customWidth="1"/>
    <col min="8" max="8" width="12.625" customWidth="1"/>
    <col min="9" max="9" width="18.25" customWidth="1"/>
    <col min="10" max="10" width="10.375" customWidth="1"/>
    <col min="11" max="11" width="15.125" customWidth="1"/>
    <col min="12" max="12" width="10.625" customWidth="1"/>
    <col min="13" max="13" width="9.25" customWidth="1"/>
    <col min="14" max="14" width="13.625" customWidth="1"/>
    <col min="15" max="15" width="18.125" customWidth="1"/>
    <col min="16" max="16" width="16.25" customWidth="1"/>
    <col min="17" max="17" width="14.25" customWidth="1"/>
    <col min="18" max="18" width="18.25" customWidth="1"/>
    <col min="19" max="19" width="2.625" customWidth="1"/>
    <col min="20" max="20" width="8.875" customWidth="1"/>
    <col min="21" max="21" width="11.375" customWidth="1"/>
    <col min="22" max="26" width="9.25" customWidth="1"/>
  </cols>
  <sheetData>
    <row r="1" spans="1:26" ht="12.75" customHeight="1">
      <c r="A1" s="183" t="s">
        <v>40</v>
      </c>
      <c r="B1" s="184"/>
      <c r="C1" s="184"/>
      <c r="D1" s="184"/>
      <c r="E1" s="184"/>
      <c r="F1" s="184"/>
      <c r="G1" s="184"/>
      <c r="H1" s="184"/>
      <c r="I1" s="185"/>
      <c r="J1" s="21"/>
      <c r="K1" s="22"/>
      <c r="L1" s="186" t="s">
        <v>41</v>
      </c>
      <c r="M1" s="187"/>
      <c r="N1" s="187"/>
      <c r="O1" s="187"/>
      <c r="P1" s="187"/>
      <c r="Q1" s="187"/>
      <c r="R1" s="188"/>
      <c r="S1" s="23"/>
      <c r="T1" s="23"/>
      <c r="U1" s="23"/>
      <c r="V1" s="23"/>
      <c r="W1" s="23"/>
      <c r="X1" s="23"/>
      <c r="Y1" s="23"/>
      <c r="Z1" s="23"/>
    </row>
    <row r="2" spans="1:26" ht="12.75" customHeight="1">
      <c r="A2" s="189" t="s">
        <v>42</v>
      </c>
      <c r="B2" s="187"/>
      <c r="C2" s="187"/>
      <c r="D2" s="187"/>
      <c r="E2" s="187"/>
      <c r="F2" s="187"/>
      <c r="G2" s="187"/>
      <c r="H2" s="187"/>
      <c r="I2" s="188"/>
      <c r="J2" s="21"/>
      <c r="K2" s="22"/>
      <c r="L2" s="186" t="s">
        <v>43</v>
      </c>
      <c r="M2" s="187"/>
      <c r="N2" s="187"/>
      <c r="O2" s="187"/>
      <c r="P2" s="187"/>
      <c r="Q2" s="187"/>
      <c r="R2" s="188"/>
      <c r="S2" s="23"/>
      <c r="T2" s="23"/>
      <c r="U2" s="23"/>
      <c r="V2" s="23"/>
      <c r="W2" s="23"/>
      <c r="X2" s="23"/>
      <c r="Y2" s="23"/>
      <c r="Z2" s="23"/>
    </row>
    <row r="3" spans="1:26" ht="12.75" customHeight="1">
      <c r="A3" s="190" t="s">
        <v>44</v>
      </c>
      <c r="B3" s="191"/>
      <c r="C3" s="191"/>
      <c r="D3" s="191"/>
      <c r="E3" s="191"/>
      <c r="F3" s="191"/>
      <c r="G3" s="191"/>
      <c r="H3" s="191"/>
      <c r="I3" s="192"/>
      <c r="J3" s="21"/>
      <c r="K3" s="22"/>
      <c r="L3" s="24" t="s">
        <v>45</v>
      </c>
      <c r="M3" s="25" t="s">
        <v>46</v>
      </c>
      <c r="N3" s="25" t="s">
        <v>47</v>
      </c>
      <c r="O3" s="25" t="s">
        <v>48</v>
      </c>
      <c r="P3" s="25" t="s">
        <v>49</v>
      </c>
      <c r="Q3" s="25" t="s">
        <v>50</v>
      </c>
      <c r="R3" s="26" t="s">
        <v>51</v>
      </c>
      <c r="S3" s="23"/>
      <c r="T3" s="23"/>
      <c r="U3" s="23"/>
      <c r="V3" s="23"/>
      <c r="W3" s="23"/>
      <c r="X3" s="23"/>
      <c r="Y3" s="23"/>
      <c r="Z3" s="23"/>
    </row>
    <row r="4" spans="1:26" ht="13.5" customHeight="1">
      <c r="A4" s="27"/>
      <c r="B4" s="28" t="s">
        <v>52</v>
      </c>
      <c r="C4" s="28"/>
      <c r="D4" s="28"/>
      <c r="E4" s="193" t="s">
        <v>53</v>
      </c>
      <c r="F4" s="181"/>
      <c r="G4" s="181"/>
      <c r="H4" s="181"/>
      <c r="I4" s="194"/>
      <c r="J4" s="21"/>
      <c r="K4" s="22"/>
      <c r="L4" s="30" t="s">
        <v>54</v>
      </c>
      <c r="M4" s="31" t="s">
        <v>55</v>
      </c>
      <c r="N4" s="32">
        <v>2</v>
      </c>
      <c r="O4" s="33" t="s">
        <v>56</v>
      </c>
      <c r="P4" s="34">
        <v>155</v>
      </c>
      <c r="Q4" s="34">
        <f t="shared" ref="Q4:Q5" si="0">P4*N4</f>
        <v>310</v>
      </c>
      <c r="R4" s="35">
        <f t="shared" ref="R4:R5" si="1">Q4/10</f>
        <v>31</v>
      </c>
      <c r="S4" s="23"/>
      <c r="T4" s="23"/>
      <c r="U4" s="23"/>
      <c r="V4" s="23"/>
      <c r="W4" s="23"/>
      <c r="X4" s="23"/>
      <c r="Y4" s="23"/>
      <c r="Z4" s="23"/>
    </row>
    <row r="5" spans="1:26" ht="12.75" customHeight="1">
      <c r="A5" s="27"/>
      <c r="B5" s="28" t="s">
        <v>57</v>
      </c>
      <c r="C5" s="28"/>
      <c r="D5" s="28"/>
      <c r="E5" s="193"/>
      <c r="F5" s="181"/>
      <c r="G5" s="181"/>
      <c r="H5" s="181"/>
      <c r="I5" s="194"/>
      <c r="J5" s="21"/>
      <c r="K5" s="22"/>
      <c r="L5" s="30" t="s">
        <v>58</v>
      </c>
      <c r="M5" s="31" t="s">
        <v>55</v>
      </c>
      <c r="N5" s="32">
        <v>2</v>
      </c>
      <c r="O5" s="33" t="s">
        <v>56</v>
      </c>
      <c r="P5" s="34">
        <v>199.5</v>
      </c>
      <c r="Q5" s="34">
        <f t="shared" si="0"/>
        <v>399</v>
      </c>
      <c r="R5" s="35">
        <f t="shared" si="1"/>
        <v>39.9</v>
      </c>
      <c r="S5" s="23"/>
      <c r="T5" s="23"/>
      <c r="U5" s="23"/>
      <c r="V5" s="23"/>
      <c r="W5" s="23"/>
      <c r="X5" s="23"/>
      <c r="Y5" s="23"/>
      <c r="Z5" s="23"/>
    </row>
    <row r="6" spans="1:26" ht="12.75" customHeight="1">
      <c r="A6" s="27"/>
      <c r="B6" s="28" t="s">
        <v>59</v>
      </c>
      <c r="C6" s="28"/>
      <c r="D6" s="28"/>
      <c r="E6" s="195"/>
      <c r="F6" s="196"/>
      <c r="G6" s="196"/>
      <c r="H6" s="196"/>
      <c r="I6" s="197"/>
      <c r="J6" s="21"/>
      <c r="K6" s="22"/>
      <c r="L6" s="36" t="s">
        <v>60</v>
      </c>
      <c r="M6" s="37"/>
      <c r="N6" s="38">
        <f>SUM(R4:R5)</f>
        <v>70.900000000000006</v>
      </c>
      <c r="O6" s="198" t="s">
        <v>61</v>
      </c>
      <c r="P6" s="196"/>
      <c r="Q6" s="196"/>
      <c r="R6" s="197"/>
      <c r="S6" s="23"/>
      <c r="T6" s="23"/>
      <c r="U6" s="23"/>
      <c r="V6" s="23"/>
      <c r="W6" s="23"/>
      <c r="X6" s="23"/>
      <c r="Y6" s="23"/>
      <c r="Z6" s="23"/>
    </row>
    <row r="7" spans="1:26" ht="12.75" customHeight="1">
      <c r="A7" s="190" t="s">
        <v>44</v>
      </c>
      <c r="B7" s="191"/>
      <c r="C7" s="191"/>
      <c r="D7" s="191"/>
      <c r="E7" s="191"/>
      <c r="F7" s="191"/>
      <c r="G7" s="191"/>
      <c r="H7" s="191"/>
      <c r="I7" s="192"/>
      <c r="J7" s="21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>
      <c r="A8" s="30" t="s">
        <v>62</v>
      </c>
      <c r="B8" s="199" t="s">
        <v>63</v>
      </c>
      <c r="C8" s="181"/>
      <c r="D8" s="181"/>
      <c r="E8" s="181"/>
      <c r="F8" s="181"/>
      <c r="G8" s="182"/>
      <c r="H8" s="200"/>
      <c r="I8" s="194"/>
      <c r="J8" s="21"/>
      <c r="K8" s="22"/>
      <c r="L8" s="39"/>
      <c r="M8" s="39"/>
      <c r="N8" s="39"/>
      <c r="O8" s="39"/>
      <c r="P8" s="39"/>
      <c r="Q8" s="201" t="s">
        <v>64</v>
      </c>
      <c r="R8" s="184"/>
      <c r="S8" s="184"/>
      <c r="T8" s="184"/>
      <c r="U8" s="202"/>
      <c r="V8" s="23"/>
      <c r="W8" s="23"/>
      <c r="X8" s="23"/>
      <c r="Y8" s="23"/>
      <c r="Z8" s="23"/>
    </row>
    <row r="9" spans="1:26" ht="12.75" customHeight="1">
      <c r="A9" s="30" t="s">
        <v>65</v>
      </c>
      <c r="B9" s="199" t="s">
        <v>66</v>
      </c>
      <c r="C9" s="181"/>
      <c r="D9" s="181"/>
      <c r="E9" s="181"/>
      <c r="F9" s="181"/>
      <c r="G9" s="182"/>
      <c r="H9" s="203" t="s">
        <v>67</v>
      </c>
      <c r="I9" s="194"/>
      <c r="J9" s="21"/>
      <c r="K9" s="22"/>
      <c r="L9" s="204" t="s">
        <v>68</v>
      </c>
      <c r="M9" s="191"/>
      <c r="N9" s="191"/>
      <c r="O9" s="205"/>
      <c r="P9" s="23"/>
      <c r="Q9" s="40" t="s">
        <v>69</v>
      </c>
      <c r="R9" s="41"/>
      <c r="S9" s="41"/>
      <c r="T9" s="41"/>
      <c r="U9" s="42"/>
      <c r="V9" s="23"/>
      <c r="W9" s="23"/>
      <c r="X9" s="23"/>
      <c r="Y9" s="23"/>
      <c r="Z9" s="43"/>
    </row>
    <row r="10" spans="1:26" ht="12.75" customHeight="1">
      <c r="A10" s="30" t="s">
        <v>70</v>
      </c>
      <c r="B10" s="199" t="s">
        <v>71</v>
      </c>
      <c r="C10" s="181"/>
      <c r="D10" s="181"/>
      <c r="E10" s="181"/>
      <c r="F10" s="181"/>
      <c r="G10" s="182"/>
      <c r="H10" s="203">
        <v>2026</v>
      </c>
      <c r="I10" s="194"/>
      <c r="J10" s="21"/>
      <c r="K10" s="22"/>
      <c r="L10" s="44" t="s">
        <v>72</v>
      </c>
      <c r="M10" s="45"/>
      <c r="N10" s="45"/>
      <c r="O10" s="46">
        <v>15</v>
      </c>
      <c r="P10" s="23"/>
      <c r="Q10" s="47" t="s">
        <v>73</v>
      </c>
      <c r="R10" s="48">
        <v>1</v>
      </c>
      <c r="S10" s="48"/>
      <c r="T10" s="48"/>
      <c r="U10" s="49"/>
      <c r="V10" s="23"/>
      <c r="W10" s="23"/>
      <c r="X10" s="23"/>
      <c r="Y10" s="23"/>
      <c r="Z10" s="43"/>
    </row>
    <row r="11" spans="1:26" ht="12.75" customHeight="1">
      <c r="A11" s="30" t="s">
        <v>74</v>
      </c>
      <c r="B11" s="199" t="s">
        <v>75</v>
      </c>
      <c r="C11" s="181"/>
      <c r="D11" s="181"/>
      <c r="E11" s="181"/>
      <c r="F11" s="181"/>
      <c r="G11" s="182"/>
      <c r="H11" s="50">
        <v>1</v>
      </c>
      <c r="I11" s="51">
        <f>11</f>
        <v>11</v>
      </c>
      <c r="J11" s="21"/>
      <c r="K11" s="22"/>
      <c r="L11" s="44" t="s">
        <v>76</v>
      </c>
      <c r="M11" s="52"/>
      <c r="N11" s="52"/>
      <c r="O11" s="53">
        <v>585900</v>
      </c>
      <c r="P11" s="23"/>
      <c r="Q11" s="47" t="s">
        <v>77</v>
      </c>
      <c r="R11" s="48">
        <v>10</v>
      </c>
      <c r="S11" s="48"/>
      <c r="T11" s="48"/>
      <c r="U11" s="49"/>
      <c r="V11" s="23"/>
      <c r="W11" s="23"/>
      <c r="X11" s="23"/>
      <c r="Y11" s="23"/>
      <c r="Z11" s="43"/>
    </row>
    <row r="12" spans="1:26" ht="13.5" customHeight="1">
      <c r="A12" s="190" t="s">
        <v>78</v>
      </c>
      <c r="B12" s="191"/>
      <c r="C12" s="191"/>
      <c r="D12" s="191"/>
      <c r="E12" s="191"/>
      <c r="F12" s="191"/>
      <c r="G12" s="191"/>
      <c r="H12" s="191"/>
      <c r="I12" s="192"/>
      <c r="J12" s="21"/>
      <c r="K12" s="22"/>
      <c r="L12" s="44" t="s">
        <v>79</v>
      </c>
      <c r="M12" s="52"/>
      <c r="N12" s="52"/>
      <c r="O12" s="54">
        <f>O11*0.15</f>
        <v>87885</v>
      </c>
      <c r="P12" s="23"/>
      <c r="Q12" s="47" t="s">
        <v>80</v>
      </c>
      <c r="R12" s="55">
        <v>0.15</v>
      </c>
      <c r="S12" s="48"/>
      <c r="T12" s="48"/>
      <c r="U12" s="49"/>
      <c r="V12" s="23"/>
      <c r="W12" s="23"/>
      <c r="X12" s="23"/>
      <c r="Y12" s="23"/>
      <c r="Z12" s="43"/>
    </row>
    <row r="13" spans="1:26" ht="13.5" customHeight="1">
      <c r="A13" s="206" t="s">
        <v>81</v>
      </c>
      <c r="B13" s="182"/>
      <c r="C13" s="203" t="s">
        <v>82</v>
      </c>
      <c r="D13" s="182"/>
      <c r="E13" s="203" t="s">
        <v>83</v>
      </c>
      <c r="F13" s="181"/>
      <c r="G13" s="181"/>
      <c r="H13" s="181"/>
      <c r="I13" s="194"/>
      <c r="J13" s="21"/>
      <c r="K13" s="22"/>
      <c r="L13" s="44" t="s">
        <v>84</v>
      </c>
      <c r="M13" s="52"/>
      <c r="N13" s="52"/>
      <c r="O13" s="54">
        <f>R22</f>
        <v>8100.2928461538468</v>
      </c>
      <c r="P13" s="23"/>
      <c r="Q13" s="56"/>
      <c r="R13" s="48"/>
      <c r="S13" s="48"/>
      <c r="T13" s="48"/>
      <c r="U13" s="49"/>
      <c r="V13" s="23"/>
      <c r="W13" s="23"/>
      <c r="X13" s="23"/>
      <c r="Y13" s="23"/>
      <c r="Z13" s="43"/>
    </row>
    <row r="14" spans="1:26" ht="13.5" customHeight="1">
      <c r="A14" s="206" t="s">
        <v>85</v>
      </c>
      <c r="B14" s="182"/>
      <c r="C14" s="203" t="s">
        <v>86</v>
      </c>
      <c r="D14" s="182"/>
      <c r="E14" s="207">
        <v>1</v>
      </c>
      <c r="F14" s="196"/>
      <c r="G14" s="196"/>
      <c r="H14" s="196"/>
      <c r="I14" s="197"/>
      <c r="J14" s="21"/>
      <c r="K14" s="22"/>
      <c r="L14" s="44" t="s">
        <v>87</v>
      </c>
      <c r="M14" s="52"/>
      <c r="N14" s="52"/>
      <c r="O14" s="54">
        <f>O13*E14</f>
        <v>8100.2928461538468</v>
      </c>
      <c r="P14" s="23"/>
      <c r="Q14" s="47" t="s">
        <v>88</v>
      </c>
      <c r="R14" s="48">
        <v>9</v>
      </c>
      <c r="S14" s="48" t="s">
        <v>89</v>
      </c>
      <c r="T14" s="48">
        <v>1</v>
      </c>
      <c r="U14" s="57">
        <f>R12</f>
        <v>0.15</v>
      </c>
      <c r="V14" s="23"/>
      <c r="W14" s="23"/>
      <c r="X14" s="23"/>
      <c r="Y14" s="23"/>
      <c r="Z14" s="43"/>
    </row>
    <row r="15" spans="1:26" ht="13.5" customHeight="1">
      <c r="A15" s="186" t="s">
        <v>90</v>
      </c>
      <c r="B15" s="187"/>
      <c r="C15" s="187"/>
      <c r="D15" s="187"/>
      <c r="E15" s="187"/>
      <c r="F15" s="187"/>
      <c r="G15" s="187"/>
      <c r="H15" s="187"/>
      <c r="I15" s="188"/>
      <c r="J15" s="43"/>
      <c r="K15" s="22"/>
      <c r="L15" s="36" t="s">
        <v>91</v>
      </c>
      <c r="M15" s="58"/>
      <c r="N15" s="58"/>
      <c r="O15" s="59">
        <f>O14</f>
        <v>8100.2928461538468</v>
      </c>
      <c r="P15" s="23"/>
      <c r="Q15" s="47"/>
      <c r="R15" s="48">
        <f>1+2+3+4+5+6+7+8+9+10+10</f>
        <v>65</v>
      </c>
      <c r="S15" s="48"/>
      <c r="T15" s="48"/>
      <c r="U15" s="49">
        <v>100</v>
      </c>
      <c r="V15" s="23"/>
      <c r="W15" s="23"/>
      <c r="X15" s="23"/>
      <c r="Y15" s="23"/>
      <c r="Z15" s="43"/>
    </row>
    <row r="16" spans="1:26" ht="12.75" customHeight="1">
      <c r="A16" s="60">
        <v>1</v>
      </c>
      <c r="B16" s="209" t="s">
        <v>92</v>
      </c>
      <c r="C16" s="191"/>
      <c r="D16" s="191"/>
      <c r="E16" s="191"/>
      <c r="F16" s="191"/>
      <c r="G16" s="205"/>
      <c r="H16" s="208" t="s">
        <v>93</v>
      </c>
      <c r="I16" s="192"/>
      <c r="J16" s="61"/>
      <c r="K16" s="22"/>
      <c r="L16" s="62"/>
      <c r="M16" s="62"/>
      <c r="N16" s="62"/>
      <c r="O16" s="22"/>
      <c r="P16" s="23"/>
      <c r="Q16" s="47"/>
      <c r="R16" s="48"/>
      <c r="S16" s="48"/>
      <c r="T16" s="48"/>
      <c r="U16" s="49"/>
      <c r="V16" s="23"/>
      <c r="W16" s="23"/>
      <c r="X16" s="23"/>
      <c r="Y16" s="23"/>
      <c r="Z16" s="43"/>
    </row>
    <row r="17" spans="1:26" ht="12.75" customHeight="1">
      <c r="A17" s="30">
        <v>2</v>
      </c>
      <c r="B17" s="199" t="s">
        <v>94</v>
      </c>
      <c r="C17" s="181"/>
      <c r="D17" s="181"/>
      <c r="E17" s="181"/>
      <c r="F17" s="181"/>
      <c r="G17" s="182"/>
      <c r="H17" s="210">
        <v>1829.64</v>
      </c>
      <c r="I17" s="194"/>
      <c r="J17" s="63"/>
      <c r="K17" s="22"/>
      <c r="L17" s="64"/>
      <c r="M17" s="64"/>
      <c r="N17" s="64"/>
      <c r="O17" s="62"/>
      <c r="P17" s="23"/>
      <c r="Q17" s="47"/>
      <c r="R17" s="48">
        <f>R14/R15</f>
        <v>0.13846153846153847</v>
      </c>
      <c r="S17" s="48" t="s">
        <v>89</v>
      </c>
      <c r="T17" s="48">
        <f>T14-U17</f>
        <v>0.99850000000000005</v>
      </c>
      <c r="U17" s="49">
        <f>U14/U15</f>
        <v>1.5E-3</v>
      </c>
      <c r="V17" s="23"/>
      <c r="W17" s="23"/>
      <c r="X17" s="23"/>
      <c r="Y17" s="23"/>
      <c r="Z17" s="43"/>
    </row>
    <row r="18" spans="1:26" ht="12.75" customHeight="1">
      <c r="A18" s="65">
        <v>4</v>
      </c>
      <c r="B18" s="211" t="s">
        <v>95</v>
      </c>
      <c r="C18" s="196"/>
      <c r="D18" s="196"/>
      <c r="E18" s="196"/>
      <c r="F18" s="196"/>
      <c r="G18" s="212"/>
      <c r="H18" s="213">
        <v>46054</v>
      </c>
      <c r="I18" s="197"/>
      <c r="J18" s="63"/>
      <c r="K18" s="22"/>
      <c r="L18" s="66" t="s">
        <v>96</v>
      </c>
      <c r="M18" s="67"/>
      <c r="N18" s="68"/>
      <c r="O18" s="69"/>
      <c r="P18" s="23"/>
      <c r="Q18" s="70" t="s">
        <v>69</v>
      </c>
      <c r="R18" s="71">
        <f>R17*T17</f>
        <v>0.13825384615384617</v>
      </c>
      <c r="S18" s="71"/>
      <c r="T18" s="71"/>
      <c r="U18" s="72"/>
      <c r="V18" s="23"/>
      <c r="W18" s="23"/>
      <c r="X18" s="23"/>
      <c r="Y18" s="23"/>
      <c r="Z18" s="43"/>
    </row>
    <row r="19" spans="1:26" ht="12.75" customHeight="1">
      <c r="A19" s="63"/>
      <c r="B19" s="23"/>
      <c r="C19" s="23"/>
      <c r="D19" s="23"/>
      <c r="E19" s="23"/>
      <c r="F19" s="23"/>
      <c r="G19" s="23"/>
      <c r="H19" s="23"/>
      <c r="I19" s="23"/>
      <c r="J19" s="63"/>
      <c r="K19" s="22"/>
      <c r="L19" s="52" t="s">
        <v>97</v>
      </c>
      <c r="M19" s="52"/>
      <c r="N19" s="52"/>
      <c r="O19" s="73">
        <f>'Rotas complementares'!G5*22</f>
        <v>1760</v>
      </c>
      <c r="P19" s="23"/>
      <c r="Q19" s="48"/>
      <c r="R19" s="48"/>
      <c r="S19" s="48"/>
      <c r="T19" s="48"/>
      <c r="U19" s="48"/>
      <c r="V19" s="23"/>
      <c r="W19" s="23"/>
      <c r="X19" s="23"/>
      <c r="Y19" s="23"/>
      <c r="Z19" s="43"/>
    </row>
    <row r="20" spans="1:26" ht="13.5" customHeight="1">
      <c r="A20" s="186" t="s">
        <v>98</v>
      </c>
      <c r="B20" s="187"/>
      <c r="C20" s="187"/>
      <c r="D20" s="187"/>
      <c r="E20" s="187"/>
      <c r="F20" s="187"/>
      <c r="G20" s="187"/>
      <c r="H20" s="187"/>
      <c r="I20" s="188"/>
      <c r="J20" s="63"/>
      <c r="K20" s="22"/>
      <c r="L20" s="52" t="s">
        <v>99</v>
      </c>
      <c r="M20" s="74"/>
      <c r="N20" s="74"/>
      <c r="O20" s="75">
        <v>3</v>
      </c>
      <c r="P20" s="23"/>
      <c r="Q20" s="76" t="s">
        <v>100</v>
      </c>
      <c r="R20" s="77">
        <f>R18</f>
        <v>0.13825384615384617</v>
      </c>
      <c r="S20" s="78"/>
      <c r="T20" s="48"/>
      <c r="U20" s="48"/>
      <c r="V20" s="23"/>
      <c r="W20" s="23"/>
      <c r="X20" s="23"/>
      <c r="Y20" s="23"/>
      <c r="Z20" s="43"/>
    </row>
    <row r="21" spans="1:26" ht="12.75" customHeight="1">
      <c r="A21" s="79" t="s">
        <v>101</v>
      </c>
      <c r="B21" s="214" t="s">
        <v>102</v>
      </c>
      <c r="C21" s="191"/>
      <c r="D21" s="191"/>
      <c r="E21" s="191"/>
      <c r="F21" s="191"/>
      <c r="G21" s="205"/>
      <c r="H21" s="80" t="s">
        <v>103</v>
      </c>
      <c r="I21" s="81" t="s">
        <v>104</v>
      </c>
      <c r="J21" s="82"/>
      <c r="K21" s="22"/>
      <c r="L21" s="52" t="s">
        <v>105</v>
      </c>
      <c r="M21" s="74"/>
      <c r="N21" s="74"/>
      <c r="O21" s="83">
        <v>7.5</v>
      </c>
      <c r="P21" s="23"/>
      <c r="Q21" s="84" t="s">
        <v>106</v>
      </c>
      <c r="R21" s="85">
        <f>O11</f>
        <v>585900</v>
      </c>
      <c r="S21" s="86"/>
      <c r="T21" s="86"/>
      <c r="U21" s="48"/>
      <c r="V21" s="23"/>
      <c r="W21" s="23"/>
      <c r="X21" s="23"/>
      <c r="Y21" s="23"/>
      <c r="Z21" s="43"/>
    </row>
    <row r="22" spans="1:26" ht="14.25" customHeight="1">
      <c r="A22" s="87" t="s">
        <v>62</v>
      </c>
      <c r="B22" s="199" t="s">
        <v>107</v>
      </c>
      <c r="C22" s="181"/>
      <c r="D22" s="181"/>
      <c r="E22" s="181"/>
      <c r="F22" s="181"/>
      <c r="G22" s="182"/>
      <c r="H22" s="32"/>
      <c r="I22" s="35">
        <v>1829.64</v>
      </c>
      <c r="J22" s="61"/>
      <c r="K22" s="22"/>
      <c r="L22" s="52" t="s">
        <v>108</v>
      </c>
      <c r="M22" s="74"/>
      <c r="N22" s="74"/>
      <c r="O22" s="75">
        <f>1/O20</f>
        <v>0.33333333333333331</v>
      </c>
      <c r="P22" s="23"/>
      <c r="Q22" s="88" t="s">
        <v>109</v>
      </c>
      <c r="R22" s="89">
        <f>(R20*R21)/10</f>
        <v>8100.2928461538468</v>
      </c>
      <c r="S22" s="86"/>
      <c r="T22" s="48"/>
      <c r="U22" s="48"/>
      <c r="V22" s="23"/>
      <c r="W22" s="23"/>
      <c r="X22" s="23"/>
      <c r="Y22" s="23"/>
      <c r="Z22" s="43"/>
    </row>
    <row r="23" spans="1:26" ht="12.75" customHeight="1">
      <c r="A23" s="87" t="s">
        <v>65</v>
      </c>
      <c r="B23" s="199" t="s">
        <v>110</v>
      </c>
      <c r="C23" s="181"/>
      <c r="D23" s="181"/>
      <c r="E23" s="181"/>
      <c r="F23" s="181"/>
      <c r="G23" s="182"/>
      <c r="H23" s="90"/>
      <c r="I23" s="35">
        <v>0</v>
      </c>
      <c r="J23" s="63"/>
      <c r="K23" s="22"/>
      <c r="L23" s="52" t="s">
        <v>111</v>
      </c>
      <c r="M23" s="74"/>
      <c r="N23" s="74"/>
      <c r="O23" s="83">
        <f>O21*O22</f>
        <v>2.5</v>
      </c>
      <c r="P23" s="23"/>
      <c r="Q23" s="23"/>
      <c r="R23" s="48"/>
      <c r="S23" s="86"/>
      <c r="T23" s="48"/>
      <c r="U23" s="48"/>
      <c r="V23" s="48"/>
      <c r="W23" s="23"/>
      <c r="X23" s="23"/>
      <c r="Y23" s="23"/>
      <c r="Z23" s="23"/>
    </row>
    <row r="24" spans="1:26" ht="12.75" customHeight="1">
      <c r="A24" s="87" t="s">
        <v>70</v>
      </c>
      <c r="B24" s="199" t="s">
        <v>112</v>
      </c>
      <c r="C24" s="181"/>
      <c r="D24" s="181"/>
      <c r="E24" s="181"/>
      <c r="F24" s="181"/>
      <c r="G24" s="182"/>
      <c r="H24" s="90"/>
      <c r="I24" s="35">
        <f>H24*I22</f>
        <v>0</v>
      </c>
      <c r="J24" s="63"/>
      <c r="K24" s="22"/>
      <c r="L24" s="91" t="s">
        <v>113</v>
      </c>
      <c r="M24" s="92"/>
      <c r="N24" s="93"/>
      <c r="O24" s="94">
        <f>O23*O19</f>
        <v>4400</v>
      </c>
      <c r="P24" s="23"/>
      <c r="Q24" s="23"/>
      <c r="R24" s="62"/>
      <c r="S24" s="23"/>
      <c r="T24" s="23"/>
      <c r="U24" s="23"/>
      <c r="V24" s="23"/>
      <c r="W24" s="23"/>
      <c r="X24" s="23"/>
      <c r="Y24" s="23"/>
      <c r="Z24" s="23"/>
    </row>
    <row r="25" spans="1:26" ht="12.75" customHeight="1">
      <c r="A25" s="87" t="s">
        <v>74</v>
      </c>
      <c r="B25" s="199" t="s">
        <v>114</v>
      </c>
      <c r="C25" s="181"/>
      <c r="D25" s="181"/>
      <c r="E25" s="181"/>
      <c r="F25" s="181"/>
      <c r="G25" s="182"/>
      <c r="H25" s="90"/>
      <c r="I25" s="35">
        <v>0</v>
      </c>
      <c r="J25" s="63"/>
      <c r="K25" s="22"/>
      <c r="L25" s="95"/>
      <c r="M25" s="95"/>
      <c r="N25" s="95"/>
      <c r="O25" s="62"/>
      <c r="P25" s="62"/>
      <c r="Q25" s="62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>
      <c r="A26" s="87" t="s">
        <v>115</v>
      </c>
      <c r="B26" s="199" t="s">
        <v>116</v>
      </c>
      <c r="C26" s="181"/>
      <c r="D26" s="181"/>
      <c r="E26" s="181"/>
      <c r="F26" s="181"/>
      <c r="G26" s="182"/>
      <c r="H26" s="90"/>
      <c r="I26" s="35">
        <v>0</v>
      </c>
      <c r="J26" s="61"/>
      <c r="K26" s="22"/>
      <c r="L26" s="215" t="s">
        <v>117</v>
      </c>
      <c r="M26" s="181"/>
      <c r="N26" s="181"/>
      <c r="O26" s="182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>
      <c r="A27" s="87" t="s">
        <v>118</v>
      </c>
      <c r="B27" s="199" t="s">
        <v>119</v>
      </c>
      <c r="C27" s="181"/>
      <c r="D27" s="181"/>
      <c r="E27" s="181"/>
      <c r="F27" s="181"/>
      <c r="G27" s="182"/>
      <c r="H27" s="90"/>
      <c r="I27" s="35">
        <v>0</v>
      </c>
      <c r="J27" s="63"/>
      <c r="K27" s="22"/>
      <c r="L27" s="91" t="s">
        <v>120</v>
      </c>
      <c r="M27" s="92"/>
      <c r="N27" s="92"/>
      <c r="O27" s="9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>
      <c r="A28" s="87" t="s">
        <v>121</v>
      </c>
      <c r="B28" s="199" t="s">
        <v>122</v>
      </c>
      <c r="C28" s="181"/>
      <c r="D28" s="181"/>
      <c r="E28" s="181"/>
      <c r="F28" s="181"/>
      <c r="G28" s="182"/>
      <c r="H28" s="90"/>
      <c r="I28" s="35">
        <v>0</v>
      </c>
      <c r="J28" s="96"/>
      <c r="K28" s="97"/>
      <c r="L28" s="216" t="s">
        <v>123</v>
      </c>
      <c r="M28" s="181"/>
      <c r="N28" s="182"/>
      <c r="O28" s="73">
        <f>O19</f>
        <v>1760</v>
      </c>
      <c r="P28" s="98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>
      <c r="A29" s="217" t="s">
        <v>124</v>
      </c>
      <c r="B29" s="181"/>
      <c r="C29" s="181"/>
      <c r="D29" s="181"/>
      <c r="E29" s="181"/>
      <c r="F29" s="181"/>
      <c r="G29" s="181"/>
      <c r="H29" s="182"/>
      <c r="I29" s="35">
        <f>SUM(I22:I28)</f>
        <v>1829.64</v>
      </c>
      <c r="J29" s="96"/>
      <c r="K29" s="100"/>
      <c r="L29" s="216" t="s">
        <v>125</v>
      </c>
      <c r="M29" s="181"/>
      <c r="N29" s="182"/>
      <c r="O29" s="46">
        <v>0.08</v>
      </c>
      <c r="P29" s="98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>
      <c r="A30" s="218" t="s">
        <v>126</v>
      </c>
      <c r="B30" s="196"/>
      <c r="C30" s="196"/>
      <c r="D30" s="196"/>
      <c r="E30" s="196"/>
      <c r="F30" s="196"/>
      <c r="G30" s="196"/>
      <c r="H30" s="212"/>
      <c r="I30" s="101">
        <f>I29</f>
        <v>1829.64</v>
      </c>
      <c r="J30" s="82"/>
      <c r="K30" s="100"/>
      <c r="L30" s="52" t="s">
        <v>105</v>
      </c>
      <c r="M30" s="74"/>
      <c r="N30" s="74"/>
      <c r="O30" s="83">
        <v>6.44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>
      <c r="A31" s="190" t="s">
        <v>127</v>
      </c>
      <c r="B31" s="191"/>
      <c r="C31" s="191"/>
      <c r="D31" s="191"/>
      <c r="E31" s="191"/>
      <c r="F31" s="191"/>
      <c r="G31" s="191"/>
      <c r="H31" s="191"/>
      <c r="I31" s="192"/>
      <c r="J31" s="98"/>
      <c r="K31" s="97"/>
      <c r="L31" s="219" t="s">
        <v>128</v>
      </c>
      <c r="M31" s="181"/>
      <c r="N31" s="182"/>
      <c r="O31" s="102">
        <f>O30*O29</f>
        <v>0.51519999999999999</v>
      </c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>
      <c r="A32" s="217" t="s">
        <v>129</v>
      </c>
      <c r="B32" s="181"/>
      <c r="C32" s="181"/>
      <c r="D32" s="181"/>
      <c r="E32" s="181"/>
      <c r="F32" s="181"/>
      <c r="G32" s="182"/>
      <c r="H32" s="103" t="s">
        <v>103</v>
      </c>
      <c r="I32" s="104" t="s">
        <v>104</v>
      </c>
      <c r="J32" s="23"/>
      <c r="K32" s="97"/>
      <c r="L32" s="91" t="s">
        <v>130</v>
      </c>
      <c r="M32" s="92"/>
      <c r="N32" s="92"/>
      <c r="O32" s="9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>
      <c r="A33" s="87" t="s">
        <v>62</v>
      </c>
      <c r="B33" s="199" t="s">
        <v>246</v>
      </c>
      <c r="C33" s="181"/>
      <c r="D33" s="181"/>
      <c r="E33" s="181"/>
      <c r="F33" s="181"/>
      <c r="G33" s="182"/>
      <c r="H33" s="90">
        <v>8.3299999999999999E-2</v>
      </c>
      <c r="I33" s="35">
        <f t="shared" ref="I33:I34" si="2">TRUNC(($I$30*H33),2)</f>
        <v>152.4</v>
      </c>
      <c r="J33" s="21"/>
      <c r="K33" s="97"/>
      <c r="L33" s="216" t="s">
        <v>132</v>
      </c>
      <c r="M33" s="181"/>
      <c r="N33" s="182"/>
      <c r="O33" s="105">
        <v>4950</v>
      </c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>
      <c r="A34" s="87" t="s">
        <v>65</v>
      </c>
      <c r="B34" s="199" t="s">
        <v>133</v>
      </c>
      <c r="C34" s="181"/>
      <c r="D34" s="181"/>
      <c r="E34" s="181"/>
      <c r="F34" s="181"/>
      <c r="G34" s="182"/>
      <c r="H34" s="106">
        <v>0.1111</v>
      </c>
      <c r="I34" s="35">
        <f t="shared" si="2"/>
        <v>203.27</v>
      </c>
      <c r="J34" s="61"/>
      <c r="K34" s="97"/>
      <c r="L34" s="216" t="s">
        <v>134</v>
      </c>
      <c r="M34" s="181"/>
      <c r="N34" s="182"/>
      <c r="O34" s="46">
        <v>6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>
      <c r="A35" s="217" t="s">
        <v>135</v>
      </c>
      <c r="B35" s="181"/>
      <c r="C35" s="181"/>
      <c r="D35" s="181"/>
      <c r="E35" s="181"/>
      <c r="F35" s="181"/>
      <c r="G35" s="182"/>
      <c r="H35" s="107">
        <f>TRUNC(SUM(H33:H34),4)</f>
        <v>0.19439999999999999</v>
      </c>
      <c r="I35" s="108">
        <f>TRUNC(SUM(I33:I34),2)</f>
        <v>355.67</v>
      </c>
      <c r="J35" s="109"/>
      <c r="K35" s="97"/>
      <c r="L35" s="216" t="s">
        <v>136</v>
      </c>
      <c r="M35" s="181"/>
      <c r="N35" s="182"/>
      <c r="O35" s="110">
        <v>789</v>
      </c>
      <c r="P35" s="23"/>
      <c r="Q35" s="23"/>
      <c r="R35" s="111"/>
      <c r="S35" s="111"/>
      <c r="T35" s="111"/>
      <c r="U35" s="111"/>
      <c r="V35" s="111"/>
      <c r="W35" s="23"/>
      <c r="X35" s="23"/>
      <c r="Y35" s="23"/>
      <c r="Z35" s="23"/>
    </row>
    <row r="36" spans="1:26" ht="12.75" customHeight="1">
      <c r="A36" s="234"/>
      <c r="B36" s="181"/>
      <c r="C36" s="181"/>
      <c r="D36" s="181"/>
      <c r="E36" s="181"/>
      <c r="F36" s="181"/>
      <c r="G36" s="181"/>
      <c r="H36" s="181"/>
      <c r="I36" s="194"/>
      <c r="J36" s="22"/>
      <c r="K36" s="97"/>
      <c r="L36" s="216" t="s">
        <v>137</v>
      </c>
      <c r="M36" s="181"/>
      <c r="N36" s="182"/>
      <c r="O36" s="52">
        <v>3</v>
      </c>
      <c r="P36" s="23"/>
      <c r="Q36" s="111"/>
      <c r="R36" s="111"/>
      <c r="S36" s="111"/>
      <c r="T36" s="111"/>
      <c r="U36" s="111"/>
      <c r="V36" s="111"/>
      <c r="W36" s="23"/>
      <c r="X36" s="23"/>
      <c r="Y36" s="23"/>
      <c r="Z36" s="23"/>
    </row>
    <row r="37" spans="1:26" ht="12.75" customHeight="1">
      <c r="A37" s="217" t="s">
        <v>138</v>
      </c>
      <c r="B37" s="181"/>
      <c r="C37" s="181"/>
      <c r="D37" s="181"/>
      <c r="E37" s="181"/>
      <c r="F37" s="181"/>
      <c r="G37" s="182"/>
      <c r="H37" s="103" t="s">
        <v>103</v>
      </c>
      <c r="I37" s="104" t="s">
        <v>104</v>
      </c>
      <c r="J37" s="21"/>
      <c r="K37" s="97"/>
      <c r="L37" s="248" t="s">
        <v>139</v>
      </c>
      <c r="M37" s="222"/>
      <c r="N37" s="223"/>
      <c r="O37" s="112">
        <v>125000</v>
      </c>
      <c r="P37" s="23"/>
      <c r="Q37" s="111"/>
      <c r="R37" s="111"/>
      <c r="S37" s="111"/>
      <c r="T37" s="111"/>
      <c r="U37" s="111"/>
      <c r="V37" s="111"/>
      <c r="W37" s="23"/>
      <c r="X37" s="23"/>
      <c r="Y37" s="23"/>
      <c r="Z37" s="23"/>
    </row>
    <row r="38" spans="1:26" ht="12.75" customHeight="1">
      <c r="A38" s="87" t="s">
        <v>62</v>
      </c>
      <c r="B38" s="199" t="s">
        <v>140</v>
      </c>
      <c r="C38" s="181"/>
      <c r="D38" s="181"/>
      <c r="E38" s="181"/>
      <c r="F38" s="181"/>
      <c r="G38" s="182"/>
      <c r="H38" s="90">
        <v>0.2</v>
      </c>
      <c r="I38" s="35">
        <f t="shared" ref="I38:I45" si="3">($I$30+$I$35)*H38</f>
        <v>437.06200000000001</v>
      </c>
      <c r="J38" s="21"/>
      <c r="K38" s="97"/>
      <c r="L38" s="249" t="s">
        <v>128</v>
      </c>
      <c r="M38" s="181"/>
      <c r="N38" s="182"/>
      <c r="O38" s="113">
        <f>((O33*O34)+(O35*O36*O34))/O37</f>
        <v>0.35121599999999997</v>
      </c>
      <c r="P38" s="114"/>
      <c r="Q38" s="111" t="s">
        <v>69</v>
      </c>
      <c r="R38" s="111">
        <v>1</v>
      </c>
      <c r="S38" s="111"/>
      <c r="T38" s="111"/>
      <c r="U38" s="111"/>
      <c r="V38" s="111"/>
      <c r="W38" s="23"/>
      <c r="X38" s="23"/>
      <c r="Y38" s="23"/>
      <c r="Z38" s="23"/>
    </row>
    <row r="39" spans="1:26" ht="12.75" customHeight="1">
      <c r="A39" s="87" t="s">
        <v>65</v>
      </c>
      <c r="B39" s="199" t="s">
        <v>141</v>
      </c>
      <c r="C39" s="181"/>
      <c r="D39" s="181"/>
      <c r="E39" s="181"/>
      <c r="F39" s="181"/>
      <c r="G39" s="182"/>
      <c r="H39" s="90">
        <v>2.5000000000000001E-2</v>
      </c>
      <c r="I39" s="35">
        <f t="shared" si="3"/>
        <v>54.632750000000001</v>
      </c>
      <c r="J39" s="21"/>
      <c r="K39" s="97"/>
      <c r="L39" s="115" t="s">
        <v>142</v>
      </c>
      <c r="M39" s="92"/>
      <c r="N39" s="92"/>
      <c r="O39" s="92"/>
      <c r="P39" s="23"/>
      <c r="Q39" s="111" t="s">
        <v>73</v>
      </c>
      <c r="R39" s="111">
        <v>10</v>
      </c>
      <c r="S39" s="111"/>
      <c r="T39" s="111"/>
      <c r="U39" s="111"/>
      <c r="V39" s="111"/>
      <c r="W39" s="23"/>
      <c r="X39" s="23"/>
      <c r="Y39" s="23"/>
      <c r="Z39" s="23"/>
    </row>
    <row r="40" spans="1:26" ht="12.75" customHeight="1">
      <c r="A40" s="87" t="s">
        <v>70</v>
      </c>
      <c r="B40" s="199" t="s">
        <v>143</v>
      </c>
      <c r="C40" s="181"/>
      <c r="D40" s="181"/>
      <c r="E40" s="181"/>
      <c r="F40" s="181"/>
      <c r="G40" s="182"/>
      <c r="H40" s="90">
        <v>0.03</v>
      </c>
      <c r="I40" s="35">
        <f t="shared" si="3"/>
        <v>65.559299999999993</v>
      </c>
      <c r="J40" s="21"/>
      <c r="K40" s="97"/>
      <c r="L40" s="238" t="s">
        <v>144</v>
      </c>
      <c r="M40" s="181"/>
      <c r="N40" s="182"/>
      <c r="O40" s="116">
        <f>O28</f>
        <v>1760</v>
      </c>
      <c r="P40" s="23"/>
      <c r="Q40" s="111" t="s">
        <v>77</v>
      </c>
      <c r="R40" s="117">
        <v>1.5</v>
      </c>
      <c r="S40" s="111"/>
      <c r="T40" s="111"/>
      <c r="U40" s="111"/>
      <c r="V40" s="111"/>
      <c r="W40" s="23"/>
      <c r="X40" s="23"/>
      <c r="Y40" s="23"/>
      <c r="Z40" s="23"/>
    </row>
    <row r="41" spans="1:26" ht="12.75" customHeight="1">
      <c r="A41" s="87" t="s">
        <v>74</v>
      </c>
      <c r="B41" s="199" t="s">
        <v>145</v>
      </c>
      <c r="C41" s="181"/>
      <c r="D41" s="181"/>
      <c r="E41" s="181"/>
      <c r="F41" s="181"/>
      <c r="G41" s="182"/>
      <c r="H41" s="90">
        <v>1.4999999999999999E-2</v>
      </c>
      <c r="I41" s="35">
        <f t="shared" si="3"/>
        <v>32.779649999999997</v>
      </c>
      <c r="J41" s="21"/>
      <c r="K41" s="97"/>
      <c r="L41" s="238" t="s">
        <v>146</v>
      </c>
      <c r="M41" s="181"/>
      <c r="N41" s="182"/>
      <c r="O41" s="118">
        <f>E14</f>
        <v>1</v>
      </c>
      <c r="P41" s="23"/>
      <c r="Q41" s="111" t="s">
        <v>80</v>
      </c>
      <c r="R41" s="111"/>
      <c r="S41" s="111"/>
      <c r="T41" s="111"/>
      <c r="U41" s="111"/>
      <c r="V41" s="111"/>
      <c r="W41" s="23"/>
      <c r="X41" s="23"/>
      <c r="Y41" s="23"/>
      <c r="Z41" s="23"/>
    </row>
    <row r="42" spans="1:26" ht="12.75" customHeight="1">
      <c r="A42" s="87" t="s">
        <v>115</v>
      </c>
      <c r="B42" s="199" t="s">
        <v>147</v>
      </c>
      <c r="C42" s="181"/>
      <c r="D42" s="181"/>
      <c r="E42" s="181"/>
      <c r="F42" s="181"/>
      <c r="G42" s="182"/>
      <c r="H42" s="90">
        <v>0.01</v>
      </c>
      <c r="I42" s="35">
        <f t="shared" si="3"/>
        <v>21.853100000000001</v>
      </c>
      <c r="J42" s="21"/>
      <c r="K42" s="97"/>
      <c r="L42" s="238" t="s">
        <v>148</v>
      </c>
      <c r="M42" s="181"/>
      <c r="N42" s="182"/>
      <c r="O42" s="116">
        <f>O40/O41</f>
        <v>1760</v>
      </c>
      <c r="P42" s="23"/>
      <c r="Q42" s="111"/>
      <c r="R42" s="111">
        <v>9</v>
      </c>
      <c r="S42" s="111" t="s">
        <v>89</v>
      </c>
      <c r="T42" s="111">
        <v>1</v>
      </c>
      <c r="U42" s="117">
        <f>R40</f>
        <v>1.5</v>
      </c>
      <c r="V42" s="111"/>
      <c r="W42" s="23"/>
      <c r="X42" s="23"/>
      <c r="Y42" s="23"/>
      <c r="Z42" s="23"/>
    </row>
    <row r="43" spans="1:26" ht="12.75" customHeight="1">
      <c r="A43" s="87" t="s">
        <v>118</v>
      </c>
      <c r="B43" s="199" t="s">
        <v>149</v>
      </c>
      <c r="C43" s="181"/>
      <c r="D43" s="181"/>
      <c r="E43" s="181"/>
      <c r="F43" s="181"/>
      <c r="G43" s="182"/>
      <c r="H43" s="90">
        <v>6.0000000000000001E-3</v>
      </c>
      <c r="I43" s="35">
        <f t="shared" si="3"/>
        <v>13.11186</v>
      </c>
      <c r="J43" s="21"/>
      <c r="K43" s="97"/>
      <c r="L43" s="238" t="s">
        <v>150</v>
      </c>
      <c r="M43" s="181"/>
      <c r="N43" s="182"/>
      <c r="O43" s="52">
        <v>8.3000000000000001E-3</v>
      </c>
      <c r="P43" s="23"/>
      <c r="Q43" s="111" t="s">
        <v>88</v>
      </c>
      <c r="R43" s="111">
        <f>1+2+3+4+5+6+7+8+9+10</f>
        <v>55</v>
      </c>
      <c r="S43" s="111"/>
      <c r="T43" s="111"/>
      <c r="U43" s="111">
        <v>100</v>
      </c>
      <c r="V43" s="111"/>
      <c r="W43" s="23"/>
      <c r="X43" s="23"/>
      <c r="Y43" s="23"/>
      <c r="Z43" s="23"/>
    </row>
    <row r="44" spans="1:26" ht="12.75" customHeight="1">
      <c r="A44" s="87" t="s">
        <v>121</v>
      </c>
      <c r="B44" s="199" t="s">
        <v>151</v>
      </c>
      <c r="C44" s="181"/>
      <c r="D44" s="181"/>
      <c r="E44" s="181"/>
      <c r="F44" s="181"/>
      <c r="G44" s="182"/>
      <c r="H44" s="90">
        <v>2E-3</v>
      </c>
      <c r="I44" s="35">
        <f t="shared" si="3"/>
        <v>4.3706199999999997</v>
      </c>
      <c r="J44" s="22"/>
      <c r="K44" s="97"/>
      <c r="L44" s="238" t="s">
        <v>152</v>
      </c>
      <c r="M44" s="181"/>
      <c r="N44" s="182"/>
      <c r="O44" s="110">
        <f>O11</f>
        <v>585900</v>
      </c>
      <c r="P44" s="23"/>
      <c r="Q44" s="111"/>
      <c r="R44" s="111"/>
      <c r="S44" s="111"/>
      <c r="T44" s="111"/>
      <c r="U44" s="111"/>
      <c r="V44" s="111"/>
      <c r="W44" s="23"/>
      <c r="X44" s="23"/>
      <c r="Y44" s="23"/>
      <c r="Z44" s="23"/>
    </row>
    <row r="45" spans="1:26" ht="12.75" customHeight="1">
      <c r="A45" s="87" t="s">
        <v>153</v>
      </c>
      <c r="B45" s="199" t="s">
        <v>154</v>
      </c>
      <c r="C45" s="181"/>
      <c r="D45" s="181"/>
      <c r="E45" s="181"/>
      <c r="F45" s="181"/>
      <c r="G45" s="182"/>
      <c r="H45" s="90">
        <v>0.08</v>
      </c>
      <c r="I45" s="35">
        <f t="shared" si="3"/>
        <v>174.82480000000001</v>
      </c>
      <c r="J45" s="22"/>
      <c r="K45" s="97"/>
      <c r="L45" s="249" t="s">
        <v>128</v>
      </c>
      <c r="M45" s="181"/>
      <c r="N45" s="182"/>
      <c r="O45" s="110">
        <f>(O43*O44)/O42</f>
        <v>2.7630511363636363</v>
      </c>
      <c r="P45" s="23"/>
      <c r="Q45" s="111"/>
      <c r="R45" s="111">
        <f>R42/R43</f>
        <v>0.16363636363636364</v>
      </c>
      <c r="S45" s="111" t="s">
        <v>89</v>
      </c>
      <c r="T45" s="111">
        <f>T42-U45</f>
        <v>0.98499999999999999</v>
      </c>
      <c r="U45" s="111">
        <f>U42/U43</f>
        <v>1.4999999999999999E-2</v>
      </c>
      <c r="V45" s="111"/>
      <c r="W45" s="23"/>
      <c r="X45" s="23"/>
      <c r="Y45" s="23"/>
      <c r="Z45" s="23"/>
    </row>
    <row r="46" spans="1:26" ht="15" customHeight="1">
      <c r="A46" s="217" t="s">
        <v>155</v>
      </c>
      <c r="B46" s="181"/>
      <c r="C46" s="181"/>
      <c r="D46" s="181"/>
      <c r="E46" s="181"/>
      <c r="F46" s="181"/>
      <c r="G46" s="182"/>
      <c r="H46" s="107">
        <f>SUM(H38:H45)</f>
        <v>0.36800000000000005</v>
      </c>
      <c r="I46" s="108">
        <f>TRUNC(SUM(I38:I45),2)</f>
        <v>804.19</v>
      </c>
      <c r="J46" s="119"/>
      <c r="K46" s="97"/>
      <c r="L46" s="250"/>
      <c r="M46" s="247"/>
      <c r="N46" s="251"/>
      <c r="O46" s="120"/>
      <c r="P46" s="23"/>
      <c r="Q46" s="111"/>
      <c r="R46" s="111">
        <f>R45*T45</f>
        <v>0.16118181818181818</v>
      </c>
      <c r="S46" s="111"/>
      <c r="T46" s="111"/>
      <c r="U46" s="111"/>
      <c r="V46" s="111"/>
      <c r="W46" s="23"/>
      <c r="X46" s="23"/>
      <c r="Y46" s="23"/>
      <c r="Z46" s="23"/>
    </row>
    <row r="47" spans="1:26" ht="14.25" customHeight="1">
      <c r="A47" s="217" t="s">
        <v>156</v>
      </c>
      <c r="B47" s="181"/>
      <c r="C47" s="181"/>
      <c r="D47" s="181"/>
      <c r="E47" s="181"/>
      <c r="F47" s="181"/>
      <c r="G47" s="182"/>
      <c r="H47" s="107"/>
      <c r="I47" s="104" t="s">
        <v>104</v>
      </c>
      <c r="J47" s="109"/>
      <c r="K47" s="97"/>
      <c r="L47" s="121" t="s">
        <v>157</v>
      </c>
      <c r="M47" s="122"/>
      <c r="N47" s="123"/>
      <c r="O47" s="124">
        <f>O45+O38+O31</f>
        <v>3.6294671363636364</v>
      </c>
      <c r="P47" s="23"/>
      <c r="Q47" s="111" t="s">
        <v>69</v>
      </c>
      <c r="R47" s="111"/>
      <c r="S47" s="111"/>
      <c r="T47" s="111"/>
      <c r="U47" s="111"/>
      <c r="V47" s="111"/>
      <c r="W47" s="23"/>
      <c r="X47" s="23"/>
      <c r="Y47" s="23"/>
      <c r="Z47" s="23"/>
    </row>
    <row r="48" spans="1:26" ht="14.25" customHeight="1">
      <c r="A48" s="99" t="s">
        <v>158</v>
      </c>
      <c r="B48" s="227" t="s">
        <v>85</v>
      </c>
      <c r="C48" s="181"/>
      <c r="D48" s="181"/>
      <c r="E48" s="29"/>
      <c r="F48" s="29"/>
      <c r="G48" s="125"/>
      <c r="H48" s="126"/>
      <c r="I48" s="104"/>
      <c r="J48" s="21"/>
      <c r="K48" s="97"/>
      <c r="L48" s="127" t="s">
        <v>159</v>
      </c>
      <c r="M48" s="128"/>
      <c r="N48" s="128"/>
      <c r="O48" s="129">
        <f>O47*O28</f>
        <v>6387.8621599999997</v>
      </c>
      <c r="P48" s="23"/>
      <c r="Q48" s="111"/>
      <c r="R48" s="130"/>
      <c r="S48" s="111"/>
      <c r="T48" s="111"/>
      <c r="U48" s="111"/>
      <c r="V48" s="111"/>
      <c r="W48" s="23"/>
      <c r="X48" s="23"/>
      <c r="Y48" s="23"/>
      <c r="Z48" s="23"/>
    </row>
    <row r="49" spans="1:26" ht="12.75" customHeight="1">
      <c r="A49" s="87" t="s">
        <v>62</v>
      </c>
      <c r="B49" s="252" t="s">
        <v>160</v>
      </c>
      <c r="C49" s="222"/>
      <c r="D49" s="222"/>
      <c r="E49" s="222"/>
      <c r="F49" s="222"/>
      <c r="G49" s="223"/>
      <c r="H49" s="31" t="s">
        <v>161</v>
      </c>
      <c r="I49" s="131">
        <v>0</v>
      </c>
      <c r="J49" s="21"/>
      <c r="K49" s="97"/>
      <c r="L49" s="23"/>
      <c r="M49" s="23"/>
      <c r="N49" s="23"/>
      <c r="O49" s="23"/>
      <c r="P49" s="23"/>
      <c r="Q49" s="111"/>
      <c r="R49" s="111"/>
      <c r="S49" s="111"/>
      <c r="T49" s="111">
        <f>R46</f>
        <v>0.16118181818181818</v>
      </c>
      <c r="U49" s="132" t="e">
        <f>#REF!</f>
        <v>#REF!</v>
      </c>
      <c r="V49" s="111"/>
      <c r="W49" s="23"/>
      <c r="X49" s="23"/>
      <c r="Y49" s="23"/>
      <c r="Z49" s="23"/>
    </row>
    <row r="50" spans="1:26" ht="12.75" customHeight="1">
      <c r="A50" s="87" t="s">
        <v>65</v>
      </c>
      <c r="B50" s="199" t="s">
        <v>162</v>
      </c>
      <c r="C50" s="181"/>
      <c r="D50" s="181"/>
      <c r="E50" s="181"/>
      <c r="F50" s="181"/>
      <c r="G50" s="182"/>
      <c r="H50" s="31" t="s">
        <v>161</v>
      </c>
      <c r="I50" s="133">
        <v>350</v>
      </c>
      <c r="J50" s="21"/>
      <c r="K50" s="97"/>
      <c r="L50" s="23"/>
      <c r="M50" s="23"/>
      <c r="N50" s="23"/>
      <c r="O50" s="23"/>
      <c r="P50" s="23"/>
      <c r="Q50" s="111"/>
      <c r="R50" s="111"/>
      <c r="S50" s="111"/>
      <c r="T50" s="134" t="e">
        <f>U49*T49</f>
        <v>#REF!</v>
      </c>
      <c r="U50" s="134"/>
      <c r="V50" s="111"/>
      <c r="W50" s="23"/>
      <c r="X50" s="23"/>
      <c r="Y50" s="23"/>
      <c r="Z50" s="23"/>
    </row>
    <row r="51" spans="1:26" ht="12.75" customHeight="1">
      <c r="A51" s="87" t="s">
        <v>74</v>
      </c>
      <c r="B51" s="199" t="s">
        <v>163</v>
      </c>
      <c r="C51" s="181"/>
      <c r="D51" s="181"/>
      <c r="E51" s="181"/>
      <c r="F51" s="181"/>
      <c r="G51" s="182"/>
      <c r="H51" s="31" t="s">
        <v>161</v>
      </c>
      <c r="I51" s="133">
        <v>0</v>
      </c>
      <c r="J51" s="21"/>
      <c r="K51" s="97"/>
      <c r="L51" s="23"/>
      <c r="M51" s="23"/>
      <c r="N51" s="23"/>
      <c r="O51" s="23"/>
      <c r="P51" s="23"/>
      <c r="Q51" s="111"/>
      <c r="R51" s="111"/>
      <c r="S51" s="111"/>
      <c r="T51" s="134" t="e">
        <f>T50/12</f>
        <v>#REF!</v>
      </c>
      <c r="U51" s="134"/>
      <c r="V51" s="111"/>
      <c r="W51" s="23"/>
      <c r="X51" s="23"/>
      <c r="Y51" s="23"/>
      <c r="Z51" s="23"/>
    </row>
    <row r="52" spans="1:26" ht="12.75" customHeight="1">
      <c r="A52" s="87" t="s">
        <v>115</v>
      </c>
      <c r="B52" s="199" t="s">
        <v>164</v>
      </c>
      <c r="C52" s="181"/>
      <c r="D52" s="181"/>
      <c r="E52" s="181"/>
      <c r="F52" s="181"/>
      <c r="G52" s="182"/>
      <c r="H52" s="31" t="s">
        <v>161</v>
      </c>
      <c r="I52" s="133">
        <v>25</v>
      </c>
      <c r="J52" s="21"/>
      <c r="K52" s="97"/>
      <c r="L52" s="23"/>
      <c r="M52" s="23"/>
      <c r="N52" s="23"/>
      <c r="O52" s="23"/>
      <c r="P52" s="23"/>
      <c r="Q52" s="111"/>
      <c r="R52" s="111"/>
      <c r="S52" s="111"/>
      <c r="T52" s="134" t="e">
        <f>T51*110</f>
        <v>#REF!</v>
      </c>
      <c r="U52" s="111"/>
      <c r="V52" s="111"/>
      <c r="W52" s="23"/>
      <c r="X52" s="23"/>
      <c r="Y52" s="23"/>
      <c r="Z52" s="23"/>
    </row>
    <row r="53" spans="1:26" ht="12.75" customHeight="1">
      <c r="A53" s="87" t="s">
        <v>121</v>
      </c>
      <c r="B53" s="199" t="s">
        <v>122</v>
      </c>
      <c r="C53" s="181"/>
      <c r="D53" s="181"/>
      <c r="E53" s="181"/>
      <c r="F53" s="181"/>
      <c r="G53" s="182"/>
      <c r="H53" s="31" t="s">
        <v>161</v>
      </c>
      <c r="I53" s="131"/>
      <c r="J53" s="21"/>
      <c r="K53" s="97"/>
      <c r="L53" s="23"/>
      <c r="M53" s="23"/>
      <c r="N53" s="23"/>
      <c r="O53" s="23"/>
      <c r="P53" s="23"/>
      <c r="Q53" s="111"/>
      <c r="R53" s="23"/>
      <c r="S53" s="23"/>
      <c r="T53" s="23"/>
      <c r="U53" s="98"/>
      <c r="V53" s="23"/>
      <c r="W53" s="23"/>
      <c r="X53" s="23"/>
      <c r="Y53" s="23"/>
      <c r="Z53" s="23"/>
    </row>
    <row r="54" spans="1:26" ht="12.75" customHeight="1">
      <c r="A54" s="217" t="s">
        <v>165</v>
      </c>
      <c r="B54" s="181"/>
      <c r="C54" s="181"/>
      <c r="D54" s="181"/>
      <c r="E54" s="181"/>
      <c r="F54" s="181"/>
      <c r="G54" s="181"/>
      <c r="H54" s="182"/>
      <c r="I54" s="131">
        <f>SUM(I49:I53)</f>
        <v>375</v>
      </c>
      <c r="J54" s="21"/>
      <c r="K54" s="97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>
      <c r="A55" s="217" t="s">
        <v>166</v>
      </c>
      <c r="B55" s="181"/>
      <c r="C55" s="181"/>
      <c r="D55" s="181"/>
      <c r="E55" s="181"/>
      <c r="F55" s="181"/>
      <c r="G55" s="181"/>
      <c r="H55" s="182"/>
      <c r="I55" s="108">
        <f t="shared" ref="I55:I56" si="4">I54</f>
        <v>375</v>
      </c>
      <c r="J55" s="21"/>
      <c r="K55" s="97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>
      <c r="A56" s="218" t="s">
        <v>167</v>
      </c>
      <c r="B56" s="196"/>
      <c r="C56" s="196"/>
      <c r="D56" s="196"/>
      <c r="E56" s="196"/>
      <c r="F56" s="196"/>
      <c r="G56" s="196"/>
      <c r="H56" s="212"/>
      <c r="I56" s="101">
        <f t="shared" si="4"/>
        <v>375</v>
      </c>
      <c r="J56" s="22"/>
      <c r="K56" s="97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>
      <c r="A57" s="186" t="s">
        <v>168</v>
      </c>
      <c r="B57" s="187"/>
      <c r="C57" s="187"/>
      <c r="D57" s="187"/>
      <c r="E57" s="187"/>
      <c r="F57" s="187"/>
      <c r="G57" s="187"/>
      <c r="H57" s="187"/>
      <c r="I57" s="188"/>
      <c r="J57" s="22"/>
      <c r="K57" s="97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4.25" customHeight="1">
      <c r="A58" s="220" t="s">
        <v>169</v>
      </c>
      <c r="B58" s="191"/>
      <c r="C58" s="191"/>
      <c r="D58" s="191"/>
      <c r="E58" s="191"/>
      <c r="F58" s="191"/>
      <c r="G58" s="191"/>
      <c r="H58" s="205"/>
      <c r="I58" s="135" t="s">
        <v>104</v>
      </c>
      <c r="J58" s="119"/>
      <c r="K58" s="97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3.5" customHeight="1">
      <c r="A59" s="87" t="s">
        <v>170</v>
      </c>
      <c r="B59" s="203" t="s">
        <v>171</v>
      </c>
      <c r="C59" s="181"/>
      <c r="D59" s="181"/>
      <c r="E59" s="181"/>
      <c r="F59" s="181"/>
      <c r="G59" s="181"/>
      <c r="H59" s="182"/>
      <c r="I59" s="35">
        <f>I35</f>
        <v>355.67</v>
      </c>
      <c r="J59" s="119"/>
      <c r="K59" s="97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4.25" customHeight="1">
      <c r="A60" s="87" t="s">
        <v>172</v>
      </c>
      <c r="B60" s="203" t="s">
        <v>173</v>
      </c>
      <c r="C60" s="181"/>
      <c r="D60" s="181"/>
      <c r="E60" s="181"/>
      <c r="F60" s="181"/>
      <c r="G60" s="181"/>
      <c r="H60" s="182"/>
      <c r="I60" s="35">
        <f>I46</f>
        <v>804.19</v>
      </c>
      <c r="J60" s="119"/>
      <c r="K60" s="97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>
      <c r="A61" s="87" t="s">
        <v>174</v>
      </c>
      <c r="B61" s="203" t="s">
        <v>175</v>
      </c>
      <c r="C61" s="181"/>
      <c r="D61" s="181"/>
      <c r="E61" s="181"/>
      <c r="F61" s="181"/>
      <c r="G61" s="181"/>
      <c r="H61" s="182"/>
      <c r="I61" s="35">
        <f>I56</f>
        <v>375</v>
      </c>
      <c r="J61" s="61"/>
      <c r="K61" s="97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>
      <c r="A62" s="218" t="s">
        <v>176</v>
      </c>
      <c r="B62" s="196"/>
      <c r="C62" s="196"/>
      <c r="D62" s="196"/>
      <c r="E62" s="196"/>
      <c r="F62" s="196"/>
      <c r="G62" s="196"/>
      <c r="H62" s="212"/>
      <c r="I62" s="108">
        <f>TRUNC(SUM(I59:I61),2)</f>
        <v>1534.86</v>
      </c>
      <c r="J62" s="109"/>
      <c r="K62" s="9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>
      <c r="A63" s="186" t="s">
        <v>177</v>
      </c>
      <c r="B63" s="187"/>
      <c r="C63" s="187"/>
      <c r="D63" s="187"/>
      <c r="E63" s="187"/>
      <c r="F63" s="187"/>
      <c r="G63" s="187"/>
      <c r="H63" s="187"/>
      <c r="I63" s="188"/>
      <c r="J63" s="21"/>
      <c r="K63" s="97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>
      <c r="A64" s="136">
        <v>3</v>
      </c>
      <c r="B64" s="221" t="s">
        <v>178</v>
      </c>
      <c r="C64" s="222"/>
      <c r="D64" s="222"/>
      <c r="E64" s="222"/>
      <c r="F64" s="222"/>
      <c r="G64" s="223"/>
      <c r="H64" s="137" t="s">
        <v>103</v>
      </c>
      <c r="I64" s="135" t="s">
        <v>104</v>
      </c>
      <c r="J64" s="21"/>
      <c r="K64" s="97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4.25" customHeight="1">
      <c r="A65" s="87" t="s">
        <v>62</v>
      </c>
      <c r="B65" s="199" t="s">
        <v>179</v>
      </c>
      <c r="C65" s="181"/>
      <c r="D65" s="181"/>
      <c r="E65" s="181"/>
      <c r="F65" s="181"/>
      <c r="G65" s="182"/>
      <c r="H65" s="90">
        <v>0.02</v>
      </c>
      <c r="I65" s="35">
        <f t="shared" ref="I65:I70" si="5">TRUNC(($I$30*H65),2)</f>
        <v>36.590000000000003</v>
      </c>
      <c r="J65" s="119"/>
      <c r="K65" s="97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4.25" customHeight="1">
      <c r="A66" s="87" t="s">
        <v>65</v>
      </c>
      <c r="B66" s="199" t="s">
        <v>180</v>
      </c>
      <c r="C66" s="181"/>
      <c r="D66" s="181"/>
      <c r="E66" s="181"/>
      <c r="F66" s="181"/>
      <c r="G66" s="182"/>
      <c r="H66" s="90">
        <v>3.4700000000000002E-2</v>
      </c>
      <c r="I66" s="35">
        <f t="shared" si="5"/>
        <v>63.48</v>
      </c>
      <c r="J66" s="138"/>
      <c r="K66" s="97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4.25" customHeight="1">
      <c r="A67" s="87" t="s">
        <v>70</v>
      </c>
      <c r="B67" s="199" t="s">
        <v>181</v>
      </c>
      <c r="C67" s="181"/>
      <c r="D67" s="181"/>
      <c r="E67" s="181"/>
      <c r="F67" s="181"/>
      <c r="G67" s="182"/>
      <c r="H67" s="90">
        <v>0.04</v>
      </c>
      <c r="I67" s="35">
        <f t="shared" si="5"/>
        <v>73.180000000000007</v>
      </c>
      <c r="J67" s="109"/>
      <c r="K67" s="97"/>
      <c r="L67" s="23"/>
      <c r="M67" s="23"/>
      <c r="N67" s="23"/>
      <c r="O67" s="23"/>
      <c r="P67" s="23"/>
      <c r="Q67" s="23"/>
      <c r="R67" s="114"/>
      <c r="S67" s="23"/>
      <c r="T67" s="23"/>
      <c r="U67" s="23"/>
      <c r="V67" s="23"/>
      <c r="W67" s="23"/>
      <c r="X67" s="23"/>
      <c r="Y67" s="23"/>
      <c r="Z67" s="23"/>
    </row>
    <row r="68" spans="1:26" ht="12.75" customHeight="1">
      <c r="A68" s="87" t="s">
        <v>74</v>
      </c>
      <c r="B68" s="199" t="s">
        <v>182</v>
      </c>
      <c r="C68" s="181"/>
      <c r="D68" s="181"/>
      <c r="E68" s="181"/>
      <c r="F68" s="181"/>
      <c r="G68" s="182"/>
      <c r="H68" s="90">
        <v>0</v>
      </c>
      <c r="I68" s="35">
        <f t="shared" si="5"/>
        <v>0</v>
      </c>
      <c r="J68" s="21"/>
      <c r="K68" s="97"/>
      <c r="L68" s="139"/>
      <c r="M68" s="139"/>
      <c r="N68" s="139"/>
      <c r="O68" s="114"/>
      <c r="P68" s="114"/>
      <c r="Q68" s="114"/>
      <c r="R68" s="114"/>
      <c r="S68" s="23"/>
      <c r="T68" s="23"/>
      <c r="U68" s="23"/>
      <c r="V68" s="23"/>
      <c r="W68" s="23"/>
      <c r="X68" s="23"/>
      <c r="Y68" s="23"/>
      <c r="Z68" s="23"/>
    </row>
    <row r="69" spans="1:26" ht="14.25" customHeight="1">
      <c r="A69" s="87" t="s">
        <v>115</v>
      </c>
      <c r="B69" s="199" t="s">
        <v>183</v>
      </c>
      <c r="C69" s="181"/>
      <c r="D69" s="181"/>
      <c r="E69" s="181"/>
      <c r="F69" s="181"/>
      <c r="G69" s="182"/>
      <c r="H69" s="90">
        <v>7.4000000000000003E-3</v>
      </c>
      <c r="I69" s="35">
        <f t="shared" si="5"/>
        <v>13.53</v>
      </c>
      <c r="J69" s="21"/>
      <c r="K69" s="97"/>
      <c r="L69" s="97"/>
      <c r="M69" s="97"/>
      <c r="N69" s="97"/>
      <c r="O69" s="97"/>
      <c r="P69" s="97"/>
      <c r="Q69" s="114"/>
      <c r="R69" s="114"/>
      <c r="S69" s="23"/>
      <c r="T69" s="23"/>
      <c r="U69" s="23"/>
      <c r="V69" s="23"/>
      <c r="W69" s="23"/>
      <c r="X69" s="23"/>
      <c r="Y69" s="23"/>
      <c r="Z69" s="23"/>
    </row>
    <row r="70" spans="1:26" ht="14.25" customHeight="1">
      <c r="A70" s="87" t="s">
        <v>118</v>
      </c>
      <c r="B70" s="199" t="s">
        <v>184</v>
      </c>
      <c r="C70" s="181"/>
      <c r="D70" s="181"/>
      <c r="E70" s="181"/>
      <c r="F70" s="181"/>
      <c r="G70" s="182"/>
      <c r="H70" s="90">
        <v>0.04</v>
      </c>
      <c r="I70" s="35">
        <f t="shared" si="5"/>
        <v>73.180000000000007</v>
      </c>
      <c r="J70" s="21"/>
      <c r="K70" s="97"/>
      <c r="L70" s="62"/>
      <c r="M70" s="62"/>
      <c r="N70" s="62"/>
      <c r="O70" s="140"/>
      <c r="P70" s="140"/>
      <c r="Q70" s="114"/>
      <c r="R70" s="114"/>
      <c r="S70" s="23"/>
      <c r="T70" s="23"/>
      <c r="U70" s="23"/>
      <c r="V70" s="23"/>
      <c r="W70" s="23"/>
      <c r="X70" s="23"/>
      <c r="Y70" s="23"/>
      <c r="Z70" s="23"/>
    </row>
    <row r="71" spans="1:26" ht="12.75" customHeight="1">
      <c r="A71" s="217" t="s">
        <v>185</v>
      </c>
      <c r="B71" s="181"/>
      <c r="C71" s="181"/>
      <c r="D71" s="181"/>
      <c r="E71" s="181"/>
      <c r="F71" s="181"/>
      <c r="G71" s="182"/>
      <c r="H71" s="107">
        <f t="shared" ref="H71:I71" si="6">SUM(H65:H70)</f>
        <v>0.1421</v>
      </c>
      <c r="I71" s="108">
        <f t="shared" si="6"/>
        <v>259.96000000000004</v>
      </c>
      <c r="J71" s="21"/>
      <c r="K71" s="97"/>
      <c r="L71" s="62"/>
      <c r="M71" s="62"/>
      <c r="N71" s="62"/>
      <c r="O71" s="62"/>
      <c r="P71" s="62"/>
      <c r="Q71" s="114"/>
      <c r="R71" s="114"/>
      <c r="S71" s="23"/>
      <c r="T71" s="23"/>
      <c r="U71" s="23"/>
      <c r="V71" s="23"/>
      <c r="W71" s="23"/>
      <c r="X71" s="23"/>
      <c r="Y71" s="23"/>
      <c r="Z71" s="23"/>
    </row>
    <row r="72" spans="1:26" ht="12.75" customHeight="1">
      <c r="A72" s="224" t="s">
        <v>186</v>
      </c>
      <c r="B72" s="225"/>
      <c r="C72" s="225"/>
      <c r="D72" s="225"/>
      <c r="E72" s="225"/>
      <c r="F72" s="225"/>
      <c r="G72" s="226"/>
      <c r="H72" s="141"/>
      <c r="I72" s="142">
        <f>(I30+I62+I71)-I49</f>
        <v>3624.46</v>
      </c>
      <c r="J72" s="21"/>
      <c r="K72" s="97"/>
      <c r="L72" s="62"/>
      <c r="M72" s="62"/>
      <c r="N72" s="62"/>
      <c r="O72" s="62"/>
      <c r="P72" s="62"/>
      <c r="Q72" s="114"/>
      <c r="R72" s="62"/>
      <c r="S72" s="23"/>
      <c r="T72" s="23"/>
      <c r="U72" s="23"/>
      <c r="V72" s="23"/>
      <c r="W72" s="23"/>
      <c r="X72" s="23"/>
      <c r="Y72" s="23"/>
      <c r="Z72" s="23"/>
    </row>
    <row r="73" spans="1:26" ht="12.75" customHeight="1">
      <c r="A73" s="227" t="s">
        <v>187</v>
      </c>
      <c r="B73" s="181"/>
      <c r="C73" s="181"/>
      <c r="D73" s="181"/>
      <c r="E73" s="181"/>
      <c r="F73" s="181"/>
      <c r="G73" s="182"/>
      <c r="H73" s="103" t="s">
        <v>103</v>
      </c>
      <c r="I73" s="143" t="s">
        <v>104</v>
      </c>
      <c r="J73" s="21"/>
      <c r="K73" s="97"/>
      <c r="L73" s="62"/>
      <c r="M73" s="62"/>
      <c r="N73" s="62"/>
      <c r="O73" s="62"/>
      <c r="P73" s="62"/>
      <c r="Q73" s="62"/>
      <c r="R73" s="62"/>
      <c r="S73" s="23"/>
      <c r="T73" s="23"/>
      <c r="U73" s="23"/>
      <c r="V73" s="23"/>
      <c r="W73" s="23"/>
      <c r="X73" s="23"/>
      <c r="Y73" s="23"/>
      <c r="Z73" s="23"/>
    </row>
    <row r="74" spans="1:26" ht="12.75" customHeight="1">
      <c r="A74" s="103" t="s">
        <v>62</v>
      </c>
      <c r="B74" s="199" t="s">
        <v>188</v>
      </c>
      <c r="C74" s="181"/>
      <c r="D74" s="181"/>
      <c r="E74" s="181"/>
      <c r="F74" s="181"/>
      <c r="G74" s="182"/>
      <c r="H74" s="90">
        <v>0.08</v>
      </c>
      <c r="I74" s="34">
        <f t="shared" ref="I74:I78" si="7">$H$17*H74</f>
        <v>146.37120000000002</v>
      </c>
      <c r="J74" s="21"/>
      <c r="K74" s="97"/>
      <c r="L74" s="62"/>
      <c r="M74" s="62"/>
      <c r="N74" s="62"/>
      <c r="O74" s="62"/>
      <c r="P74" s="62"/>
      <c r="Q74" s="62"/>
      <c r="R74" s="114"/>
      <c r="S74" s="23"/>
      <c r="T74" s="23"/>
      <c r="U74" s="23"/>
      <c r="V74" s="23"/>
      <c r="W74" s="23"/>
      <c r="X74" s="23"/>
      <c r="Y74" s="23"/>
      <c r="Z74" s="23"/>
    </row>
    <row r="75" spans="1:26" ht="12.75" customHeight="1">
      <c r="A75" s="103" t="s">
        <v>65</v>
      </c>
      <c r="B75" s="199" t="s">
        <v>189</v>
      </c>
      <c r="C75" s="181"/>
      <c r="D75" s="181"/>
      <c r="E75" s="181"/>
      <c r="F75" s="181"/>
      <c r="G75" s="182"/>
      <c r="H75" s="90">
        <v>8.9999999999999993E-3</v>
      </c>
      <c r="I75" s="34">
        <f t="shared" si="7"/>
        <v>16.466760000000001</v>
      </c>
      <c r="J75" s="21"/>
      <c r="K75" s="97"/>
      <c r="L75" s="62"/>
      <c r="M75" s="62"/>
      <c r="N75" s="62"/>
      <c r="O75" s="114"/>
      <c r="P75" s="114"/>
      <c r="Q75" s="114"/>
      <c r="R75" s="144"/>
      <c r="S75" s="23"/>
      <c r="T75" s="23"/>
      <c r="U75" s="23"/>
      <c r="V75" s="23"/>
      <c r="W75" s="23"/>
      <c r="X75" s="23"/>
      <c r="Y75" s="23"/>
      <c r="Z75" s="23"/>
    </row>
    <row r="76" spans="1:26" ht="12.75" customHeight="1">
      <c r="A76" s="103" t="s">
        <v>70</v>
      </c>
      <c r="B76" s="199" t="s">
        <v>190</v>
      </c>
      <c r="C76" s="181"/>
      <c r="D76" s="181"/>
      <c r="E76" s="181"/>
      <c r="F76" s="181"/>
      <c r="G76" s="182"/>
      <c r="H76" s="90">
        <v>2E-3</v>
      </c>
      <c r="I76" s="34">
        <f t="shared" si="7"/>
        <v>3.6592800000000003</v>
      </c>
      <c r="J76" s="119"/>
      <c r="K76" s="97"/>
      <c r="L76" s="62"/>
      <c r="M76" s="62"/>
      <c r="N76" s="62"/>
      <c r="O76" s="114"/>
      <c r="P76" s="114"/>
      <c r="Q76" s="114"/>
      <c r="R76" s="97"/>
      <c r="S76" s="23"/>
      <c r="T76" s="23"/>
      <c r="U76" s="23"/>
      <c r="V76" s="23"/>
      <c r="W76" s="23"/>
      <c r="X76" s="23"/>
      <c r="Y76" s="23"/>
      <c r="Z76" s="23"/>
    </row>
    <row r="77" spans="1:26" ht="12.75" customHeight="1">
      <c r="A77" s="103" t="s">
        <v>74</v>
      </c>
      <c r="B77" s="199" t="s">
        <v>247</v>
      </c>
      <c r="C77" s="181"/>
      <c r="D77" s="181"/>
      <c r="E77" s="181"/>
      <c r="F77" s="181"/>
      <c r="G77" s="182"/>
      <c r="H77" s="90">
        <v>3.0000000000000001E-3</v>
      </c>
      <c r="I77" s="34">
        <f t="shared" si="7"/>
        <v>5.4889200000000002</v>
      </c>
      <c r="J77" s="145"/>
      <c r="K77" s="97"/>
      <c r="L77" s="97"/>
      <c r="M77" s="97"/>
      <c r="N77" s="97"/>
      <c r="O77" s="114"/>
      <c r="P77" s="114"/>
      <c r="Q77" s="97"/>
      <c r="R77" s="62"/>
      <c r="S77" s="23"/>
      <c r="T77" s="23"/>
      <c r="U77" s="23"/>
      <c r="V77" s="23"/>
      <c r="W77" s="23"/>
      <c r="X77" s="23"/>
      <c r="Y77" s="23"/>
      <c r="Z77" s="23"/>
    </row>
    <row r="78" spans="1:26" ht="12.75" customHeight="1">
      <c r="A78" s="103" t="s">
        <v>115</v>
      </c>
      <c r="B78" s="199" t="s">
        <v>192</v>
      </c>
      <c r="C78" s="181"/>
      <c r="D78" s="181"/>
      <c r="E78" s="181"/>
      <c r="F78" s="181"/>
      <c r="G78" s="182"/>
      <c r="H78" s="90">
        <v>6.0000000000000001E-3</v>
      </c>
      <c r="I78" s="34">
        <f t="shared" si="7"/>
        <v>10.97784</v>
      </c>
      <c r="J78" s="109"/>
      <c r="K78" s="97"/>
      <c r="L78" s="97"/>
      <c r="M78" s="97"/>
      <c r="N78" s="97"/>
      <c r="O78" s="144"/>
      <c r="P78" s="144"/>
      <c r="Q78" s="140"/>
      <c r="R78" s="62"/>
      <c r="S78" s="23"/>
      <c r="T78" s="23"/>
      <c r="U78" s="23"/>
      <c r="V78" s="23"/>
      <c r="W78" s="23"/>
      <c r="X78" s="23"/>
      <c r="Y78" s="23"/>
      <c r="Z78" s="23"/>
    </row>
    <row r="79" spans="1:26" ht="12.75" customHeight="1">
      <c r="A79" s="103" t="s">
        <v>118</v>
      </c>
      <c r="B79" s="199" t="s">
        <v>122</v>
      </c>
      <c r="C79" s="181"/>
      <c r="D79" s="181"/>
      <c r="E79" s="181"/>
      <c r="F79" s="181"/>
      <c r="G79" s="182"/>
      <c r="H79" s="90">
        <v>0</v>
      </c>
      <c r="I79" s="34">
        <f>$I$72*H79</f>
        <v>0</v>
      </c>
      <c r="J79" s="109"/>
      <c r="K79" s="97"/>
      <c r="L79" s="22"/>
      <c r="M79" s="22"/>
      <c r="N79" s="22"/>
      <c r="O79" s="22"/>
      <c r="P79" s="22"/>
      <c r="Q79" s="62"/>
      <c r="R79" s="62"/>
      <c r="S79" s="23"/>
      <c r="T79" s="23"/>
      <c r="U79" s="23"/>
      <c r="V79" s="23"/>
      <c r="W79" s="23"/>
      <c r="X79" s="23"/>
      <c r="Y79" s="23"/>
      <c r="Z79" s="23"/>
    </row>
    <row r="80" spans="1:26" ht="12.75" customHeight="1">
      <c r="A80" s="227" t="s">
        <v>193</v>
      </c>
      <c r="B80" s="181"/>
      <c r="C80" s="181"/>
      <c r="D80" s="181"/>
      <c r="E80" s="181"/>
      <c r="F80" s="181"/>
      <c r="G80" s="182"/>
      <c r="H80" s="107">
        <f>TRUNC(SUM(H74:H79),4)</f>
        <v>0.1</v>
      </c>
      <c r="I80" s="146">
        <f>TRUNC(SUM(I74:I79),2)</f>
        <v>182.96</v>
      </c>
      <c r="J80" s="147"/>
      <c r="K80" s="97"/>
      <c r="L80" s="22"/>
      <c r="M80" s="22"/>
      <c r="N80" s="22"/>
      <c r="O80" s="22"/>
      <c r="P80" s="22"/>
      <c r="Q80" s="62"/>
      <c r="R80" s="62"/>
      <c r="S80" s="23"/>
      <c r="T80" s="23"/>
      <c r="U80" s="23"/>
      <c r="V80" s="23"/>
      <c r="W80" s="23"/>
      <c r="X80" s="23"/>
      <c r="Y80" s="23"/>
      <c r="Z80" s="23"/>
    </row>
    <row r="81" spans="1:26" ht="12.75" customHeight="1">
      <c r="A81" s="228"/>
      <c r="B81" s="181"/>
      <c r="C81" s="181"/>
      <c r="D81" s="181"/>
      <c r="E81" s="181"/>
      <c r="F81" s="181"/>
      <c r="G81" s="181"/>
      <c r="H81" s="181"/>
      <c r="I81" s="182"/>
      <c r="J81" s="147"/>
      <c r="K81" s="97"/>
      <c r="L81" s="22"/>
      <c r="M81" s="22"/>
      <c r="N81" s="22"/>
      <c r="O81" s="22"/>
      <c r="P81" s="22"/>
      <c r="Q81" s="62"/>
      <c r="R81" s="62"/>
      <c r="S81" s="23"/>
      <c r="T81" s="23"/>
      <c r="U81" s="23"/>
      <c r="V81" s="23"/>
      <c r="W81" s="23"/>
      <c r="X81" s="23"/>
      <c r="Y81" s="23"/>
      <c r="Z81" s="23"/>
    </row>
    <row r="82" spans="1:26" ht="12.75" customHeight="1">
      <c r="A82" s="227" t="s">
        <v>194</v>
      </c>
      <c r="B82" s="181"/>
      <c r="C82" s="181"/>
      <c r="D82" s="181"/>
      <c r="E82" s="181"/>
      <c r="F82" s="181"/>
      <c r="G82" s="182"/>
      <c r="H82" s="103" t="s">
        <v>103</v>
      </c>
      <c r="I82" s="143" t="s">
        <v>104</v>
      </c>
      <c r="J82" s="147"/>
      <c r="K82" s="97"/>
      <c r="L82" s="22"/>
      <c r="M82" s="22"/>
      <c r="N82" s="22"/>
      <c r="O82" s="22"/>
      <c r="P82" s="22"/>
      <c r="Q82" s="62"/>
      <c r="R82" s="62"/>
      <c r="S82" s="23"/>
      <c r="T82" s="23"/>
      <c r="U82" s="23"/>
      <c r="V82" s="23"/>
      <c r="W82" s="23"/>
      <c r="X82" s="23"/>
      <c r="Y82" s="23"/>
      <c r="Z82" s="23"/>
    </row>
    <row r="83" spans="1:26" ht="12.75" customHeight="1">
      <c r="A83" s="103" t="s">
        <v>62</v>
      </c>
      <c r="B83" s="199" t="s">
        <v>195</v>
      </c>
      <c r="C83" s="181"/>
      <c r="D83" s="181"/>
      <c r="E83" s="181"/>
      <c r="F83" s="181"/>
      <c r="G83" s="182"/>
      <c r="H83" s="90">
        <v>0</v>
      </c>
      <c r="I83" s="34">
        <f>$I$30*H83</f>
        <v>0</v>
      </c>
      <c r="J83" s="147"/>
      <c r="K83" s="97"/>
      <c r="L83" s="22"/>
      <c r="M83" s="22"/>
      <c r="N83" s="22"/>
      <c r="O83" s="22"/>
      <c r="P83" s="22"/>
      <c r="Q83" s="114"/>
      <c r="R83" s="62"/>
      <c r="S83" s="23"/>
      <c r="T83" s="23"/>
      <c r="U83" s="23"/>
      <c r="V83" s="23"/>
      <c r="W83" s="23"/>
      <c r="X83" s="23"/>
      <c r="Y83" s="23"/>
      <c r="Z83" s="23"/>
    </row>
    <row r="84" spans="1:26" ht="12.75" customHeight="1">
      <c r="A84" s="227" t="s">
        <v>196</v>
      </c>
      <c r="B84" s="181"/>
      <c r="C84" s="181"/>
      <c r="D84" s="181"/>
      <c r="E84" s="181"/>
      <c r="F84" s="181"/>
      <c r="G84" s="182"/>
      <c r="H84" s="107">
        <f>TRUNC(SUM(H83),4)</f>
        <v>0</v>
      </c>
      <c r="I84" s="146">
        <f>TRUNC(SUM(I83),2)</f>
        <v>0</v>
      </c>
      <c r="J84" s="147"/>
      <c r="K84" s="97"/>
      <c r="L84" s="22"/>
      <c r="M84" s="22"/>
      <c r="N84" s="22"/>
      <c r="O84" s="22"/>
      <c r="P84" s="22"/>
      <c r="Q84" s="114"/>
      <c r="R84" s="62"/>
      <c r="S84" s="23"/>
      <c r="T84" s="23"/>
      <c r="U84" s="23"/>
      <c r="V84" s="23"/>
      <c r="W84" s="23"/>
      <c r="X84" s="23"/>
      <c r="Y84" s="23"/>
      <c r="Z84" s="23"/>
    </row>
    <row r="85" spans="1:26" ht="12.75" customHeight="1">
      <c r="A85" s="229"/>
      <c r="B85" s="230"/>
      <c r="C85" s="230"/>
      <c r="D85" s="230"/>
      <c r="E85" s="230"/>
      <c r="F85" s="230"/>
      <c r="G85" s="230"/>
      <c r="H85" s="230"/>
      <c r="I85" s="231"/>
      <c r="J85" s="147"/>
      <c r="K85" s="97"/>
      <c r="L85" s="22"/>
      <c r="M85" s="22"/>
      <c r="N85" s="22"/>
      <c r="O85" s="22"/>
      <c r="P85" s="22"/>
      <c r="Q85" s="114"/>
      <c r="R85" s="114"/>
      <c r="S85" s="23"/>
      <c r="T85" s="23"/>
      <c r="U85" s="23"/>
      <c r="V85" s="23"/>
      <c r="W85" s="23"/>
      <c r="X85" s="23"/>
      <c r="Y85" s="23"/>
      <c r="Z85" s="23"/>
    </row>
    <row r="86" spans="1:26" ht="12.75" customHeight="1">
      <c r="A86" s="232" t="s">
        <v>197</v>
      </c>
      <c r="B86" s="225"/>
      <c r="C86" s="225"/>
      <c r="D86" s="225"/>
      <c r="E86" s="225"/>
      <c r="F86" s="225"/>
      <c r="G86" s="225"/>
      <c r="H86" s="225"/>
      <c r="I86" s="233"/>
      <c r="J86" s="148"/>
      <c r="K86" s="97"/>
      <c r="L86" s="22"/>
      <c r="M86" s="22"/>
      <c r="N86" s="22"/>
      <c r="O86" s="22"/>
      <c r="P86" s="22"/>
      <c r="Q86" s="144"/>
      <c r="R86" s="114"/>
      <c r="S86" s="23"/>
      <c r="T86" s="23"/>
      <c r="U86" s="23"/>
      <c r="V86" s="23"/>
      <c r="W86" s="23"/>
      <c r="X86" s="23"/>
      <c r="Y86" s="23"/>
      <c r="Z86" s="23"/>
    </row>
    <row r="87" spans="1:26" ht="12.75" customHeight="1">
      <c r="A87" s="227" t="s">
        <v>198</v>
      </c>
      <c r="B87" s="181"/>
      <c r="C87" s="181"/>
      <c r="D87" s="181"/>
      <c r="E87" s="181"/>
      <c r="F87" s="181"/>
      <c r="G87" s="181"/>
      <c r="H87" s="181"/>
      <c r="I87" s="143" t="s">
        <v>104</v>
      </c>
      <c r="J87" s="22"/>
      <c r="K87" s="97"/>
      <c r="L87" s="22"/>
      <c r="M87" s="22"/>
      <c r="N87" s="22"/>
      <c r="O87" s="22"/>
      <c r="P87" s="22"/>
      <c r="Q87" s="22"/>
      <c r="R87" s="114"/>
      <c r="S87" s="23"/>
      <c r="T87" s="23"/>
      <c r="U87" s="23"/>
      <c r="V87" s="23"/>
      <c r="W87" s="23"/>
      <c r="X87" s="23"/>
      <c r="Y87" s="23"/>
      <c r="Z87" s="23"/>
    </row>
    <row r="88" spans="1:26" ht="12.75" customHeight="1">
      <c r="A88" s="103" t="s">
        <v>199</v>
      </c>
      <c r="B88" s="203" t="s">
        <v>189</v>
      </c>
      <c r="C88" s="181"/>
      <c r="D88" s="181"/>
      <c r="E88" s="181"/>
      <c r="F88" s="181"/>
      <c r="G88" s="181"/>
      <c r="H88" s="181"/>
      <c r="I88" s="34">
        <f>I80</f>
        <v>182.96</v>
      </c>
      <c r="J88" s="119"/>
      <c r="K88" s="97"/>
      <c r="L88" s="22"/>
      <c r="M88" s="22"/>
      <c r="N88" s="22"/>
      <c r="O88" s="22"/>
      <c r="P88" s="22"/>
      <c r="Q88" s="22"/>
      <c r="R88" s="144"/>
      <c r="S88" s="23"/>
      <c r="T88" s="23"/>
      <c r="U88" s="23"/>
      <c r="V88" s="23"/>
      <c r="W88" s="23"/>
      <c r="X88" s="23"/>
      <c r="Y88" s="23"/>
      <c r="Z88" s="23"/>
    </row>
    <row r="89" spans="1:26" ht="12.75" customHeight="1">
      <c r="A89" s="103" t="s">
        <v>200</v>
      </c>
      <c r="B89" s="203" t="s">
        <v>201</v>
      </c>
      <c r="C89" s="181"/>
      <c r="D89" s="181"/>
      <c r="E89" s="181"/>
      <c r="F89" s="181"/>
      <c r="G89" s="181"/>
      <c r="H89" s="182"/>
      <c r="I89" s="149">
        <f>I84</f>
        <v>0</v>
      </c>
      <c r="J89" s="150"/>
      <c r="K89" s="97"/>
      <c r="L89" s="22"/>
      <c r="M89" s="22"/>
      <c r="N89" s="22"/>
      <c r="O89" s="22"/>
      <c r="P89" s="22"/>
      <c r="Q89" s="22"/>
      <c r="R89" s="22"/>
      <c r="S89" s="23"/>
      <c r="T89" s="23"/>
      <c r="U89" s="23"/>
      <c r="V89" s="23"/>
      <c r="W89" s="23"/>
      <c r="X89" s="23"/>
      <c r="Y89" s="23"/>
      <c r="Z89" s="23"/>
    </row>
    <row r="90" spans="1:26" ht="12.75" customHeight="1">
      <c r="A90" s="227" t="s">
        <v>202</v>
      </c>
      <c r="B90" s="181"/>
      <c r="C90" s="181"/>
      <c r="D90" s="181"/>
      <c r="E90" s="181"/>
      <c r="F90" s="181"/>
      <c r="G90" s="181"/>
      <c r="H90" s="182"/>
      <c r="I90" s="151">
        <f>TRUNC(SUM(I88:I89),2)</f>
        <v>182.96</v>
      </c>
      <c r="J90" s="152"/>
      <c r="K90" s="97"/>
      <c r="L90" s="22"/>
      <c r="M90" s="22"/>
      <c r="N90" s="22"/>
      <c r="O90" s="22"/>
      <c r="P90" s="22"/>
      <c r="Q90" s="22"/>
      <c r="R90" s="22"/>
      <c r="S90" s="23"/>
      <c r="T90" s="23"/>
      <c r="U90" s="23"/>
      <c r="V90" s="23"/>
      <c r="W90" s="23"/>
      <c r="X90" s="23"/>
      <c r="Y90" s="23"/>
      <c r="Z90" s="23"/>
    </row>
    <row r="91" spans="1:26" ht="12.75" customHeight="1">
      <c r="A91" s="234"/>
      <c r="B91" s="181"/>
      <c r="C91" s="181"/>
      <c r="D91" s="181"/>
      <c r="E91" s="181"/>
      <c r="F91" s="181"/>
      <c r="G91" s="181"/>
      <c r="H91" s="181"/>
      <c r="I91" s="182"/>
      <c r="J91" s="152"/>
      <c r="K91" s="97"/>
      <c r="L91" s="22"/>
      <c r="M91" s="22"/>
      <c r="N91" s="22"/>
      <c r="O91" s="22"/>
      <c r="P91" s="22"/>
      <c r="Q91" s="22"/>
      <c r="R91" s="22"/>
      <c r="S91" s="23"/>
      <c r="T91" s="23"/>
      <c r="U91" s="23"/>
      <c r="V91" s="23"/>
      <c r="W91" s="23"/>
      <c r="X91" s="23"/>
      <c r="Y91" s="23"/>
      <c r="Z91" s="23"/>
    </row>
    <row r="92" spans="1:26" ht="12.75" customHeight="1">
      <c r="A92" s="235" t="s">
        <v>203</v>
      </c>
      <c r="B92" s="181"/>
      <c r="C92" s="181"/>
      <c r="D92" s="181"/>
      <c r="E92" s="181"/>
      <c r="F92" s="181"/>
      <c r="G92" s="181"/>
      <c r="H92" s="181"/>
      <c r="I92" s="182"/>
      <c r="J92" s="152"/>
      <c r="K92" s="97"/>
      <c r="L92" s="22"/>
      <c r="M92" s="22"/>
      <c r="N92" s="22"/>
      <c r="O92" s="22"/>
      <c r="P92" s="22"/>
      <c r="Q92" s="22"/>
      <c r="R92" s="22"/>
      <c r="S92" s="23"/>
      <c r="T92" s="23"/>
      <c r="U92" s="23"/>
      <c r="V92" s="23"/>
      <c r="W92" s="23"/>
      <c r="X92" s="23"/>
      <c r="Y92" s="23"/>
      <c r="Z92" s="23"/>
    </row>
    <row r="93" spans="1:26" ht="12.75" customHeight="1">
      <c r="A93" s="103">
        <v>5</v>
      </c>
      <c r="B93" s="227" t="s">
        <v>204</v>
      </c>
      <c r="C93" s="181"/>
      <c r="D93" s="181"/>
      <c r="E93" s="181"/>
      <c r="F93" s="181"/>
      <c r="G93" s="182"/>
      <c r="H93" s="103"/>
      <c r="I93" s="153" t="s">
        <v>104</v>
      </c>
      <c r="J93" s="152"/>
      <c r="K93" s="97"/>
      <c r="L93" s="22"/>
      <c r="M93" s="22"/>
      <c r="N93" s="22"/>
      <c r="O93" s="22"/>
      <c r="P93" s="22"/>
      <c r="Q93" s="22"/>
      <c r="R93" s="22"/>
      <c r="S93" s="23"/>
      <c r="T93" s="23"/>
      <c r="U93" s="23"/>
      <c r="V93" s="23"/>
      <c r="W93" s="23"/>
      <c r="X93" s="23"/>
      <c r="Y93" s="23"/>
      <c r="Z93" s="23"/>
    </row>
    <row r="94" spans="1:26" ht="12.75" customHeight="1">
      <c r="A94" s="103" t="s">
        <v>62</v>
      </c>
      <c r="B94" s="199" t="s">
        <v>205</v>
      </c>
      <c r="C94" s="181"/>
      <c r="D94" s="181"/>
      <c r="E94" s="181"/>
      <c r="F94" s="181"/>
      <c r="G94" s="182"/>
      <c r="H94" s="31" t="s">
        <v>161</v>
      </c>
      <c r="I94" s="154">
        <f>N6</f>
        <v>70.900000000000006</v>
      </c>
      <c r="J94" s="152"/>
      <c r="K94" s="97"/>
      <c r="L94" s="22"/>
      <c r="M94" s="22"/>
      <c r="N94" s="22"/>
      <c r="O94" s="22"/>
      <c r="P94" s="22"/>
      <c r="Q94" s="22"/>
      <c r="R94" s="22"/>
      <c r="S94" s="23"/>
      <c r="T94" s="23"/>
      <c r="U94" s="23"/>
      <c r="V94" s="23"/>
      <c r="W94" s="23"/>
      <c r="X94" s="23"/>
      <c r="Y94" s="23"/>
      <c r="Z94" s="23"/>
    </row>
    <row r="95" spans="1:26" ht="12.75" customHeight="1">
      <c r="A95" s="103" t="s">
        <v>65</v>
      </c>
      <c r="B95" s="199" t="s">
        <v>206</v>
      </c>
      <c r="C95" s="181"/>
      <c r="D95" s="181"/>
      <c r="E95" s="181"/>
      <c r="F95" s="181"/>
      <c r="G95" s="182"/>
      <c r="H95" s="31" t="s">
        <v>161</v>
      </c>
      <c r="I95" s="154">
        <v>0</v>
      </c>
      <c r="J95" s="152"/>
      <c r="K95" s="97"/>
      <c r="L95" s="22"/>
      <c r="M95" s="22"/>
      <c r="N95" s="22"/>
      <c r="O95" s="22"/>
      <c r="P95" s="22"/>
      <c r="Q95" s="22"/>
      <c r="R95" s="22"/>
      <c r="S95" s="23"/>
      <c r="T95" s="23"/>
      <c r="U95" s="23"/>
      <c r="V95" s="23"/>
      <c r="W95" s="23"/>
      <c r="X95" s="23"/>
      <c r="Y95" s="23"/>
      <c r="Z95" s="23"/>
    </row>
    <row r="96" spans="1:26" ht="12.75" customHeight="1">
      <c r="A96" s="155" t="s">
        <v>70</v>
      </c>
      <c r="B96" s="199" t="s">
        <v>207</v>
      </c>
      <c r="C96" s="181"/>
      <c r="D96" s="181"/>
      <c r="E96" s="181"/>
      <c r="F96" s="181"/>
      <c r="G96" s="182"/>
      <c r="H96" s="31" t="s">
        <v>161</v>
      </c>
      <c r="I96" s="154"/>
      <c r="J96" s="156"/>
      <c r="K96" s="97"/>
      <c r="L96" s="22"/>
      <c r="M96" s="22"/>
      <c r="N96" s="22"/>
      <c r="O96" s="22"/>
      <c r="P96" s="22"/>
      <c r="Q96" s="22"/>
      <c r="R96" s="22"/>
      <c r="S96" s="23"/>
      <c r="T96" s="23"/>
      <c r="U96" s="23"/>
      <c r="V96" s="23"/>
      <c r="W96" s="23"/>
      <c r="X96" s="23"/>
      <c r="Y96" s="23"/>
      <c r="Z96" s="23"/>
    </row>
    <row r="97" spans="1:26" ht="12.75" customHeight="1">
      <c r="A97" s="155" t="s">
        <v>74</v>
      </c>
      <c r="B97" s="199" t="s">
        <v>208</v>
      </c>
      <c r="C97" s="181"/>
      <c r="D97" s="181"/>
      <c r="E97" s="181"/>
      <c r="F97" s="181"/>
      <c r="G97" s="182"/>
      <c r="H97" s="31" t="s">
        <v>161</v>
      </c>
      <c r="I97" s="154">
        <v>0</v>
      </c>
      <c r="J97" s="157"/>
      <c r="K97" s="97"/>
      <c r="L97" s="22"/>
      <c r="M97" s="22"/>
      <c r="N97" s="22"/>
      <c r="O97" s="22"/>
      <c r="P97" s="22"/>
      <c r="Q97" s="22"/>
      <c r="R97" s="22"/>
      <c r="S97" s="23"/>
      <c r="T97" s="23"/>
      <c r="U97" s="23"/>
      <c r="V97" s="23"/>
      <c r="W97" s="23"/>
      <c r="X97" s="23"/>
      <c r="Y97" s="23"/>
      <c r="Z97" s="23"/>
    </row>
    <row r="98" spans="1:26" ht="14.25" customHeight="1">
      <c r="A98" s="227" t="s">
        <v>209</v>
      </c>
      <c r="B98" s="181"/>
      <c r="C98" s="181"/>
      <c r="D98" s="181"/>
      <c r="E98" s="181"/>
      <c r="F98" s="181"/>
      <c r="G98" s="182"/>
      <c r="H98" s="107" t="s">
        <v>161</v>
      </c>
      <c r="I98" s="151">
        <f>TRUNC(SUM(I94:I97),2)</f>
        <v>70.900000000000006</v>
      </c>
      <c r="J98" s="158"/>
      <c r="K98" s="97"/>
      <c r="L98" s="22"/>
      <c r="M98" s="22"/>
      <c r="N98" s="22"/>
      <c r="O98" s="22"/>
      <c r="P98" s="22"/>
      <c r="Q98" s="22"/>
      <c r="R98" s="22"/>
      <c r="S98" s="23"/>
      <c r="T98" s="23"/>
      <c r="U98" s="23"/>
      <c r="V98" s="23"/>
      <c r="W98" s="23"/>
      <c r="X98" s="23"/>
      <c r="Y98" s="23"/>
      <c r="Z98" s="23"/>
    </row>
    <row r="99" spans="1:26" ht="12.75" customHeight="1">
      <c r="A99" s="234"/>
      <c r="B99" s="181"/>
      <c r="C99" s="181"/>
      <c r="D99" s="181"/>
      <c r="E99" s="181"/>
      <c r="F99" s="181"/>
      <c r="G99" s="181"/>
      <c r="H99" s="181"/>
      <c r="I99" s="182"/>
      <c r="J99" s="158"/>
      <c r="K99" s="97"/>
      <c r="L99" s="22"/>
      <c r="M99" s="22"/>
      <c r="N99" s="22"/>
      <c r="O99" s="22"/>
      <c r="P99" s="22"/>
      <c r="Q99" s="22"/>
      <c r="R99" s="22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>
      <c r="A100" s="235" t="s">
        <v>210</v>
      </c>
      <c r="B100" s="181"/>
      <c r="C100" s="181"/>
      <c r="D100" s="181"/>
      <c r="E100" s="181"/>
      <c r="F100" s="181"/>
      <c r="G100" s="181"/>
      <c r="H100" s="181"/>
      <c r="I100" s="182"/>
      <c r="J100" s="159"/>
      <c r="K100" s="97"/>
      <c r="L100" s="22"/>
      <c r="M100" s="22"/>
      <c r="N100" s="22"/>
      <c r="O100" s="22"/>
      <c r="P100" s="22"/>
      <c r="Q100" s="22"/>
      <c r="R100" s="22"/>
      <c r="S100" s="23"/>
      <c r="T100" s="23"/>
      <c r="U100" s="23"/>
      <c r="V100" s="23"/>
      <c r="W100" s="23"/>
      <c r="X100" s="23"/>
      <c r="Y100" s="23"/>
      <c r="Z100" s="23"/>
    </row>
    <row r="101" spans="1:26" ht="12" customHeight="1">
      <c r="A101" s="203" t="s">
        <v>211</v>
      </c>
      <c r="B101" s="181"/>
      <c r="C101" s="181"/>
      <c r="D101" s="181"/>
      <c r="E101" s="181"/>
      <c r="F101" s="181"/>
      <c r="G101" s="181"/>
      <c r="H101" s="182"/>
      <c r="I101" s="160" t="s">
        <v>104</v>
      </c>
      <c r="J101" s="159"/>
      <c r="K101" s="97"/>
      <c r="L101" s="22"/>
      <c r="M101" s="22"/>
      <c r="N101" s="22"/>
      <c r="O101" s="22"/>
      <c r="P101" s="22"/>
      <c r="Q101" s="22"/>
      <c r="R101" s="22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>
      <c r="A102" s="31" t="s">
        <v>62</v>
      </c>
      <c r="B102" s="199" t="str">
        <f>A20</f>
        <v>MÓDULO 1 - COMPOSIÇÃO DA REMUNERAÇÃO</v>
      </c>
      <c r="C102" s="181"/>
      <c r="D102" s="181"/>
      <c r="E102" s="181"/>
      <c r="F102" s="181"/>
      <c r="G102" s="181"/>
      <c r="H102" s="182"/>
      <c r="I102" s="154">
        <f>I30</f>
        <v>1829.64</v>
      </c>
      <c r="J102" s="150"/>
      <c r="K102" s="97"/>
      <c r="L102" s="22"/>
      <c r="M102" s="22"/>
      <c r="N102" s="22"/>
      <c r="O102" s="22"/>
      <c r="P102" s="22"/>
      <c r="Q102" s="22"/>
      <c r="R102" s="22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>
      <c r="A103" s="31" t="s">
        <v>65</v>
      </c>
      <c r="B103" s="199" t="str">
        <f>A31</f>
        <v>MÓDULO 2 – ENCARGOS E BENEFÍCIOS ANUAIS, MENSAIS E DIÁRIOS</v>
      </c>
      <c r="C103" s="181"/>
      <c r="D103" s="181"/>
      <c r="E103" s="181"/>
      <c r="F103" s="181"/>
      <c r="G103" s="181"/>
      <c r="H103" s="182"/>
      <c r="I103" s="154">
        <f>I62</f>
        <v>1534.86</v>
      </c>
      <c r="J103" s="161"/>
      <c r="K103" s="97"/>
      <c r="L103" s="22"/>
      <c r="M103" s="22"/>
      <c r="N103" s="22"/>
      <c r="O103" s="22"/>
      <c r="P103" s="22"/>
      <c r="Q103" s="22"/>
      <c r="R103" s="22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>
      <c r="A104" s="31" t="s">
        <v>70</v>
      </c>
      <c r="B104" s="199" t="str">
        <f>A63</f>
        <v>MÓDULO 3 – PROVISÃO PARA RESCISÃO</v>
      </c>
      <c r="C104" s="181"/>
      <c r="D104" s="181"/>
      <c r="E104" s="181"/>
      <c r="F104" s="181"/>
      <c r="G104" s="181"/>
      <c r="H104" s="182"/>
      <c r="I104" s="154">
        <f>I71</f>
        <v>259.96000000000004</v>
      </c>
      <c r="J104" s="161"/>
      <c r="K104" s="97"/>
      <c r="L104" s="22"/>
      <c r="M104" s="22"/>
      <c r="N104" s="22"/>
      <c r="O104" s="22"/>
      <c r="P104" s="22"/>
      <c r="Q104" s="22"/>
      <c r="R104" s="22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>
      <c r="A105" s="31" t="s">
        <v>74</v>
      </c>
      <c r="B105" s="199" t="str">
        <f>A72</f>
        <v>MÓDULO 4 – CUSTO DE REPOSIÇÃO DO PROFISSIONAL AUSENTE - BASE DE CÁLCULO</v>
      </c>
      <c r="C105" s="181"/>
      <c r="D105" s="181"/>
      <c r="E105" s="181"/>
      <c r="F105" s="181"/>
      <c r="G105" s="181"/>
      <c r="H105" s="182"/>
      <c r="I105" s="154">
        <f>I90</f>
        <v>182.96</v>
      </c>
      <c r="J105" s="161"/>
      <c r="K105" s="97"/>
      <c r="L105" s="22"/>
      <c r="M105" s="22"/>
      <c r="N105" s="22"/>
      <c r="O105" s="22"/>
      <c r="P105" s="22"/>
      <c r="Q105" s="22"/>
      <c r="R105" s="22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>
      <c r="A106" s="31" t="s">
        <v>115</v>
      </c>
      <c r="B106" s="199" t="str">
        <f>A92</f>
        <v>MÓDULO 5 – INSUMOS DIVERSOS</v>
      </c>
      <c r="C106" s="181"/>
      <c r="D106" s="181"/>
      <c r="E106" s="181"/>
      <c r="F106" s="181"/>
      <c r="G106" s="181"/>
      <c r="H106" s="182"/>
      <c r="I106" s="162">
        <f>I98</f>
        <v>70.900000000000006</v>
      </c>
      <c r="J106" s="158"/>
      <c r="K106" s="22"/>
      <c r="L106" s="22"/>
      <c r="M106" s="22"/>
      <c r="N106" s="22"/>
      <c r="O106" s="22"/>
      <c r="P106" s="22"/>
      <c r="Q106" s="22"/>
      <c r="R106" s="22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>
      <c r="A107" s="31"/>
      <c r="B107" s="203" t="s">
        <v>212</v>
      </c>
      <c r="C107" s="181"/>
      <c r="D107" s="181"/>
      <c r="E107" s="181"/>
      <c r="F107" s="181"/>
      <c r="G107" s="181"/>
      <c r="H107" s="181"/>
      <c r="I107" s="34">
        <f>SUM(I102:I106)</f>
        <v>3878.32</v>
      </c>
      <c r="J107" s="61"/>
      <c r="K107" s="22"/>
      <c r="L107" s="22"/>
      <c r="M107" s="22"/>
      <c r="N107" s="22"/>
      <c r="O107" s="22"/>
      <c r="P107" s="22"/>
      <c r="Q107" s="22"/>
      <c r="R107" s="22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>
      <c r="A108" s="236" t="s">
        <v>213</v>
      </c>
      <c r="B108" s="181"/>
      <c r="C108" s="181"/>
      <c r="D108" s="181"/>
      <c r="E108" s="181"/>
      <c r="F108" s="181"/>
      <c r="G108" s="181"/>
      <c r="H108" s="182"/>
      <c r="I108" s="163">
        <f>I107</f>
        <v>3878.32</v>
      </c>
      <c r="J108" s="159"/>
      <c r="K108" s="22"/>
      <c r="L108" s="22"/>
      <c r="M108" s="22"/>
      <c r="N108" s="22"/>
      <c r="O108" s="22"/>
      <c r="P108" s="22"/>
      <c r="Q108" s="22"/>
      <c r="R108" s="22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>
      <c r="A109" s="237" t="s">
        <v>214</v>
      </c>
      <c r="B109" s="196"/>
      <c r="C109" s="196"/>
      <c r="D109" s="196"/>
      <c r="E109" s="196"/>
      <c r="F109" s="196"/>
      <c r="G109" s="196"/>
      <c r="H109" s="212"/>
      <c r="I109" s="164">
        <f>I108*E14</f>
        <v>3878.32</v>
      </c>
      <c r="J109" s="150"/>
      <c r="K109" s="22"/>
      <c r="L109" s="22"/>
      <c r="M109" s="22"/>
      <c r="N109" s="22"/>
      <c r="O109" s="22"/>
      <c r="P109" s="22"/>
      <c r="Q109" s="22"/>
      <c r="R109" s="22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>
      <c r="A110" s="190" t="s">
        <v>215</v>
      </c>
      <c r="B110" s="191"/>
      <c r="C110" s="191"/>
      <c r="D110" s="191"/>
      <c r="E110" s="191"/>
      <c r="F110" s="191"/>
      <c r="G110" s="191"/>
      <c r="H110" s="191"/>
      <c r="I110" s="192"/>
      <c r="J110" s="161"/>
      <c r="K110" s="22"/>
      <c r="L110" s="22"/>
      <c r="M110" s="22"/>
      <c r="N110" s="22"/>
      <c r="O110" s="22"/>
      <c r="P110" s="22"/>
      <c r="Q110" s="22"/>
      <c r="R110" s="22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>
      <c r="A111" s="238" t="s">
        <v>216</v>
      </c>
      <c r="B111" s="181"/>
      <c r="C111" s="181"/>
      <c r="D111" s="181"/>
      <c r="E111" s="181"/>
      <c r="F111" s="181"/>
      <c r="G111" s="181"/>
      <c r="H111" s="182"/>
      <c r="I111" s="35">
        <f>I109</f>
        <v>3878.32</v>
      </c>
      <c r="J111" s="161"/>
      <c r="K111" s="22"/>
      <c r="L111" s="22"/>
      <c r="M111" s="22"/>
      <c r="N111" s="22"/>
      <c r="O111" s="22"/>
      <c r="P111" s="22"/>
      <c r="Q111" s="22"/>
      <c r="R111" s="22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>
      <c r="A112" s="238" t="s">
        <v>217</v>
      </c>
      <c r="B112" s="181"/>
      <c r="C112" s="181"/>
      <c r="D112" s="181"/>
      <c r="E112" s="181"/>
      <c r="F112" s="181"/>
      <c r="G112" s="181"/>
      <c r="H112" s="182"/>
      <c r="I112" s="35">
        <f>O15</f>
        <v>8100.2928461538468</v>
      </c>
      <c r="J112" s="161"/>
      <c r="K112" s="22"/>
      <c r="L112" s="22"/>
      <c r="M112" s="22"/>
      <c r="N112" s="22"/>
      <c r="O112" s="22"/>
      <c r="P112" s="22"/>
      <c r="Q112" s="22"/>
      <c r="R112" s="22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>
      <c r="A113" s="239" t="s">
        <v>218</v>
      </c>
      <c r="B113" s="181"/>
      <c r="C113" s="181"/>
      <c r="D113" s="181"/>
      <c r="E113" s="181"/>
      <c r="F113" s="181"/>
      <c r="G113" s="181"/>
      <c r="H113" s="182"/>
      <c r="I113" s="35">
        <f>O24</f>
        <v>4400</v>
      </c>
      <c r="J113" s="161"/>
      <c r="K113" s="22"/>
      <c r="L113" s="22"/>
      <c r="M113" s="22"/>
      <c r="N113" s="22"/>
      <c r="O113" s="22"/>
      <c r="P113" s="22"/>
      <c r="Q113" s="22"/>
      <c r="R113" s="22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>
      <c r="A114" s="239" t="s">
        <v>219</v>
      </c>
      <c r="B114" s="181"/>
      <c r="C114" s="181"/>
      <c r="D114" s="181"/>
      <c r="E114" s="181"/>
      <c r="F114" s="181"/>
      <c r="G114" s="181"/>
      <c r="H114" s="182"/>
      <c r="I114" s="165">
        <f>O48</f>
        <v>6387.8621599999997</v>
      </c>
      <c r="J114" s="161"/>
      <c r="K114" s="22"/>
      <c r="L114" s="22"/>
      <c r="M114" s="22"/>
      <c r="N114" s="22"/>
      <c r="O114" s="22"/>
      <c r="P114" s="22"/>
      <c r="Q114" s="22"/>
      <c r="R114" s="22"/>
      <c r="S114" s="23"/>
      <c r="T114" s="23"/>
      <c r="U114" s="23"/>
      <c r="V114" s="23"/>
      <c r="W114" s="23"/>
      <c r="X114" s="23"/>
      <c r="Y114" s="23"/>
      <c r="Z114" s="23"/>
    </row>
    <row r="115" spans="1:26" ht="14.25" customHeight="1">
      <c r="A115" s="203" t="s">
        <v>220</v>
      </c>
      <c r="B115" s="181"/>
      <c r="C115" s="181"/>
      <c r="D115" s="181"/>
      <c r="E115" s="181"/>
      <c r="F115" s="181"/>
      <c r="G115" s="181"/>
      <c r="H115" s="182"/>
      <c r="I115" s="34">
        <f>SUM(I111:I114)</f>
        <v>22766.475006153847</v>
      </c>
      <c r="J115" s="161"/>
      <c r="K115" s="22"/>
      <c r="L115" s="22"/>
      <c r="M115" s="22"/>
      <c r="N115" s="22"/>
      <c r="O115" s="22"/>
      <c r="P115" s="22"/>
      <c r="Q115" s="22"/>
      <c r="R115" s="22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>
      <c r="A116" s="240"/>
      <c r="B116" s="181"/>
      <c r="C116" s="181"/>
      <c r="D116" s="181"/>
      <c r="E116" s="181"/>
      <c r="F116" s="181"/>
      <c r="G116" s="181"/>
      <c r="H116" s="181"/>
      <c r="I116" s="182"/>
      <c r="J116" s="158"/>
      <c r="K116" s="22"/>
      <c r="L116" s="22"/>
      <c r="M116" s="22"/>
      <c r="N116" s="22"/>
      <c r="O116" s="22"/>
      <c r="P116" s="22"/>
      <c r="Q116" s="22"/>
      <c r="R116" s="22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>
      <c r="A117" s="235" t="s">
        <v>221</v>
      </c>
      <c r="B117" s="181"/>
      <c r="C117" s="181"/>
      <c r="D117" s="181"/>
      <c r="E117" s="181"/>
      <c r="F117" s="181"/>
      <c r="G117" s="181"/>
      <c r="H117" s="181"/>
      <c r="I117" s="182"/>
      <c r="J117" s="61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3"/>
      <c r="X117" s="23"/>
      <c r="Y117" s="23"/>
      <c r="Z117" s="23"/>
    </row>
    <row r="118" spans="1:26" ht="12.75" customHeight="1">
      <c r="A118" s="103">
        <v>6</v>
      </c>
      <c r="B118" s="227" t="s">
        <v>222</v>
      </c>
      <c r="C118" s="181"/>
      <c r="D118" s="181"/>
      <c r="E118" s="181"/>
      <c r="F118" s="181"/>
      <c r="G118" s="182"/>
      <c r="H118" s="103" t="s">
        <v>103</v>
      </c>
      <c r="I118" s="143" t="s">
        <v>104</v>
      </c>
      <c r="J118" s="159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103" t="s">
        <v>62</v>
      </c>
      <c r="B119" s="199" t="s">
        <v>223</v>
      </c>
      <c r="C119" s="181"/>
      <c r="D119" s="181"/>
      <c r="E119" s="181"/>
      <c r="F119" s="181"/>
      <c r="G119" s="182"/>
      <c r="H119" s="166">
        <v>0.1</v>
      </c>
      <c r="I119" s="34">
        <f>TRUNC(H119*I115,2)</f>
        <v>2276.64</v>
      </c>
      <c r="J119" s="150"/>
      <c r="K119" s="21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103" t="s">
        <v>65</v>
      </c>
      <c r="B120" s="199" t="s">
        <v>224</v>
      </c>
      <c r="C120" s="181"/>
      <c r="D120" s="181"/>
      <c r="E120" s="181"/>
      <c r="F120" s="181"/>
      <c r="G120" s="182"/>
      <c r="H120" s="167">
        <v>0.1</v>
      </c>
      <c r="I120" s="34">
        <f>TRUNC(H120*(I119+I115),2)</f>
        <v>2504.31</v>
      </c>
      <c r="J120" s="161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103" t="s">
        <v>70</v>
      </c>
      <c r="B121" s="241" t="s">
        <v>225</v>
      </c>
      <c r="C121" s="181"/>
      <c r="D121" s="181"/>
      <c r="E121" s="181"/>
      <c r="F121" s="181"/>
      <c r="G121" s="182"/>
      <c r="H121" s="90"/>
      <c r="I121" s="168"/>
      <c r="J121" s="161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103" t="s">
        <v>226</v>
      </c>
      <c r="B122" s="199" t="s">
        <v>227</v>
      </c>
      <c r="C122" s="181"/>
      <c r="D122" s="181"/>
      <c r="E122" s="181"/>
      <c r="F122" s="181"/>
      <c r="G122" s="182"/>
      <c r="H122" s="167">
        <v>6.4999999999999997E-3</v>
      </c>
      <c r="I122" s="34">
        <f>TRUNC((H122*I130),2)</f>
        <v>189.78</v>
      </c>
      <c r="J122" s="161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103" t="s">
        <v>228</v>
      </c>
      <c r="B123" s="199" t="s">
        <v>229</v>
      </c>
      <c r="C123" s="181"/>
      <c r="D123" s="181"/>
      <c r="E123" s="181"/>
      <c r="F123" s="181"/>
      <c r="G123" s="182"/>
      <c r="H123" s="169">
        <v>0.03</v>
      </c>
      <c r="I123" s="34">
        <f>TRUNC(H123*I130,2)</f>
        <v>875.91</v>
      </c>
      <c r="J123" s="161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103" t="s">
        <v>230</v>
      </c>
      <c r="B124" s="199" t="s">
        <v>231</v>
      </c>
      <c r="C124" s="181"/>
      <c r="D124" s="181"/>
      <c r="E124" s="181"/>
      <c r="F124" s="181"/>
      <c r="G124" s="182"/>
      <c r="H124" s="169">
        <v>0.02</v>
      </c>
      <c r="I124" s="34">
        <f>TRUNC(H124*I130,2)</f>
        <v>583.94000000000005</v>
      </c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27" t="s">
        <v>232</v>
      </c>
      <c r="B125" s="181"/>
      <c r="C125" s="181"/>
      <c r="D125" s="181"/>
      <c r="E125" s="181"/>
      <c r="F125" s="181"/>
      <c r="G125" s="182"/>
      <c r="H125" s="167">
        <f>SUM(H119:H124)</f>
        <v>0.25650000000000001</v>
      </c>
      <c r="I125" s="146">
        <f>TRUNC(SUM(I119:I124),2)</f>
        <v>6430.58</v>
      </c>
      <c r="J125" s="161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31"/>
      <c r="B126" s="199"/>
      <c r="C126" s="181"/>
      <c r="D126" s="181"/>
      <c r="E126" s="181"/>
      <c r="F126" s="181"/>
      <c r="G126" s="181"/>
      <c r="H126" s="181"/>
      <c r="I126" s="182"/>
      <c r="J126" s="119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4.25" customHeight="1">
      <c r="A127" s="170" t="s">
        <v>233</v>
      </c>
      <c r="B127" s="246" t="s">
        <v>234</v>
      </c>
      <c r="C127" s="247"/>
      <c r="D127" s="247"/>
      <c r="E127" s="247"/>
      <c r="F127" s="247"/>
      <c r="G127" s="247"/>
      <c r="H127" s="171">
        <f>TRUNC(H122+H123+H124,4)</f>
        <v>5.6500000000000002E-2</v>
      </c>
      <c r="I127" s="172"/>
      <c r="J127" s="61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173"/>
      <c r="B128" s="242">
        <v>100</v>
      </c>
      <c r="C128" s="243"/>
      <c r="D128" s="243"/>
      <c r="E128" s="243"/>
      <c r="F128" s="243"/>
      <c r="G128" s="243"/>
      <c r="H128" s="174"/>
      <c r="I128" s="175"/>
      <c r="J128" s="109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173" t="s">
        <v>235</v>
      </c>
      <c r="B129" s="242" t="s">
        <v>236</v>
      </c>
      <c r="C129" s="243"/>
      <c r="D129" s="243"/>
      <c r="E129" s="243"/>
      <c r="F129" s="243"/>
      <c r="G129" s="243"/>
      <c r="H129" s="174"/>
      <c r="I129" s="175">
        <f>TRUNC(I115+I119+I120,2)</f>
        <v>27547.42</v>
      </c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173" t="s">
        <v>237</v>
      </c>
      <c r="B130" s="242" t="s">
        <v>238</v>
      </c>
      <c r="C130" s="243"/>
      <c r="D130" s="243"/>
      <c r="E130" s="243"/>
      <c r="F130" s="243"/>
      <c r="G130" s="243"/>
      <c r="H130" s="174"/>
      <c r="I130" s="175">
        <f>TRUNC(I129/(1-H127),2)</f>
        <v>29197.05</v>
      </c>
      <c r="J130" s="119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176"/>
      <c r="B131" s="244" t="s">
        <v>239</v>
      </c>
      <c r="C131" s="222"/>
      <c r="D131" s="222"/>
      <c r="E131" s="222"/>
      <c r="F131" s="222"/>
      <c r="G131" s="222"/>
      <c r="H131" s="177"/>
      <c r="I131" s="178">
        <f>I130-I129</f>
        <v>1649.630000000001</v>
      </c>
      <c r="J131" s="61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1"/>
      <c r="J132" s="159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45" t="s">
        <v>240</v>
      </c>
      <c r="B133" s="181"/>
      <c r="C133" s="181"/>
      <c r="D133" s="181"/>
      <c r="E133" s="181"/>
      <c r="F133" s="181"/>
      <c r="G133" s="181"/>
      <c r="H133" s="182"/>
      <c r="I133" s="179">
        <f>I130</f>
        <v>29197.05</v>
      </c>
      <c r="J133" s="109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45" t="s">
        <v>241</v>
      </c>
      <c r="B134" s="181"/>
      <c r="C134" s="181"/>
      <c r="D134" s="181"/>
      <c r="E134" s="181"/>
      <c r="F134" s="181"/>
      <c r="G134" s="181"/>
      <c r="H134" s="182"/>
      <c r="I134" s="179">
        <f>I133/O19</f>
        <v>16.589232954545455</v>
      </c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1"/>
      <c r="J135" s="158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1"/>
      <c r="J136" s="145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1"/>
      <c r="J139" s="21"/>
      <c r="K139" s="22"/>
      <c r="L139" s="22"/>
      <c r="M139" s="22"/>
      <c r="N139" s="22"/>
      <c r="O139" s="22"/>
      <c r="P139" s="22"/>
      <c r="Q139" s="22"/>
      <c r="R139" s="22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1"/>
      <c r="J140" s="21"/>
      <c r="K140" s="22"/>
      <c r="L140" s="22"/>
      <c r="M140" s="22"/>
      <c r="N140" s="22"/>
      <c r="O140" s="22"/>
      <c r="P140" s="22"/>
      <c r="Q140" s="22"/>
      <c r="R140" s="22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1"/>
      <c r="J142" s="21"/>
      <c r="K142" s="22"/>
      <c r="L142" s="22"/>
      <c r="M142" s="22"/>
      <c r="N142" s="22"/>
      <c r="O142" s="22"/>
      <c r="P142" s="22"/>
      <c r="Q142" s="22"/>
      <c r="R142" s="22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1"/>
      <c r="J145" s="21"/>
      <c r="K145" s="22"/>
      <c r="L145" s="22"/>
      <c r="M145" s="22"/>
      <c r="N145" s="22"/>
      <c r="O145" s="22"/>
      <c r="P145" s="22"/>
      <c r="Q145" s="22"/>
      <c r="R145" s="22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1"/>
      <c r="J155" s="21"/>
      <c r="K155" s="22"/>
      <c r="L155" s="22"/>
      <c r="M155" s="22"/>
      <c r="N155" s="22"/>
      <c r="O155" s="22"/>
      <c r="P155" s="22"/>
      <c r="Q155" s="22"/>
      <c r="R155" s="22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1"/>
      <c r="J157" s="21"/>
      <c r="K157" s="22"/>
      <c r="L157" s="22"/>
      <c r="M157" s="22"/>
      <c r="N157" s="22"/>
      <c r="O157" s="22"/>
      <c r="P157" s="22"/>
      <c r="Q157" s="22"/>
      <c r="R157" s="22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1"/>
      <c r="J167" s="21"/>
      <c r="K167" s="22"/>
      <c r="L167" s="22"/>
      <c r="M167" s="22"/>
      <c r="N167" s="22"/>
      <c r="O167" s="22"/>
      <c r="P167" s="22"/>
      <c r="Q167" s="22"/>
      <c r="R167" s="22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1"/>
      <c r="J182" s="21"/>
      <c r="K182" s="22"/>
      <c r="L182" s="22"/>
      <c r="M182" s="22"/>
      <c r="N182" s="22"/>
      <c r="O182" s="22"/>
      <c r="P182" s="22"/>
      <c r="Q182" s="22"/>
      <c r="R182" s="22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1"/>
      <c r="J204" s="21"/>
      <c r="K204" s="22"/>
      <c r="L204" s="22"/>
      <c r="M204" s="22"/>
      <c r="N204" s="22"/>
      <c r="O204" s="22"/>
      <c r="P204" s="22"/>
      <c r="Q204" s="22"/>
      <c r="R204" s="22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1"/>
      <c r="J205" s="21"/>
      <c r="K205" s="22"/>
      <c r="L205" s="22"/>
      <c r="M205" s="22"/>
      <c r="N205" s="22"/>
      <c r="O205" s="22"/>
      <c r="P205" s="22"/>
      <c r="Q205" s="22"/>
      <c r="R205" s="22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1"/>
      <c r="J219" s="21"/>
      <c r="K219" s="22"/>
      <c r="L219" s="22"/>
      <c r="M219" s="22"/>
      <c r="N219" s="22"/>
      <c r="O219" s="22"/>
      <c r="P219" s="22"/>
      <c r="Q219" s="22"/>
      <c r="R219" s="22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1"/>
      <c r="J220" s="21"/>
      <c r="K220" s="22"/>
      <c r="L220" s="22"/>
      <c r="M220" s="22"/>
      <c r="N220" s="22"/>
      <c r="O220" s="22"/>
      <c r="P220" s="22"/>
      <c r="Q220" s="22"/>
      <c r="R220" s="22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1"/>
      <c r="J240" s="21"/>
      <c r="K240" s="22"/>
      <c r="L240" s="22"/>
      <c r="M240" s="22"/>
      <c r="N240" s="22"/>
      <c r="O240" s="22"/>
      <c r="P240" s="22"/>
      <c r="Q240" s="22"/>
      <c r="R240" s="22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1"/>
      <c r="J242" s="21"/>
      <c r="K242" s="22"/>
      <c r="L242" s="22"/>
      <c r="M242" s="22"/>
      <c r="N242" s="22"/>
      <c r="O242" s="22"/>
      <c r="P242" s="22"/>
      <c r="Q242" s="22"/>
      <c r="R242" s="22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1"/>
      <c r="J244" s="21"/>
      <c r="K244" s="22"/>
      <c r="L244" s="22"/>
      <c r="M244" s="22"/>
      <c r="N244" s="22"/>
      <c r="O244" s="22"/>
      <c r="P244" s="22"/>
      <c r="Q244" s="22"/>
      <c r="R244" s="22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1"/>
      <c r="J250" s="21"/>
      <c r="K250" s="22"/>
      <c r="L250" s="22"/>
      <c r="M250" s="22"/>
      <c r="N250" s="22"/>
      <c r="O250" s="22"/>
      <c r="P250" s="22"/>
      <c r="Q250" s="22"/>
      <c r="R250" s="22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1"/>
      <c r="J255" s="21"/>
      <c r="K255" s="22"/>
      <c r="L255" s="22"/>
      <c r="M255" s="22"/>
      <c r="N255" s="22"/>
      <c r="O255" s="22"/>
      <c r="P255" s="22"/>
      <c r="Q255" s="22"/>
      <c r="R255" s="22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1"/>
      <c r="J257" s="21"/>
      <c r="K257" s="22"/>
      <c r="L257" s="22"/>
      <c r="M257" s="22"/>
      <c r="N257" s="22"/>
      <c r="O257" s="22"/>
      <c r="P257" s="22"/>
      <c r="Q257" s="22"/>
      <c r="R257" s="22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1"/>
      <c r="J258" s="21"/>
      <c r="K258" s="22"/>
      <c r="L258" s="22"/>
      <c r="M258" s="22"/>
      <c r="N258" s="22"/>
      <c r="O258" s="22"/>
      <c r="P258" s="22"/>
      <c r="Q258" s="22"/>
      <c r="R258" s="22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1"/>
      <c r="J259" s="21"/>
      <c r="K259" s="22"/>
      <c r="L259" s="22"/>
      <c r="M259" s="22"/>
      <c r="N259" s="22"/>
      <c r="O259" s="22"/>
      <c r="P259" s="22"/>
      <c r="Q259" s="22"/>
      <c r="R259" s="22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1"/>
      <c r="J265" s="21"/>
      <c r="K265" s="22"/>
      <c r="L265" s="22"/>
      <c r="M265" s="22"/>
      <c r="N265" s="22"/>
      <c r="O265" s="22"/>
      <c r="P265" s="22"/>
      <c r="Q265" s="22"/>
      <c r="R265" s="22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>
      <c r="A267" s="22"/>
      <c r="B267" s="22"/>
      <c r="C267" s="22"/>
      <c r="D267" s="22"/>
      <c r="E267" s="22"/>
      <c r="F267" s="22"/>
      <c r="G267" s="22"/>
      <c r="H267" s="22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>
      <c r="A268" s="22"/>
      <c r="B268" s="22"/>
      <c r="C268" s="22"/>
      <c r="D268" s="22"/>
      <c r="E268" s="22"/>
      <c r="F268" s="22"/>
      <c r="G268" s="22"/>
      <c r="H268" s="22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>
      <c r="A269" s="22"/>
      <c r="B269" s="22"/>
      <c r="C269" s="22"/>
      <c r="D269" s="22"/>
      <c r="E269" s="22"/>
      <c r="F269" s="22"/>
      <c r="G269" s="22"/>
      <c r="H269" s="22"/>
      <c r="I269" s="21"/>
      <c r="J269" s="21"/>
      <c r="K269" s="22"/>
      <c r="L269" s="22"/>
      <c r="M269" s="22"/>
      <c r="N269" s="22"/>
      <c r="O269" s="22"/>
      <c r="P269" s="22"/>
      <c r="Q269" s="22"/>
      <c r="R269" s="22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>
      <c r="A270" s="22"/>
      <c r="B270" s="22"/>
      <c r="C270" s="22"/>
      <c r="D270" s="22"/>
      <c r="E270" s="22"/>
      <c r="F270" s="22"/>
      <c r="G270" s="22"/>
      <c r="H270" s="22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>
      <c r="A271" s="22"/>
      <c r="B271" s="22"/>
      <c r="C271" s="22"/>
      <c r="D271" s="22"/>
      <c r="E271" s="22"/>
      <c r="F271" s="22"/>
      <c r="G271" s="22"/>
      <c r="H271" s="22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>
      <c r="A272" s="22"/>
      <c r="B272" s="22"/>
      <c r="C272" s="22"/>
      <c r="D272" s="22"/>
      <c r="E272" s="22"/>
      <c r="F272" s="22"/>
      <c r="G272" s="22"/>
      <c r="H272" s="22"/>
      <c r="I272" s="21"/>
      <c r="J272" s="21"/>
      <c r="K272" s="22"/>
      <c r="L272" s="22"/>
      <c r="M272" s="22"/>
      <c r="N272" s="22"/>
      <c r="O272" s="22"/>
      <c r="P272" s="22"/>
      <c r="Q272" s="22"/>
      <c r="R272" s="22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>
      <c r="A273" s="22"/>
      <c r="B273" s="22"/>
      <c r="C273" s="22"/>
      <c r="D273" s="22"/>
      <c r="E273" s="22"/>
      <c r="F273" s="22"/>
      <c r="G273" s="22"/>
      <c r="H273" s="22"/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>
      <c r="A274" s="22"/>
      <c r="B274" s="22"/>
      <c r="C274" s="22"/>
      <c r="D274" s="22"/>
      <c r="E274" s="22"/>
      <c r="F274" s="22"/>
      <c r="G274" s="22"/>
      <c r="H274" s="22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>
      <c r="A275" s="22"/>
      <c r="B275" s="22"/>
      <c r="C275" s="22"/>
      <c r="D275" s="22"/>
      <c r="E275" s="22"/>
      <c r="F275" s="22"/>
      <c r="G275" s="22"/>
      <c r="H275" s="22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>
      <c r="A276" s="22"/>
      <c r="B276" s="22"/>
      <c r="C276" s="22"/>
      <c r="D276" s="22"/>
      <c r="E276" s="22"/>
      <c r="F276" s="22"/>
      <c r="G276" s="22"/>
      <c r="H276" s="22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>
      <c r="A277" s="22"/>
      <c r="B277" s="22"/>
      <c r="C277" s="22"/>
      <c r="D277" s="22"/>
      <c r="E277" s="22"/>
      <c r="F277" s="22"/>
      <c r="G277" s="22"/>
      <c r="H277" s="22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>
      <c r="A278" s="22"/>
      <c r="B278" s="22"/>
      <c r="C278" s="22"/>
      <c r="D278" s="22"/>
      <c r="E278" s="22"/>
      <c r="F278" s="22"/>
      <c r="G278" s="22"/>
      <c r="H278" s="22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>
      <c r="A279" s="22"/>
      <c r="B279" s="22"/>
      <c r="C279" s="22"/>
      <c r="D279" s="22"/>
      <c r="E279" s="22"/>
      <c r="F279" s="22"/>
      <c r="G279" s="22"/>
      <c r="H279" s="22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>
      <c r="A280" s="22"/>
      <c r="B280" s="22"/>
      <c r="C280" s="22"/>
      <c r="D280" s="22"/>
      <c r="E280" s="22"/>
      <c r="F280" s="22"/>
      <c r="G280" s="22"/>
      <c r="H280" s="22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>
      <c r="A281" s="22"/>
      <c r="B281" s="22"/>
      <c r="C281" s="22"/>
      <c r="D281" s="22"/>
      <c r="E281" s="22"/>
      <c r="F281" s="22"/>
      <c r="G281" s="22"/>
      <c r="H281" s="22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>
      <c r="A282" s="22"/>
      <c r="B282" s="22"/>
      <c r="C282" s="22"/>
      <c r="D282" s="22"/>
      <c r="E282" s="22"/>
      <c r="F282" s="22"/>
      <c r="G282" s="22"/>
      <c r="H282" s="22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>
      <c r="A283" s="22"/>
      <c r="B283" s="22"/>
      <c r="C283" s="22"/>
      <c r="D283" s="22"/>
      <c r="E283" s="22"/>
      <c r="F283" s="22"/>
      <c r="G283" s="22"/>
      <c r="H283" s="22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>
      <c r="A284" s="22"/>
      <c r="B284" s="22"/>
      <c r="C284" s="22"/>
      <c r="D284" s="22"/>
      <c r="E284" s="22"/>
      <c r="F284" s="22"/>
      <c r="G284" s="22"/>
      <c r="H284" s="22"/>
      <c r="I284" s="21"/>
      <c r="J284" s="21"/>
      <c r="K284" s="22"/>
      <c r="L284" s="22"/>
      <c r="M284" s="22"/>
      <c r="N284" s="22"/>
      <c r="O284" s="22"/>
      <c r="P284" s="22"/>
      <c r="Q284" s="22"/>
      <c r="R284" s="22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>
      <c r="A285" s="22"/>
      <c r="B285" s="22"/>
      <c r="C285" s="22"/>
      <c r="D285" s="22"/>
      <c r="E285" s="22"/>
      <c r="F285" s="22"/>
      <c r="G285" s="22"/>
      <c r="H285" s="22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>
      <c r="A286" s="22"/>
      <c r="B286" s="22"/>
      <c r="C286" s="22"/>
      <c r="D286" s="22"/>
      <c r="E286" s="22"/>
      <c r="F286" s="22"/>
      <c r="G286" s="22"/>
      <c r="H286" s="22"/>
      <c r="I286" s="21"/>
      <c r="J286" s="21"/>
      <c r="K286" s="22"/>
      <c r="L286" s="22"/>
      <c r="M286" s="22"/>
      <c r="N286" s="22"/>
      <c r="O286" s="22"/>
      <c r="P286" s="22"/>
      <c r="Q286" s="22"/>
      <c r="R286" s="22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>
      <c r="A287" s="22"/>
      <c r="B287" s="22"/>
      <c r="C287" s="22"/>
      <c r="D287" s="22"/>
      <c r="E287" s="22"/>
      <c r="F287" s="22"/>
      <c r="G287" s="22"/>
      <c r="H287" s="22"/>
      <c r="I287" s="21"/>
      <c r="J287" s="21"/>
      <c r="K287" s="22"/>
      <c r="L287" s="22"/>
      <c r="M287" s="22"/>
      <c r="N287" s="22"/>
      <c r="O287" s="22"/>
      <c r="P287" s="22"/>
      <c r="Q287" s="22"/>
      <c r="R287" s="22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>
      <c r="A288" s="22"/>
      <c r="B288" s="22"/>
      <c r="C288" s="22"/>
      <c r="D288" s="22"/>
      <c r="E288" s="22"/>
      <c r="F288" s="22"/>
      <c r="G288" s="22"/>
      <c r="H288" s="22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>
      <c r="A289" s="22"/>
      <c r="B289" s="22"/>
      <c r="C289" s="22"/>
      <c r="D289" s="22"/>
      <c r="E289" s="22"/>
      <c r="F289" s="22"/>
      <c r="G289" s="22"/>
      <c r="H289" s="22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>
      <c r="A290" s="22"/>
      <c r="B290" s="22"/>
      <c r="C290" s="22"/>
      <c r="D290" s="22"/>
      <c r="E290" s="22"/>
      <c r="F290" s="22"/>
      <c r="G290" s="22"/>
      <c r="H290" s="22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>
      <c r="A291" s="22"/>
      <c r="B291" s="22"/>
      <c r="C291" s="22"/>
      <c r="D291" s="22"/>
      <c r="E291" s="22"/>
      <c r="F291" s="22"/>
      <c r="G291" s="22"/>
      <c r="H291" s="22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>
      <c r="A292" s="22"/>
      <c r="B292" s="22"/>
      <c r="C292" s="22"/>
      <c r="D292" s="22"/>
      <c r="E292" s="22"/>
      <c r="F292" s="22"/>
      <c r="G292" s="22"/>
      <c r="H292" s="22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>
      <c r="A293" s="22"/>
      <c r="B293" s="22"/>
      <c r="C293" s="22"/>
      <c r="D293" s="22"/>
      <c r="E293" s="22"/>
      <c r="F293" s="22"/>
      <c r="G293" s="22"/>
      <c r="H293" s="22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>
      <c r="A294" s="22"/>
      <c r="B294" s="22"/>
      <c r="C294" s="22"/>
      <c r="D294" s="22"/>
      <c r="E294" s="22"/>
      <c r="F294" s="22"/>
      <c r="G294" s="22"/>
      <c r="H294" s="22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>
      <c r="A295" s="22"/>
      <c r="B295" s="22"/>
      <c r="C295" s="22"/>
      <c r="D295" s="22"/>
      <c r="E295" s="22"/>
      <c r="F295" s="22"/>
      <c r="G295" s="22"/>
      <c r="H295" s="22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>
      <c r="A296" s="22"/>
      <c r="B296" s="22"/>
      <c r="C296" s="22"/>
      <c r="D296" s="22"/>
      <c r="E296" s="22"/>
      <c r="F296" s="22"/>
      <c r="G296" s="22"/>
      <c r="H296" s="22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>
      <c r="A297" s="22"/>
      <c r="B297" s="22"/>
      <c r="C297" s="22"/>
      <c r="D297" s="22"/>
      <c r="E297" s="22"/>
      <c r="F297" s="22"/>
      <c r="G297" s="22"/>
      <c r="H297" s="22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>
      <c r="A298" s="22"/>
      <c r="B298" s="22"/>
      <c r="C298" s="22"/>
      <c r="D298" s="22"/>
      <c r="E298" s="22"/>
      <c r="F298" s="22"/>
      <c r="G298" s="22"/>
      <c r="H298" s="22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>
      <c r="A299" s="22"/>
      <c r="B299" s="22"/>
      <c r="C299" s="22"/>
      <c r="D299" s="22"/>
      <c r="E299" s="22"/>
      <c r="F299" s="22"/>
      <c r="G299" s="22"/>
      <c r="H299" s="22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>
      <c r="A300" s="22"/>
      <c r="B300" s="22"/>
      <c r="C300" s="22"/>
      <c r="D300" s="22"/>
      <c r="E300" s="22"/>
      <c r="F300" s="22"/>
      <c r="G300" s="22"/>
      <c r="H300" s="22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>
      <c r="A301" s="22"/>
      <c r="B301" s="22"/>
      <c r="C301" s="22"/>
      <c r="D301" s="22"/>
      <c r="E301" s="22"/>
      <c r="F301" s="22"/>
      <c r="G301" s="22"/>
      <c r="H301" s="22"/>
      <c r="I301" s="21"/>
      <c r="J301" s="21"/>
      <c r="K301" s="22"/>
      <c r="L301" s="22"/>
      <c r="M301" s="22"/>
      <c r="N301" s="22"/>
      <c r="O301" s="22"/>
      <c r="P301" s="22"/>
      <c r="Q301" s="22"/>
      <c r="R301" s="22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>
      <c r="A302" s="22"/>
      <c r="B302" s="22"/>
      <c r="C302" s="22"/>
      <c r="D302" s="22"/>
      <c r="E302" s="22"/>
      <c r="F302" s="22"/>
      <c r="G302" s="22"/>
      <c r="H302" s="22"/>
      <c r="I302" s="21"/>
      <c r="J302" s="21"/>
      <c r="K302" s="22"/>
      <c r="L302" s="22"/>
      <c r="M302" s="22"/>
      <c r="N302" s="22"/>
      <c r="O302" s="22"/>
      <c r="P302" s="22"/>
      <c r="Q302" s="22"/>
      <c r="R302" s="22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>
      <c r="A303" s="22"/>
      <c r="B303" s="22"/>
      <c r="C303" s="22"/>
      <c r="D303" s="22"/>
      <c r="E303" s="22"/>
      <c r="F303" s="22"/>
      <c r="G303" s="22"/>
      <c r="H303" s="22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>
      <c r="A304" s="22"/>
      <c r="B304" s="22"/>
      <c r="C304" s="22"/>
      <c r="D304" s="22"/>
      <c r="E304" s="22"/>
      <c r="F304" s="22"/>
      <c r="G304" s="22"/>
      <c r="H304" s="22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>
      <c r="A305" s="22"/>
      <c r="B305" s="22"/>
      <c r="C305" s="22"/>
      <c r="D305" s="22"/>
      <c r="E305" s="22"/>
      <c r="F305" s="22"/>
      <c r="G305" s="22"/>
      <c r="H305" s="22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>
      <c r="A306" s="22"/>
      <c r="B306" s="22"/>
      <c r="C306" s="22"/>
      <c r="D306" s="22"/>
      <c r="E306" s="22"/>
      <c r="F306" s="22"/>
      <c r="G306" s="22"/>
      <c r="H306" s="22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>
      <c r="A307" s="22"/>
      <c r="B307" s="22"/>
      <c r="C307" s="22"/>
      <c r="D307" s="22"/>
      <c r="E307" s="22"/>
      <c r="F307" s="22"/>
      <c r="G307" s="22"/>
      <c r="H307" s="22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>
      <c r="A308" s="22"/>
      <c r="B308" s="22"/>
      <c r="C308" s="22"/>
      <c r="D308" s="22"/>
      <c r="E308" s="22"/>
      <c r="F308" s="22"/>
      <c r="G308" s="22"/>
      <c r="H308" s="22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>
      <c r="A309" s="22"/>
      <c r="B309" s="22"/>
      <c r="C309" s="22"/>
      <c r="D309" s="22"/>
      <c r="E309" s="22"/>
      <c r="F309" s="22"/>
      <c r="G309" s="22"/>
      <c r="H309" s="22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>
      <c r="A310" s="22"/>
      <c r="B310" s="22"/>
      <c r="C310" s="22"/>
      <c r="D310" s="22"/>
      <c r="E310" s="22"/>
      <c r="F310" s="22"/>
      <c r="G310" s="22"/>
      <c r="H310" s="22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>
      <c r="A311" s="22"/>
      <c r="B311" s="22"/>
      <c r="C311" s="22"/>
      <c r="D311" s="22"/>
      <c r="E311" s="22"/>
      <c r="F311" s="22"/>
      <c r="G311" s="22"/>
      <c r="H311" s="22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>
      <c r="A312" s="22"/>
      <c r="B312" s="22"/>
      <c r="C312" s="22"/>
      <c r="D312" s="22"/>
      <c r="E312" s="22"/>
      <c r="F312" s="22"/>
      <c r="G312" s="22"/>
      <c r="H312" s="22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>
      <c r="A313" s="22"/>
      <c r="B313" s="22"/>
      <c r="C313" s="22"/>
      <c r="D313" s="22"/>
      <c r="E313" s="22"/>
      <c r="F313" s="22"/>
      <c r="G313" s="22"/>
      <c r="H313" s="22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>
      <c r="A314" s="22"/>
      <c r="B314" s="22"/>
      <c r="C314" s="22"/>
      <c r="D314" s="22"/>
      <c r="E314" s="22"/>
      <c r="F314" s="22"/>
      <c r="G314" s="22"/>
      <c r="H314" s="22"/>
      <c r="I314" s="21"/>
      <c r="J314" s="21"/>
      <c r="K314" s="22"/>
      <c r="L314" s="22"/>
      <c r="M314" s="22"/>
      <c r="N314" s="22"/>
      <c r="O314" s="22"/>
      <c r="P314" s="22"/>
      <c r="Q314" s="22"/>
      <c r="R314" s="22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>
      <c r="A315" s="22"/>
      <c r="B315" s="22"/>
      <c r="C315" s="22"/>
      <c r="D315" s="22"/>
      <c r="E315" s="22"/>
      <c r="F315" s="22"/>
      <c r="G315" s="22"/>
      <c r="H315" s="22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>
      <c r="A316" s="22"/>
      <c r="B316" s="22"/>
      <c r="C316" s="22"/>
      <c r="D316" s="22"/>
      <c r="E316" s="22"/>
      <c r="F316" s="22"/>
      <c r="G316" s="22"/>
      <c r="H316" s="22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>
      <c r="A317" s="22"/>
      <c r="B317" s="22"/>
      <c r="C317" s="22"/>
      <c r="D317" s="22"/>
      <c r="E317" s="22"/>
      <c r="F317" s="22"/>
      <c r="G317" s="22"/>
      <c r="H317" s="22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>
      <c r="A318" s="22"/>
      <c r="B318" s="22"/>
      <c r="C318" s="22"/>
      <c r="D318" s="22"/>
      <c r="E318" s="22"/>
      <c r="F318" s="22"/>
      <c r="G318" s="22"/>
      <c r="H318" s="22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>
      <c r="A319" s="22"/>
      <c r="B319" s="22"/>
      <c r="C319" s="22"/>
      <c r="D319" s="22"/>
      <c r="E319" s="22"/>
      <c r="F319" s="22"/>
      <c r="G319" s="22"/>
      <c r="H319" s="22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>
      <c r="A320" s="22"/>
      <c r="B320" s="22"/>
      <c r="C320" s="22"/>
      <c r="D320" s="22"/>
      <c r="E320" s="22"/>
      <c r="F320" s="22"/>
      <c r="G320" s="22"/>
      <c r="H320" s="22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>
      <c r="A321" s="22"/>
      <c r="B321" s="22"/>
      <c r="C321" s="22"/>
      <c r="D321" s="22"/>
      <c r="E321" s="22"/>
      <c r="F321" s="22"/>
      <c r="G321" s="22"/>
      <c r="H321" s="22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>
      <c r="A322" s="22"/>
      <c r="B322" s="22"/>
      <c r="C322" s="22"/>
      <c r="D322" s="22"/>
      <c r="E322" s="22"/>
      <c r="F322" s="22"/>
      <c r="G322" s="22"/>
      <c r="H322" s="22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>
      <c r="A323" s="22"/>
      <c r="B323" s="22"/>
      <c r="C323" s="22"/>
      <c r="D323" s="22"/>
      <c r="E323" s="22"/>
      <c r="F323" s="22"/>
      <c r="G323" s="22"/>
      <c r="H323" s="22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>
      <c r="A324" s="22"/>
      <c r="B324" s="22"/>
      <c r="C324" s="22"/>
      <c r="D324" s="22"/>
      <c r="E324" s="22"/>
      <c r="F324" s="22"/>
      <c r="G324" s="22"/>
      <c r="H324" s="22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>
      <c r="A325" s="22"/>
      <c r="B325" s="22"/>
      <c r="C325" s="22"/>
      <c r="D325" s="22"/>
      <c r="E325" s="22"/>
      <c r="F325" s="22"/>
      <c r="G325" s="22"/>
      <c r="H325" s="22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>
      <c r="A326" s="22"/>
      <c r="B326" s="22"/>
      <c r="C326" s="22"/>
      <c r="D326" s="22"/>
      <c r="E326" s="22"/>
      <c r="F326" s="22"/>
      <c r="G326" s="22"/>
      <c r="H326" s="22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>
      <c r="A327" s="22"/>
      <c r="B327" s="22"/>
      <c r="C327" s="22"/>
      <c r="D327" s="22"/>
      <c r="E327" s="22"/>
      <c r="F327" s="22"/>
      <c r="G327" s="22"/>
      <c r="H327" s="22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>
      <c r="A328" s="22"/>
      <c r="B328" s="22"/>
      <c r="C328" s="22"/>
      <c r="D328" s="22"/>
      <c r="E328" s="22"/>
      <c r="F328" s="22"/>
      <c r="G328" s="22"/>
      <c r="H328" s="22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>
      <c r="A329" s="22"/>
      <c r="B329" s="22"/>
      <c r="C329" s="22"/>
      <c r="D329" s="22"/>
      <c r="E329" s="22"/>
      <c r="F329" s="22"/>
      <c r="G329" s="22"/>
      <c r="H329" s="22"/>
      <c r="I329" s="21"/>
      <c r="J329" s="21"/>
      <c r="K329" s="22"/>
      <c r="L329" s="22"/>
      <c r="M329" s="22"/>
      <c r="N329" s="22"/>
      <c r="O329" s="22"/>
      <c r="P329" s="22"/>
      <c r="Q329" s="22"/>
      <c r="R329" s="22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>
      <c r="A330" s="22"/>
      <c r="B330" s="22"/>
      <c r="C330" s="22"/>
      <c r="D330" s="22"/>
      <c r="E330" s="22"/>
      <c r="F330" s="22"/>
      <c r="G330" s="22"/>
      <c r="H330" s="22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>
      <c r="A331" s="22"/>
      <c r="B331" s="22"/>
      <c r="C331" s="22"/>
      <c r="D331" s="22"/>
      <c r="E331" s="22"/>
      <c r="F331" s="22"/>
      <c r="G331" s="22"/>
      <c r="H331" s="22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>
      <c r="A332" s="22"/>
      <c r="B332" s="22"/>
      <c r="C332" s="22"/>
      <c r="D332" s="22"/>
      <c r="E332" s="22"/>
      <c r="F332" s="22"/>
      <c r="G332" s="22"/>
      <c r="H332" s="22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>
      <c r="A333" s="22"/>
      <c r="B333" s="22"/>
      <c r="C333" s="22"/>
      <c r="D333" s="22"/>
      <c r="E333" s="22"/>
      <c r="F333" s="22"/>
      <c r="G333" s="22"/>
      <c r="H333" s="22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>
      <c r="A334" s="22"/>
      <c r="B334" s="22"/>
      <c r="C334" s="22"/>
      <c r="D334" s="22"/>
      <c r="E334" s="22"/>
      <c r="F334" s="22"/>
      <c r="G334" s="22"/>
      <c r="H334" s="22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spans="1:26" ht="13.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spans="1:26" ht="13.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spans="1:26" ht="13.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spans="1:26" ht="13.5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spans="1:26" ht="13.5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spans="1:26" ht="13.5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spans="1:26" ht="13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spans="1:26" ht="13.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spans="1:26" ht="13.5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spans="1:26" ht="13.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spans="1:26" ht="13.5" customHeight="1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spans="1:26" ht="13.5" customHeight="1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spans="1:26" ht="13.5" customHeight="1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spans="1:26" ht="13.5" customHeight="1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spans="1:26" ht="13.5" customHeight="1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spans="1:26" ht="13.5" customHeight="1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spans="1:26" ht="13.5" customHeight="1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spans="1:26" ht="13.5" customHeight="1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spans="1:26" ht="13.5" customHeight="1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spans="1:26" ht="13.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spans="1:26" ht="13.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spans="1:26" ht="13.5" customHeight="1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spans="1:26" ht="13.5" customHeight="1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spans="1:26" ht="13.5" customHeight="1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spans="1:26" ht="13.5" customHeight="1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spans="1:26" ht="13.5" customHeight="1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spans="1:26" ht="13.5" customHeight="1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spans="1:26" ht="13.5" customHeight="1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spans="1:26" ht="13.5" customHeight="1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spans="1:26" ht="13.5" customHeight="1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spans="1:26" ht="13.5" customHeight="1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spans="1:26" ht="13.5" customHeight="1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spans="1:26" ht="13.5" customHeight="1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spans="1:26" ht="13.5" customHeight="1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26" ht="13.5" customHeight="1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spans="1:26" ht="13.5" customHeight="1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spans="1:26" ht="13.5" customHeight="1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spans="1:26" ht="13.5" customHeight="1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spans="1:26" ht="13.5" customHeight="1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spans="1:26" ht="13.5" customHeight="1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spans="1:26" ht="13.5" customHeight="1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spans="1:26" ht="13.5" customHeight="1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spans="1:26" ht="13.5" customHeight="1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spans="1:26" ht="13.5" customHeight="1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spans="1:26" ht="13.5" customHeight="1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spans="1:26" ht="13.5" customHeight="1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spans="1:26" ht="13.5" customHeight="1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spans="1:26" ht="13.5" customHeight="1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spans="1:26" ht="13.5" customHeight="1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spans="1:26" ht="13.5" customHeight="1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spans="1:26" ht="13.5" customHeight="1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spans="1:26" ht="13.5" customHeight="1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spans="1:26" ht="13.5" customHeight="1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spans="1:26" ht="13.5" customHeight="1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spans="1:26" ht="13.5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spans="1:26" ht="13.5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spans="1:26" ht="13.5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spans="1:26" ht="13.5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spans="1:26" ht="13.5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spans="1:26" ht="13.5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spans="1:26" ht="13.5" customHeight="1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spans="1:26" ht="13.5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spans="1:26" ht="13.5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spans="1:26" ht="13.5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spans="1:26" ht="13.5" customHeight="1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spans="1:26" ht="13.5" customHeight="1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spans="1:26" ht="13.5" customHeight="1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spans="1:26" ht="13.5" customHeight="1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spans="1:26" ht="13.5" customHeight="1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spans="1:26" ht="13.5" customHeight="1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spans="1:26" ht="13.5" customHeight="1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spans="1:26" ht="13.5" customHeight="1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spans="1:26" ht="13.5" customHeight="1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spans="1:26" ht="13.5" customHeight="1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spans="1:26" ht="13.5" customHeight="1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spans="1:26" ht="13.5" customHeight="1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spans="1:26" ht="13.5" customHeight="1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spans="1:26" ht="13.5" customHeight="1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spans="1:26" ht="13.5" customHeight="1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spans="1:26" ht="13.5" customHeight="1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26" ht="13.5" customHeight="1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spans="1:26" ht="13.5" customHeight="1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spans="1:26" ht="13.5" customHeight="1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spans="1:26" ht="13.5" customHeight="1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spans="1:26" ht="13.5" customHeight="1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spans="1:26" ht="13.5" customHeight="1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spans="1:26" ht="13.5" customHeight="1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spans="1:26" ht="13.5" customHeight="1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spans="1:26" ht="13.5" customHeight="1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spans="1:26" ht="13.5" customHeight="1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spans="1:26" ht="13.5" customHeight="1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spans="1:26" ht="13.5" customHeight="1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spans="1:26" ht="13.5" customHeight="1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spans="1:26" ht="13.5" customHeight="1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spans="1:26" ht="13.5" customHeight="1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spans="1:26" ht="13.5" customHeight="1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spans="1:26" ht="13.5" customHeight="1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spans="1:26" ht="13.5" customHeight="1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spans="1:26" ht="13.5" customHeight="1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spans="1:26" ht="13.5" customHeight="1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spans="1:26" ht="13.5" customHeight="1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spans="1:26" ht="13.5" customHeight="1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spans="1:26" ht="13.5" customHeight="1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spans="1:26" ht="13.5" customHeight="1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spans="1:26" ht="13.5" customHeight="1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spans="1:26" ht="13.5" customHeight="1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spans="1:26" ht="13.5" customHeight="1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spans="1:26" ht="13.5" customHeight="1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spans="1:26" ht="13.5" customHeight="1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spans="1:26" ht="13.5" customHeight="1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spans="1:26" ht="13.5" customHeight="1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spans="1:26" ht="13.5" customHeight="1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spans="1:26" ht="13.5" customHeight="1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spans="1:26" ht="13.5" customHeight="1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spans="1:26" ht="13.5" customHeight="1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spans="1:26" ht="13.5" customHeight="1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spans="1:26" ht="13.5" customHeight="1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spans="1:26" ht="13.5" customHeight="1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spans="1:26" ht="13.5" customHeight="1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spans="1:26" ht="13.5" customHeight="1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spans="1:26" ht="13.5" customHeight="1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spans="1:26" ht="13.5" customHeight="1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spans="1:26" ht="13.5" customHeight="1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spans="1:26" ht="13.5" customHeight="1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spans="1:26" ht="13.5" customHeight="1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spans="1:26" ht="13.5" customHeight="1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spans="1:26" ht="13.5" customHeight="1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spans="1:26" ht="13.5" customHeight="1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spans="1:26" ht="13.5" customHeight="1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spans="1:26" ht="13.5" customHeight="1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spans="1:26" ht="13.5" customHeight="1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spans="1:26" ht="13.5" customHeight="1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spans="1:26" ht="13.5" customHeight="1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spans="1:26" ht="13.5" customHeight="1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spans="1:26" ht="13.5" customHeight="1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spans="1:26" ht="13.5" customHeight="1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spans="1:26" ht="13.5" customHeight="1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spans="1:26" ht="13.5" customHeight="1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spans="1:26" ht="13.5" customHeight="1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spans="1:26" ht="13.5" customHeight="1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spans="1:26" ht="13.5" customHeight="1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spans="1:26" ht="13.5" customHeight="1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spans="1:26" ht="13.5" customHeight="1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spans="1:26" ht="13.5" customHeight="1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spans="1:26" ht="13.5" customHeight="1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spans="1:26" ht="13.5" customHeight="1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spans="1:26" ht="13.5" customHeight="1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spans="1:26" ht="13.5" customHeight="1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spans="1:26" ht="13.5" customHeight="1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spans="1:26" ht="13.5" customHeight="1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spans="1:26" ht="13.5" customHeight="1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spans="1:26" ht="13.5" customHeight="1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spans="1:26" ht="13.5" customHeight="1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spans="1:26" ht="13.5" customHeight="1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spans="1:26" ht="13.5" customHeight="1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spans="1:26" ht="13.5" customHeight="1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spans="1:26" ht="13.5" customHeight="1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spans="1:26" ht="13.5" customHeight="1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spans="1:26" ht="13.5" customHeight="1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spans="1:26" ht="13.5" customHeight="1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spans="1:26" ht="13.5" customHeight="1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spans="1:26" ht="13.5" customHeight="1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spans="1:26" ht="13.5" customHeight="1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spans="1:26" ht="13.5" customHeight="1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spans="1:26" ht="13.5" customHeight="1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spans="1:26" ht="13.5" customHeight="1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spans="1:26" ht="13.5" customHeight="1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spans="1:26" ht="13.5" customHeight="1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spans="1:26" ht="13.5" customHeight="1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spans="1:26" ht="13.5" customHeight="1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spans="1:26" ht="13.5" customHeight="1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spans="1:26" ht="13.5" customHeight="1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26" ht="13.5" customHeight="1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spans="1:26" ht="13.5" customHeight="1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spans="1:26" ht="13.5" customHeight="1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spans="1:26" ht="13.5" customHeight="1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spans="1:26" ht="13.5" customHeight="1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spans="1:26" ht="13.5" customHeight="1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spans="1:26" ht="13.5" customHeight="1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spans="1:26" ht="13.5" customHeight="1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spans="1:26" ht="13.5" customHeight="1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spans="1:26" ht="13.5" customHeight="1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spans="1:26" ht="13.5" customHeight="1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spans="1:26" ht="13.5" customHeight="1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spans="1:26" ht="13.5" customHeight="1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spans="1:26" ht="13.5" customHeight="1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spans="1:26" ht="13.5" customHeight="1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spans="1:26" ht="13.5" customHeight="1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spans="1:26" ht="13.5" customHeight="1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spans="1:26" ht="13.5" customHeight="1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spans="1:26" ht="13.5" customHeight="1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spans="1:26" ht="13.5" customHeight="1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spans="1:26" ht="13.5" customHeight="1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spans="1:26" ht="13.5" customHeight="1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spans="1:26" ht="13.5" customHeight="1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spans="1:26" ht="13.5" customHeight="1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spans="1:26" ht="13.5" customHeight="1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spans="1:26" ht="13.5" customHeight="1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spans="1:26" ht="13.5" customHeight="1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spans="1:26" ht="13.5" customHeight="1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spans="1:26" ht="13.5" customHeight="1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spans="1:26" ht="13.5" customHeight="1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spans="1:26" ht="13.5" customHeight="1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spans="1:26" ht="13.5" customHeight="1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spans="1:26" ht="13.5" customHeight="1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spans="1:26" ht="13.5" customHeight="1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spans="1:26" ht="13.5" customHeight="1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spans="1:26" ht="13.5" customHeight="1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spans="1:26" ht="13.5" customHeight="1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spans="1:26" ht="13.5" customHeight="1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spans="1:26" ht="13.5" customHeight="1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spans="1:26" ht="13.5" customHeight="1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spans="1:26" ht="13.5" customHeight="1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spans="1:26" ht="13.5" customHeight="1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spans="1:26" ht="13.5" customHeight="1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spans="1:26" ht="13.5" customHeight="1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spans="1:26" ht="13.5" customHeight="1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spans="1:26" ht="13.5" customHeight="1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26" ht="13.5" customHeight="1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spans="1:26" ht="13.5" customHeight="1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spans="1:26" ht="13.5" customHeight="1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spans="1:26" ht="13.5" customHeight="1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spans="1:26" ht="13.5" customHeight="1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spans="1:26" ht="13.5" customHeight="1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spans="1:26" ht="13.5" customHeight="1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spans="1:26" ht="13.5" customHeight="1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spans="1:26" ht="13.5" customHeight="1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spans="1:26" ht="13.5" customHeight="1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spans="1:26" ht="13.5" customHeight="1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spans="1:26" ht="13.5" customHeight="1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spans="1:26" ht="13.5" customHeight="1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spans="1:26" ht="13.5" customHeight="1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spans="1:26" ht="13.5" customHeight="1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spans="1:26" ht="13.5" customHeight="1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spans="1:26" ht="13.5" customHeight="1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spans="1:26" ht="13.5" customHeight="1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spans="1:26" ht="13.5" customHeight="1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spans="1:26" ht="13.5" customHeight="1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spans="1:26" ht="13.5" customHeight="1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spans="1:26" ht="13.5" customHeight="1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spans="1:26" ht="13.5" customHeight="1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spans="1:26" ht="13.5" customHeight="1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spans="1:26" ht="13.5" customHeight="1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spans="1:26" ht="13.5" customHeight="1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spans="1:26" ht="13.5" customHeight="1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spans="1:26" ht="13.5" customHeight="1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spans="1:26" ht="13.5" customHeight="1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spans="1:26" ht="13.5" customHeight="1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spans="1:26" ht="13.5" customHeight="1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spans="1:26" ht="13.5" customHeight="1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spans="1:26" ht="13.5" customHeight="1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spans="1:26" ht="13.5" customHeight="1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spans="1:26" ht="13.5" customHeight="1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spans="1:26" ht="13.5" customHeight="1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spans="1:26" ht="13.5" customHeight="1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spans="1:26" ht="13.5" customHeight="1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spans="1:26" ht="13.5" customHeight="1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spans="1:26" ht="13.5" customHeight="1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spans="1:26" ht="13.5" customHeight="1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spans="1:26" ht="13.5" customHeight="1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spans="1:26" ht="13.5" customHeight="1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spans="1:26" ht="13.5" customHeight="1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spans="1:26" ht="13.5" customHeight="1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spans="1:26" ht="13.5" customHeight="1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26" ht="13.5" customHeight="1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spans="1:26" ht="13.5" customHeight="1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spans="1:26" ht="13.5" customHeight="1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spans="1:26" ht="13.5" customHeight="1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spans="1:26" ht="13.5" customHeight="1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spans="1:26" ht="13.5" customHeight="1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spans="1:26" ht="13.5" customHeight="1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spans="1:26" ht="13.5" customHeight="1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spans="1:26" ht="13.5" customHeight="1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spans="1:26" ht="13.5" customHeight="1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spans="1:26" ht="13.5" customHeight="1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spans="1:26" ht="13.5" customHeight="1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spans="1:26" ht="13.5" customHeight="1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spans="1:26" ht="13.5" customHeight="1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spans="1:26" ht="13.5" customHeight="1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spans="1:26" ht="13.5" customHeight="1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spans="1:26" ht="13.5" customHeight="1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spans="1:26" ht="13.5" customHeight="1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spans="1:26" ht="13.5" customHeight="1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spans="1:26" ht="13.5" customHeight="1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spans="1:26" ht="13.5" customHeight="1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spans="1:26" ht="13.5" customHeight="1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spans="1:26" ht="13.5" customHeight="1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spans="1:26" ht="13.5" customHeight="1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spans="1:26" ht="13.5" customHeight="1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spans="1:26" ht="13.5" customHeight="1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spans="1:26" ht="13.5" customHeight="1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spans="1:26" ht="13.5" customHeight="1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spans="1:26" ht="13.5" customHeight="1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spans="1:26" ht="13.5" customHeight="1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spans="1:26" ht="13.5" customHeight="1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spans="1:26" ht="13.5" customHeight="1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spans="1:26" ht="13.5" customHeight="1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spans="1:26" ht="13.5" customHeight="1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spans="1:26" ht="13.5" customHeight="1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spans="1:26" ht="13.5" customHeight="1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spans="1:26" ht="13.5" customHeight="1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spans="1:26" ht="13.5" customHeight="1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spans="1:26" ht="13.5" customHeight="1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spans="1:26" ht="13.5" customHeight="1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spans="1:26" ht="13.5" customHeight="1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spans="1:26" ht="13.5" customHeight="1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spans="1:26" ht="13.5" customHeight="1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spans="1:26" ht="13.5" customHeight="1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spans="1:26" ht="13.5" customHeight="1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spans="1:26" ht="13.5" customHeight="1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spans="1:26" ht="13.5" customHeight="1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spans="1:26" ht="13.5" customHeight="1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spans="1:26" ht="13.5" customHeight="1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spans="1:26" ht="13.5" customHeight="1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spans="1:26" ht="13.5" customHeight="1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spans="1:26" ht="13.5" customHeight="1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spans="1:26" ht="13.5" customHeight="1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spans="1:26" ht="13.5" customHeight="1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spans="1:26" ht="13.5" customHeight="1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spans="1:26" ht="13.5" customHeight="1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spans="1:26" ht="13.5" customHeight="1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spans="1:26" ht="13.5" customHeight="1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spans="1:26" ht="13.5" customHeight="1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spans="1:26" ht="13.5" customHeight="1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spans="1:26" ht="13.5" customHeight="1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spans="1:26" ht="13.5" customHeight="1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spans="1:26" ht="13.5" customHeight="1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spans="1:26" ht="13.5" customHeight="1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spans="1:26" ht="13.5" customHeight="1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spans="1:26" ht="13.5" customHeight="1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spans="1:26" ht="13.5" customHeight="1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spans="1:26" ht="13.5" customHeight="1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spans="1:26" ht="13.5" customHeight="1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spans="1:26" ht="13.5" customHeight="1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spans="1:26" ht="13.5" customHeight="1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spans="1:26" ht="13.5" customHeight="1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spans="1:26" ht="13.5" customHeight="1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spans="1:26" ht="13.5" customHeight="1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spans="1:26" ht="13.5" customHeight="1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spans="1:26" ht="13.5" customHeight="1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spans="1:26" ht="13.5" customHeight="1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spans="1:26" ht="13.5" customHeight="1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spans="1:26" ht="13.5" customHeight="1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spans="1:26" ht="13.5" customHeight="1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spans="1:26" ht="13.5" customHeight="1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spans="1:26" ht="13.5" customHeight="1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spans="1:26" ht="13.5" customHeight="1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spans="1:26" ht="13.5" customHeight="1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spans="1:26" ht="13.5" customHeight="1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spans="1:26" ht="13.5" customHeight="1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spans="1:26" ht="13.5" customHeight="1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spans="1:26" ht="13.5" customHeight="1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spans="1:26" ht="13.5" customHeight="1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spans="1:26" ht="13.5" customHeight="1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spans="1:26" ht="13.5" customHeight="1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spans="1:26" ht="13.5" customHeight="1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spans="1:26" ht="13.5" customHeight="1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spans="1:26" ht="13.5" customHeight="1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spans="1:26" ht="13.5" customHeight="1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spans="1:26" ht="13.5" customHeight="1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spans="1:26" ht="13.5" customHeight="1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spans="1:26" ht="13.5" customHeight="1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spans="1:26" ht="13.5" customHeight="1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spans="1:26" ht="13.5" customHeight="1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spans="1:26" ht="13.5" customHeight="1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spans="1:26" ht="13.5" customHeight="1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spans="1:26" ht="13.5" customHeight="1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spans="1:26" ht="13.5" customHeight="1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spans="1:26" ht="13.5" customHeight="1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spans="1:26" ht="13.5" customHeight="1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spans="1:26" ht="13.5" customHeight="1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spans="1:26" ht="13.5" customHeight="1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spans="1:26" ht="13.5" customHeight="1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spans="1:26" ht="13.5" customHeight="1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spans="1:26" ht="13.5" customHeight="1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spans="1:26" ht="13.5" customHeight="1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spans="1:26" ht="13.5" customHeight="1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spans="1:26" ht="13.5" customHeight="1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spans="1:26" ht="13.5" customHeight="1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spans="1:26" ht="13.5" customHeight="1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spans="1:26" ht="13.5" customHeight="1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spans="1:26" ht="13.5" customHeight="1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spans="1:26" ht="13.5" customHeight="1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spans="1:26" ht="13.5" customHeight="1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spans="1:26" ht="13.5" customHeight="1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spans="1:26" ht="13.5" customHeight="1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spans="1:26" ht="13.5" customHeight="1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spans="1:26" ht="13.5" customHeight="1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spans="1:26" ht="13.5" customHeight="1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spans="1:26" ht="13.5" customHeight="1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spans="1:26" ht="13.5" customHeight="1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spans="1:26" ht="13.5" customHeight="1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spans="1:26" ht="13.5" customHeight="1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spans="1:26" ht="13.5" customHeight="1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spans="1:26" ht="13.5" customHeight="1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spans="1:26" ht="13.5" customHeight="1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spans="1:26" ht="13.5" customHeight="1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spans="1:26" ht="13.5" customHeight="1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spans="1:26" ht="13.5" customHeight="1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spans="1:26" ht="13.5" customHeight="1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spans="1:26" ht="13.5" customHeight="1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spans="1:26" ht="13.5" customHeight="1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spans="1:26" ht="13.5" customHeight="1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spans="1:26" ht="13.5" customHeight="1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spans="1:26" ht="13.5" customHeight="1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spans="1:26" ht="13.5" customHeight="1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spans="1:26" ht="13.5" customHeight="1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spans="1:26" ht="13.5" customHeight="1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spans="1:26" ht="13.5" customHeight="1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spans="1:26" ht="13.5" customHeight="1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spans="1:26" ht="13.5" customHeight="1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spans="1:26" ht="13.5" customHeight="1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spans="1:26" ht="13.5" customHeight="1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spans="1:26" ht="13.5" customHeight="1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spans="1:26" ht="13.5" customHeight="1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spans="1:26" ht="13.5" customHeight="1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spans="1:26" ht="13.5" customHeight="1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spans="1:26" ht="13.5" customHeight="1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spans="1:26" ht="13.5" customHeight="1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spans="1:26" ht="13.5" customHeight="1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spans="1:26" ht="13.5" customHeight="1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spans="1:26" ht="13.5" customHeight="1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spans="1:26" ht="13.5" customHeight="1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spans="1:26" ht="13.5" customHeight="1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spans="1:26" ht="13.5" customHeight="1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spans="1:26" ht="13.5" customHeight="1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spans="1:26" ht="13.5" customHeight="1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spans="1:26" ht="13.5" customHeight="1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spans="1:26" ht="13.5" customHeight="1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spans="1:26" ht="13.5" customHeight="1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spans="1:26" ht="13.5" customHeight="1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spans="1:26" ht="13.5" customHeight="1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spans="1:26" ht="13.5" customHeight="1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spans="1:26" ht="13.5" customHeight="1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spans="1:26" ht="13.5" customHeight="1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spans="1:26" ht="13.5" customHeight="1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spans="1:26" ht="13.5" customHeight="1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spans="1:26" ht="13.5" customHeight="1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spans="1:26" ht="13.5" customHeight="1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spans="1:26" ht="13.5" customHeight="1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spans="1:26" ht="13.5" customHeight="1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spans="1:26" ht="13.5" customHeight="1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spans="1:26" ht="13.5" customHeight="1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spans="1:26" ht="13.5" customHeight="1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spans="1:26" ht="13.5" customHeight="1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spans="1:26" ht="13.5" customHeight="1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spans="1:26" ht="13.5" customHeight="1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spans="1:26" ht="13.5" customHeight="1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26" ht="13.5" customHeight="1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spans="1:26" ht="13.5" customHeight="1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spans="1:26" ht="13.5" customHeight="1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spans="1:26" ht="13.5" customHeight="1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spans="1:26" ht="13.5" customHeight="1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spans="1:26" ht="13.5" customHeight="1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spans="1:26" ht="13.5" customHeight="1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spans="1:26" ht="13.5" customHeight="1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spans="1:26" ht="13.5" customHeight="1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spans="1:26" ht="13.5" customHeight="1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spans="1:26" ht="13.5" customHeight="1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spans="1:26" ht="13.5" customHeight="1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spans="1:26" ht="13.5" customHeight="1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spans="1:26" ht="13.5" customHeight="1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spans="1:26" ht="13.5" customHeight="1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spans="1:26" ht="13.5" customHeight="1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spans="1:26" ht="13.5" customHeight="1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spans="1:26" ht="13.5" customHeight="1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spans="1:26" ht="13.5" customHeight="1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spans="1:26" ht="13.5" customHeight="1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spans="1:26" ht="13.5" customHeight="1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spans="1:26" ht="13.5" customHeight="1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spans="1:26" ht="13.5" customHeight="1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spans="1:26" ht="13.5" customHeight="1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spans="1:26" ht="13.5" customHeight="1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spans="1:26" ht="13.5" customHeight="1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spans="1:26" ht="13.5" customHeight="1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spans="1:26" ht="13.5" customHeight="1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spans="1:26" ht="13.5" customHeight="1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spans="1:26" ht="13.5" customHeight="1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spans="1:26" ht="13.5" customHeight="1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spans="1:26" ht="13.5" customHeight="1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spans="1:26" ht="13.5" customHeight="1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spans="1:26" ht="13.5" customHeight="1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spans="1:26" ht="13.5" customHeight="1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spans="1:26" ht="13.5" customHeight="1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spans="1:26" ht="13.5" customHeight="1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spans="1:26" ht="13.5" customHeight="1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spans="1:26" ht="13.5" customHeight="1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spans="1:26" ht="13.5" customHeight="1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spans="1:26" ht="13.5" customHeight="1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spans="1:26" ht="13.5" customHeight="1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spans="1:26" ht="13.5" customHeight="1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spans="1:26" ht="13.5" customHeight="1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spans="1:26" ht="13.5" customHeight="1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spans="1:26" ht="13.5" customHeight="1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spans="1:26" ht="13.5" customHeight="1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spans="1:26" ht="13.5" customHeight="1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spans="1:26" ht="13.5" customHeight="1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spans="1:26" ht="13.5" customHeight="1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spans="1:26" ht="13.5" customHeight="1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spans="1:26" ht="13.5" customHeight="1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spans="1:26" ht="13.5" customHeight="1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spans="1:26" ht="13.5" customHeight="1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spans="1:26" ht="13.5" customHeight="1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spans="1:26" ht="13.5" customHeight="1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spans="1:26" ht="13.5" customHeight="1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spans="1:26" ht="13.5" customHeight="1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spans="1:26" ht="13.5" customHeight="1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spans="1:26" ht="13.5" customHeight="1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spans="1:26" ht="13.5" customHeight="1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spans="1:26" ht="13.5" customHeight="1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spans="1:26" ht="13.5" customHeight="1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spans="1:26" ht="13.5" customHeight="1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spans="1:26" ht="13.5" customHeight="1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spans="1:26" ht="13.5" customHeight="1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spans="1:26" ht="13.5" customHeight="1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spans="1:26" ht="13.5" customHeight="1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spans="1:26" ht="13.5" customHeight="1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spans="1:26" ht="13.5" customHeight="1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spans="1:26" ht="13.5" customHeight="1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spans="1:26" ht="13.5" customHeight="1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spans="1:26" ht="13.5" customHeight="1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spans="1:26" ht="13.5" customHeight="1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spans="1:26" ht="13.5" customHeight="1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spans="1:26" ht="13.5" customHeight="1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spans="1:26" ht="13.5" customHeight="1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spans="1:26" ht="13.5" customHeight="1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spans="1:26" ht="13.5" customHeight="1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spans="1:26" ht="13.5" customHeight="1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spans="1:26" ht="13.5" customHeight="1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spans="1:26" ht="13.5" customHeight="1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spans="1:26" ht="13.5" customHeight="1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spans="1:26" ht="13.5" customHeight="1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spans="1:26" ht="13.5" customHeight="1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spans="1:26" ht="13.5" customHeight="1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spans="1:26" ht="13.5" customHeight="1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spans="1:26" ht="13.5" customHeight="1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spans="1:26" ht="13.5" customHeight="1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spans="1:26" ht="13.5" customHeight="1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spans="1:26" ht="13.5" customHeight="1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spans="1:26" ht="13.5" customHeight="1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26" ht="13.5" customHeight="1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spans="1:26" ht="13.5" customHeight="1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spans="1:26" ht="13.5" customHeight="1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spans="1:26" ht="13.5" customHeight="1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spans="1:26" ht="13.5" customHeight="1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spans="1:26" ht="13.5" customHeight="1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spans="1:26" ht="13.5" customHeight="1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spans="1:26" ht="13.5" customHeight="1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spans="1:26" ht="13.5" customHeight="1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spans="1:26" ht="13.5" customHeight="1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spans="1:26" ht="13.5" customHeight="1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spans="1:26" ht="13.5" customHeight="1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spans="1:26" ht="13.5" customHeight="1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spans="1:26" ht="13.5" customHeight="1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spans="1:26" ht="13.5" customHeight="1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spans="1:26" ht="13.5" customHeigh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spans="1:26" ht="13.5" customHeight="1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spans="1:26" ht="13.5" customHeigh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spans="1:26" ht="13.5" customHeight="1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spans="1:26" ht="13.5" customHeigh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spans="1:26" ht="13.5" customHeight="1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spans="1:26" ht="13.5" customHeight="1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spans="1:26" ht="13.5" customHeight="1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spans="1:26" ht="13.5" customHeight="1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spans="1:26" ht="13.5" customHeight="1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spans="1:26" ht="13.5" customHeight="1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spans="1:26" ht="13.5" customHeight="1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spans="1:26" ht="13.5" customHeight="1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spans="1:26" ht="13.5" customHeight="1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spans="1:26" ht="13.5" customHeight="1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spans="1:26" ht="13.5" customHeight="1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spans="1:26" ht="13.5" customHeight="1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spans="1:26" ht="13.5" customHeight="1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spans="1:26" ht="13.5" customHeight="1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spans="1:26" ht="13.5" customHeight="1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spans="1:26" ht="13.5" customHeight="1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spans="1:26" ht="13.5" customHeight="1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spans="1:26" ht="13.5" customHeight="1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spans="1:26" ht="13.5" customHeight="1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spans="1:26" ht="13.5" customHeight="1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spans="1:26" ht="13.5" customHeight="1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spans="1:26" ht="13.5" customHeight="1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spans="1:26" ht="13.5" customHeight="1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spans="1:26" ht="13.5" customHeight="1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spans="1:26" ht="13.5" customHeight="1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spans="1:26" ht="13.5" customHeight="1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spans="1:26" ht="13.5" customHeight="1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spans="1:26" ht="13.5" customHeight="1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spans="1:26" ht="13.5" customHeight="1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spans="1:26" ht="13.5" customHeight="1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spans="1:26" ht="13.5" customHeight="1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spans="1:26" ht="13.5" customHeight="1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spans="1:26" ht="13.5" customHeight="1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spans="1:26" ht="13.5" customHeight="1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spans="1:26" ht="13.5" customHeight="1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spans="1:26" ht="13.5" customHeight="1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spans="1:26" ht="13.5" customHeight="1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spans="1:26" ht="13.5" customHeight="1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spans="1:26" ht="13.5" customHeight="1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spans="1:26" ht="13.5" customHeight="1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spans="1:26" ht="13.5" customHeight="1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spans="1:26" ht="13.5" customHeight="1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spans="1:26" ht="13.5" customHeight="1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spans="1:26" ht="13.5" customHeight="1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spans="1:26" ht="13.5" customHeight="1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spans="1:26" ht="13.5" customHeight="1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spans="1:26" ht="13.5" customHeight="1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spans="1:26" ht="13.5" customHeight="1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spans="1:26" ht="13.5" customHeight="1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spans="1:26" ht="13.5" customHeight="1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spans="1:26" ht="13.5" customHeight="1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spans="1:26" ht="13.5" customHeight="1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spans="1:26" ht="13.5" customHeight="1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spans="1:26" ht="13.5" customHeight="1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spans="1:26" ht="13.5" customHeight="1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spans="1:26" ht="13.5" customHeight="1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spans="1:26" ht="13.5" customHeight="1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spans="1:26" ht="13.5" customHeight="1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spans="1:26" ht="13.5" customHeight="1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spans="1:26" ht="13.5" customHeight="1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spans="1:26" ht="13.5" customHeight="1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spans="1:26" ht="13.5" customHeight="1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spans="1:26" ht="13.5" customHeight="1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spans="1:26" ht="13.5" customHeight="1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spans="1:26" ht="13.5" customHeight="1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spans="1:26" ht="13.5" customHeight="1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spans="1:26" ht="13.5" customHeight="1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spans="1:26" ht="13.5" customHeight="1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spans="1:26" ht="13.5" customHeight="1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spans="1:26" ht="13.5" customHeight="1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spans="1:26" ht="13.5" customHeight="1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spans="1:26" ht="13.5" customHeight="1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spans="1:26" ht="13.5" customHeight="1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spans="1:26" ht="13.5" customHeight="1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spans="1:26" ht="13.5" customHeight="1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spans="1:26" ht="13.5" customHeight="1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spans="1:26" ht="13.5" customHeight="1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spans="1:26" ht="13.5" customHeight="1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spans="1:26" ht="13.5" customHeight="1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spans="1:26" ht="13.5" customHeight="1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spans="1:26" ht="13.5" customHeight="1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spans="1:26" ht="13.5" customHeight="1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spans="1:26" ht="13.5" customHeight="1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spans="1:26" ht="13.5" customHeight="1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spans="1:26" ht="13.5" customHeight="1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spans="1:26" ht="13.5" customHeight="1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spans="1:26" ht="13.5" customHeight="1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spans="1:26" ht="13.5" customHeight="1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spans="1:26" ht="13.5" customHeight="1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spans="1:26" ht="13.5" customHeight="1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spans="1:26" ht="13.5" customHeight="1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spans="1:26" ht="13.5" customHeight="1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spans="1:26" ht="13.5" customHeight="1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spans="1:26" ht="13.5" customHeight="1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spans="1:26" ht="13.5" customHeight="1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spans="1:26" ht="13.5" customHeight="1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spans="1:26" ht="13.5" customHeight="1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spans="1:26" ht="13.5" customHeight="1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spans="1:26" ht="13.5" customHeight="1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spans="1:26" ht="13.5" customHeight="1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spans="1:26" ht="13.5" customHeight="1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spans="1:26" ht="13.5" customHeight="1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spans="1:26" ht="13.5" customHeight="1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spans="1:26" ht="13.5" customHeight="1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spans="1:26" ht="13.5" customHeight="1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mergeCells count="164">
    <mergeCell ref="B94:G94"/>
    <mergeCell ref="B95:G95"/>
    <mergeCell ref="B96:G96"/>
    <mergeCell ref="B97:G97"/>
    <mergeCell ref="A98:G98"/>
    <mergeCell ref="A99:I99"/>
    <mergeCell ref="A100:I100"/>
    <mergeCell ref="L45:N45"/>
    <mergeCell ref="L46:N46"/>
    <mergeCell ref="B45:G45"/>
    <mergeCell ref="A46:G46"/>
    <mergeCell ref="A47:G47"/>
    <mergeCell ref="B48:D48"/>
    <mergeCell ref="B49:G49"/>
    <mergeCell ref="B50:G50"/>
    <mergeCell ref="B51:G51"/>
    <mergeCell ref="B39:G39"/>
    <mergeCell ref="B40:G40"/>
    <mergeCell ref="B41:G41"/>
    <mergeCell ref="B42:G42"/>
    <mergeCell ref="L42:N42"/>
    <mergeCell ref="B43:G43"/>
    <mergeCell ref="L43:N43"/>
    <mergeCell ref="B44:G44"/>
    <mergeCell ref="L44:N44"/>
    <mergeCell ref="B119:G119"/>
    <mergeCell ref="B120:G120"/>
    <mergeCell ref="B121:G121"/>
    <mergeCell ref="B129:G129"/>
    <mergeCell ref="B130:G130"/>
    <mergeCell ref="B131:G131"/>
    <mergeCell ref="A133:H133"/>
    <mergeCell ref="A134:H134"/>
    <mergeCell ref="B122:G122"/>
    <mergeCell ref="B123:G123"/>
    <mergeCell ref="B124:G124"/>
    <mergeCell ref="A125:G125"/>
    <mergeCell ref="B126:I126"/>
    <mergeCell ref="B127:G127"/>
    <mergeCell ref="B128:G128"/>
    <mergeCell ref="A110:I110"/>
    <mergeCell ref="A111:H111"/>
    <mergeCell ref="A112:H112"/>
    <mergeCell ref="A113:H113"/>
    <mergeCell ref="A114:H114"/>
    <mergeCell ref="A115:H115"/>
    <mergeCell ref="A116:I116"/>
    <mergeCell ref="A117:I117"/>
    <mergeCell ref="B118:G118"/>
    <mergeCell ref="A101:H101"/>
    <mergeCell ref="B102:H102"/>
    <mergeCell ref="B103:H103"/>
    <mergeCell ref="B104:H104"/>
    <mergeCell ref="B105:H105"/>
    <mergeCell ref="B106:H106"/>
    <mergeCell ref="B107:H107"/>
    <mergeCell ref="A108:H108"/>
    <mergeCell ref="A109:H109"/>
    <mergeCell ref="A85:I85"/>
    <mergeCell ref="A86:I86"/>
    <mergeCell ref="A87:H87"/>
    <mergeCell ref="B88:H88"/>
    <mergeCell ref="B89:H89"/>
    <mergeCell ref="A90:H90"/>
    <mergeCell ref="A91:I91"/>
    <mergeCell ref="A92:I92"/>
    <mergeCell ref="B93:G93"/>
    <mergeCell ref="B76:G76"/>
    <mergeCell ref="B77:G77"/>
    <mergeCell ref="B78:G78"/>
    <mergeCell ref="B79:G79"/>
    <mergeCell ref="A80:G80"/>
    <mergeCell ref="A81:I81"/>
    <mergeCell ref="A82:G82"/>
    <mergeCell ref="B83:G83"/>
    <mergeCell ref="A84:G84"/>
    <mergeCell ref="B67:G67"/>
    <mergeCell ref="B68:G68"/>
    <mergeCell ref="B69:G69"/>
    <mergeCell ref="B70:G70"/>
    <mergeCell ref="A71:G71"/>
    <mergeCell ref="A72:G72"/>
    <mergeCell ref="A73:G73"/>
    <mergeCell ref="B74:G74"/>
    <mergeCell ref="B75:G75"/>
    <mergeCell ref="A58:H58"/>
    <mergeCell ref="B59:H59"/>
    <mergeCell ref="B60:H60"/>
    <mergeCell ref="B61:H61"/>
    <mergeCell ref="A62:H62"/>
    <mergeCell ref="A63:I63"/>
    <mergeCell ref="B64:G64"/>
    <mergeCell ref="B65:G65"/>
    <mergeCell ref="B66:G66"/>
    <mergeCell ref="A30:H30"/>
    <mergeCell ref="A31:I31"/>
    <mergeCell ref="L31:N31"/>
    <mergeCell ref="B52:G52"/>
    <mergeCell ref="B53:G53"/>
    <mergeCell ref="A54:H54"/>
    <mergeCell ref="A55:H55"/>
    <mergeCell ref="A56:H56"/>
    <mergeCell ref="A57:I57"/>
    <mergeCell ref="L35:N35"/>
    <mergeCell ref="L36:N36"/>
    <mergeCell ref="A32:G32"/>
    <mergeCell ref="B33:G33"/>
    <mergeCell ref="L33:N33"/>
    <mergeCell ref="B34:G34"/>
    <mergeCell ref="L34:N34"/>
    <mergeCell ref="A35:G35"/>
    <mergeCell ref="A36:I36"/>
    <mergeCell ref="L40:N40"/>
    <mergeCell ref="L41:N41"/>
    <mergeCell ref="A37:G37"/>
    <mergeCell ref="L37:N37"/>
    <mergeCell ref="B38:G38"/>
    <mergeCell ref="L38:N38"/>
    <mergeCell ref="B23:G23"/>
    <mergeCell ref="B24:G24"/>
    <mergeCell ref="B25:G25"/>
    <mergeCell ref="B26:G26"/>
    <mergeCell ref="L26:O26"/>
    <mergeCell ref="B27:G27"/>
    <mergeCell ref="B28:G28"/>
    <mergeCell ref="L28:N28"/>
    <mergeCell ref="A29:H29"/>
    <mergeCell ref="L29:N29"/>
    <mergeCell ref="H16:I16"/>
    <mergeCell ref="B16:G16"/>
    <mergeCell ref="B17:G17"/>
    <mergeCell ref="H17:I17"/>
    <mergeCell ref="B18:G18"/>
    <mergeCell ref="H18:I18"/>
    <mergeCell ref="A20:I20"/>
    <mergeCell ref="B21:G21"/>
    <mergeCell ref="B22:G22"/>
    <mergeCell ref="B11:G11"/>
    <mergeCell ref="A12:I12"/>
    <mergeCell ref="A13:B13"/>
    <mergeCell ref="C13:D13"/>
    <mergeCell ref="E13:I13"/>
    <mergeCell ref="A14:B14"/>
    <mergeCell ref="C14:D14"/>
    <mergeCell ref="E14:I14"/>
    <mergeCell ref="A15:I15"/>
    <mergeCell ref="A7:I7"/>
    <mergeCell ref="B8:G8"/>
    <mergeCell ref="H8:I8"/>
    <mergeCell ref="Q8:U8"/>
    <mergeCell ref="B9:G9"/>
    <mergeCell ref="H9:I9"/>
    <mergeCell ref="L9:O9"/>
    <mergeCell ref="B10:G10"/>
    <mergeCell ref="H10:I10"/>
    <mergeCell ref="A1:I1"/>
    <mergeCell ref="L1:R1"/>
    <mergeCell ref="A2:I2"/>
    <mergeCell ref="L2:R2"/>
    <mergeCell ref="A3:I3"/>
    <mergeCell ref="E4:I4"/>
    <mergeCell ref="E5:I5"/>
    <mergeCell ref="E6:I6"/>
    <mergeCell ref="O6:R6"/>
  </mergeCells>
  <pageMargins left="0.511811024" right="0.511811024" top="0.78740157499999996" bottom="0.78740157499999996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2.625" defaultRowHeight="15" customHeight="1"/>
  <cols>
    <col min="1" max="1" width="8.25" customWidth="1"/>
    <col min="2" max="2" width="14" customWidth="1"/>
    <col min="3" max="3" width="12.25" customWidth="1"/>
    <col min="4" max="4" width="14.625" customWidth="1"/>
    <col min="5" max="5" width="17" customWidth="1"/>
    <col min="6" max="6" width="11.375" customWidth="1"/>
    <col min="7" max="7" width="14.625" customWidth="1"/>
    <col min="8" max="8" width="12.625" customWidth="1"/>
    <col min="9" max="9" width="18.25" customWidth="1"/>
    <col min="10" max="10" width="10.375" customWidth="1"/>
    <col min="11" max="11" width="15.125" customWidth="1"/>
    <col min="12" max="12" width="10.625" customWidth="1"/>
    <col min="13" max="13" width="9.25" customWidth="1"/>
    <col min="14" max="14" width="13.625" customWidth="1"/>
    <col min="15" max="15" width="18.125" customWidth="1"/>
    <col min="16" max="16" width="16.25" customWidth="1"/>
    <col min="17" max="17" width="14.25" customWidth="1"/>
    <col min="18" max="18" width="18.25" customWidth="1"/>
    <col min="19" max="19" width="2.625" customWidth="1"/>
    <col min="20" max="20" width="8.875" customWidth="1"/>
    <col min="21" max="21" width="11.375" customWidth="1"/>
    <col min="22" max="26" width="9.25" customWidth="1"/>
  </cols>
  <sheetData>
    <row r="1" spans="1:26" ht="12.75" customHeight="1">
      <c r="A1" s="183" t="s">
        <v>40</v>
      </c>
      <c r="B1" s="184"/>
      <c r="C1" s="184"/>
      <c r="D1" s="184"/>
      <c r="E1" s="184"/>
      <c r="F1" s="184"/>
      <c r="G1" s="184"/>
      <c r="H1" s="184"/>
      <c r="I1" s="185"/>
      <c r="J1" s="21"/>
      <c r="K1" s="22"/>
      <c r="L1" s="186" t="s">
        <v>41</v>
      </c>
      <c r="M1" s="187"/>
      <c r="N1" s="187"/>
      <c r="O1" s="187"/>
      <c r="P1" s="187"/>
      <c r="Q1" s="187"/>
      <c r="R1" s="188"/>
      <c r="S1" s="23"/>
      <c r="T1" s="23"/>
      <c r="U1" s="23"/>
      <c r="V1" s="23"/>
      <c r="W1" s="23"/>
      <c r="X1" s="23"/>
      <c r="Y1" s="23"/>
      <c r="Z1" s="23"/>
    </row>
    <row r="2" spans="1:26" ht="12.75" customHeight="1">
      <c r="A2" s="189" t="s">
        <v>42</v>
      </c>
      <c r="B2" s="187"/>
      <c r="C2" s="187"/>
      <c r="D2" s="187"/>
      <c r="E2" s="187"/>
      <c r="F2" s="187"/>
      <c r="G2" s="187"/>
      <c r="H2" s="187"/>
      <c r="I2" s="188"/>
      <c r="J2" s="21"/>
      <c r="K2" s="22"/>
      <c r="L2" s="186" t="s">
        <v>43</v>
      </c>
      <c r="M2" s="187"/>
      <c r="N2" s="187"/>
      <c r="O2" s="187"/>
      <c r="P2" s="187"/>
      <c r="Q2" s="187"/>
      <c r="R2" s="188"/>
      <c r="S2" s="23"/>
      <c r="T2" s="23"/>
      <c r="U2" s="23"/>
      <c r="V2" s="23"/>
      <c r="W2" s="23"/>
      <c r="X2" s="23"/>
      <c r="Y2" s="23"/>
      <c r="Z2" s="23"/>
    </row>
    <row r="3" spans="1:26" ht="12.75" customHeight="1">
      <c r="A3" s="190" t="s">
        <v>44</v>
      </c>
      <c r="B3" s="191"/>
      <c r="C3" s="191"/>
      <c r="D3" s="191"/>
      <c r="E3" s="191"/>
      <c r="F3" s="191"/>
      <c r="G3" s="191"/>
      <c r="H3" s="191"/>
      <c r="I3" s="192"/>
      <c r="J3" s="21"/>
      <c r="K3" s="22"/>
      <c r="L3" s="24" t="s">
        <v>45</v>
      </c>
      <c r="M3" s="25" t="s">
        <v>46</v>
      </c>
      <c r="N3" s="25" t="s">
        <v>47</v>
      </c>
      <c r="O3" s="25" t="s">
        <v>48</v>
      </c>
      <c r="P3" s="25" t="s">
        <v>49</v>
      </c>
      <c r="Q3" s="25" t="s">
        <v>50</v>
      </c>
      <c r="R3" s="26" t="s">
        <v>51</v>
      </c>
      <c r="S3" s="23"/>
      <c r="T3" s="23"/>
      <c r="U3" s="23"/>
      <c r="V3" s="23"/>
      <c r="W3" s="23"/>
      <c r="X3" s="23"/>
      <c r="Y3" s="23"/>
      <c r="Z3" s="23"/>
    </row>
    <row r="4" spans="1:26" ht="13.5" customHeight="1">
      <c r="A4" s="27"/>
      <c r="B4" s="28" t="s">
        <v>52</v>
      </c>
      <c r="C4" s="28"/>
      <c r="D4" s="28"/>
      <c r="E4" s="193" t="s">
        <v>53</v>
      </c>
      <c r="F4" s="181"/>
      <c r="G4" s="181"/>
      <c r="H4" s="181"/>
      <c r="I4" s="194"/>
      <c r="J4" s="21"/>
      <c r="K4" s="22"/>
      <c r="L4" s="30" t="s">
        <v>54</v>
      </c>
      <c r="M4" s="31" t="s">
        <v>55</v>
      </c>
      <c r="N4" s="32">
        <v>2</v>
      </c>
      <c r="O4" s="33" t="s">
        <v>56</v>
      </c>
      <c r="P4" s="34">
        <v>155</v>
      </c>
      <c r="Q4" s="34">
        <f t="shared" ref="Q4:Q5" si="0">P4*N4</f>
        <v>310</v>
      </c>
      <c r="R4" s="35">
        <f t="shared" ref="R4:R5" si="1">Q4/10</f>
        <v>31</v>
      </c>
      <c r="S4" s="23"/>
      <c r="T4" s="23"/>
      <c r="U4" s="23"/>
      <c r="V4" s="23"/>
      <c r="W4" s="23"/>
      <c r="X4" s="23"/>
      <c r="Y4" s="23"/>
      <c r="Z4" s="23"/>
    </row>
    <row r="5" spans="1:26" ht="12.75" customHeight="1">
      <c r="A5" s="27"/>
      <c r="B5" s="28" t="s">
        <v>57</v>
      </c>
      <c r="C5" s="28"/>
      <c r="D5" s="28"/>
      <c r="E5" s="193"/>
      <c r="F5" s="181"/>
      <c r="G5" s="181"/>
      <c r="H5" s="181"/>
      <c r="I5" s="194"/>
      <c r="J5" s="21"/>
      <c r="K5" s="22"/>
      <c r="L5" s="30" t="s">
        <v>58</v>
      </c>
      <c r="M5" s="31" t="s">
        <v>55</v>
      </c>
      <c r="N5" s="32">
        <v>2</v>
      </c>
      <c r="O5" s="33" t="s">
        <v>56</v>
      </c>
      <c r="P5" s="34">
        <v>199.5</v>
      </c>
      <c r="Q5" s="34">
        <f t="shared" si="0"/>
        <v>399</v>
      </c>
      <c r="R5" s="35">
        <f t="shared" si="1"/>
        <v>39.9</v>
      </c>
      <c r="S5" s="23"/>
      <c r="T5" s="23"/>
      <c r="U5" s="23"/>
      <c r="V5" s="23"/>
      <c r="W5" s="23"/>
      <c r="X5" s="23"/>
      <c r="Y5" s="23"/>
      <c r="Z5" s="23"/>
    </row>
    <row r="6" spans="1:26" ht="12.75" customHeight="1">
      <c r="A6" s="27"/>
      <c r="B6" s="28" t="s">
        <v>59</v>
      </c>
      <c r="C6" s="28"/>
      <c r="D6" s="28"/>
      <c r="E6" s="195"/>
      <c r="F6" s="196"/>
      <c r="G6" s="196"/>
      <c r="H6" s="196"/>
      <c r="I6" s="197"/>
      <c r="J6" s="21"/>
      <c r="K6" s="22"/>
      <c r="L6" s="36" t="s">
        <v>60</v>
      </c>
      <c r="M6" s="37"/>
      <c r="N6" s="38">
        <f>SUM(R4:R5)</f>
        <v>70.900000000000006</v>
      </c>
      <c r="O6" s="198" t="s">
        <v>61</v>
      </c>
      <c r="P6" s="196"/>
      <c r="Q6" s="196"/>
      <c r="R6" s="197"/>
      <c r="S6" s="23"/>
      <c r="T6" s="23"/>
      <c r="U6" s="23"/>
      <c r="V6" s="23"/>
      <c r="W6" s="23"/>
      <c r="X6" s="23"/>
      <c r="Y6" s="23"/>
      <c r="Z6" s="23"/>
    </row>
    <row r="7" spans="1:26" ht="12.75" customHeight="1">
      <c r="A7" s="190" t="s">
        <v>44</v>
      </c>
      <c r="B7" s="191"/>
      <c r="C7" s="191"/>
      <c r="D7" s="191"/>
      <c r="E7" s="191"/>
      <c r="F7" s="191"/>
      <c r="G7" s="191"/>
      <c r="H7" s="191"/>
      <c r="I7" s="192"/>
      <c r="J7" s="21"/>
      <c r="K7" s="22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>
      <c r="A8" s="30" t="s">
        <v>62</v>
      </c>
      <c r="B8" s="199" t="s">
        <v>63</v>
      </c>
      <c r="C8" s="181"/>
      <c r="D8" s="181"/>
      <c r="E8" s="181"/>
      <c r="F8" s="181"/>
      <c r="G8" s="182"/>
      <c r="H8" s="200"/>
      <c r="I8" s="194"/>
      <c r="J8" s="21"/>
      <c r="K8" s="22"/>
      <c r="L8" s="39"/>
      <c r="M8" s="39"/>
      <c r="N8" s="39"/>
      <c r="O8" s="39"/>
      <c r="P8" s="39"/>
      <c r="Q8" s="201" t="s">
        <v>64</v>
      </c>
      <c r="R8" s="184"/>
      <c r="S8" s="184"/>
      <c r="T8" s="184"/>
      <c r="U8" s="202"/>
      <c r="V8" s="23"/>
      <c r="W8" s="23"/>
      <c r="X8" s="23"/>
      <c r="Y8" s="23"/>
      <c r="Z8" s="23"/>
    </row>
    <row r="9" spans="1:26" ht="12.75" customHeight="1">
      <c r="A9" s="30" t="s">
        <v>65</v>
      </c>
      <c r="B9" s="199" t="s">
        <v>66</v>
      </c>
      <c r="C9" s="181"/>
      <c r="D9" s="181"/>
      <c r="E9" s="181"/>
      <c r="F9" s="181"/>
      <c r="G9" s="182"/>
      <c r="H9" s="203" t="s">
        <v>67</v>
      </c>
      <c r="I9" s="194"/>
      <c r="J9" s="21"/>
      <c r="K9" s="22"/>
      <c r="L9" s="204" t="s">
        <v>68</v>
      </c>
      <c r="M9" s="191"/>
      <c r="N9" s="191"/>
      <c r="O9" s="205"/>
      <c r="P9" s="23"/>
      <c r="Q9" s="40" t="s">
        <v>69</v>
      </c>
      <c r="R9" s="41"/>
      <c r="S9" s="41"/>
      <c r="T9" s="41"/>
      <c r="U9" s="42"/>
      <c r="V9" s="23"/>
      <c r="W9" s="23"/>
      <c r="X9" s="23"/>
      <c r="Y9" s="23"/>
      <c r="Z9" s="43"/>
    </row>
    <row r="10" spans="1:26" ht="12.75" customHeight="1">
      <c r="A10" s="30" t="s">
        <v>70</v>
      </c>
      <c r="B10" s="199" t="s">
        <v>71</v>
      </c>
      <c r="C10" s="181"/>
      <c r="D10" s="181"/>
      <c r="E10" s="181"/>
      <c r="F10" s="181"/>
      <c r="G10" s="182"/>
      <c r="H10" s="203">
        <v>2026</v>
      </c>
      <c r="I10" s="194"/>
      <c r="J10" s="21"/>
      <c r="K10" s="22"/>
      <c r="L10" s="44" t="s">
        <v>72</v>
      </c>
      <c r="M10" s="45"/>
      <c r="N10" s="45"/>
      <c r="O10" s="46">
        <v>15</v>
      </c>
      <c r="P10" s="23"/>
      <c r="Q10" s="47" t="s">
        <v>73</v>
      </c>
      <c r="R10" s="48">
        <v>1</v>
      </c>
      <c r="S10" s="48"/>
      <c r="T10" s="48"/>
      <c r="U10" s="49"/>
      <c r="V10" s="23"/>
      <c r="W10" s="23"/>
      <c r="X10" s="23"/>
      <c r="Y10" s="23"/>
      <c r="Z10" s="43"/>
    </row>
    <row r="11" spans="1:26" ht="12.75" customHeight="1">
      <c r="A11" s="30" t="s">
        <v>74</v>
      </c>
      <c r="B11" s="199" t="s">
        <v>75</v>
      </c>
      <c r="C11" s="181"/>
      <c r="D11" s="181"/>
      <c r="E11" s="181"/>
      <c r="F11" s="181"/>
      <c r="G11" s="182"/>
      <c r="H11" s="50">
        <v>1</v>
      </c>
      <c r="I11" s="51">
        <f>11</f>
        <v>11</v>
      </c>
      <c r="J11" s="21"/>
      <c r="K11" s="22"/>
      <c r="L11" s="44" t="s">
        <v>76</v>
      </c>
      <c r="M11" s="52"/>
      <c r="N11" s="52"/>
      <c r="O11" s="53">
        <v>585900</v>
      </c>
      <c r="P11" s="23"/>
      <c r="Q11" s="47" t="s">
        <v>77</v>
      </c>
      <c r="R11" s="48">
        <v>10</v>
      </c>
      <c r="S11" s="48"/>
      <c r="T11" s="48"/>
      <c r="U11" s="49"/>
      <c r="V11" s="23"/>
      <c r="W11" s="23"/>
      <c r="X11" s="23"/>
      <c r="Y11" s="23"/>
      <c r="Z11" s="43"/>
    </row>
    <row r="12" spans="1:26" ht="13.5" customHeight="1">
      <c r="A12" s="190" t="s">
        <v>78</v>
      </c>
      <c r="B12" s="191"/>
      <c r="C12" s="191"/>
      <c r="D12" s="191"/>
      <c r="E12" s="191"/>
      <c r="F12" s="191"/>
      <c r="G12" s="191"/>
      <c r="H12" s="191"/>
      <c r="I12" s="192"/>
      <c r="J12" s="21"/>
      <c r="K12" s="22"/>
      <c r="L12" s="44" t="s">
        <v>79</v>
      </c>
      <c r="M12" s="52"/>
      <c r="N12" s="52"/>
      <c r="O12" s="54">
        <f>O11*0.15</f>
        <v>87885</v>
      </c>
      <c r="P12" s="23"/>
      <c r="Q12" s="47" t="s">
        <v>80</v>
      </c>
      <c r="R12" s="55">
        <v>0.15</v>
      </c>
      <c r="S12" s="48"/>
      <c r="T12" s="48"/>
      <c r="U12" s="49"/>
      <c r="V12" s="23"/>
      <c r="W12" s="23"/>
      <c r="X12" s="23"/>
      <c r="Y12" s="23"/>
      <c r="Z12" s="43"/>
    </row>
    <row r="13" spans="1:26" ht="13.5" customHeight="1">
      <c r="A13" s="206" t="s">
        <v>81</v>
      </c>
      <c r="B13" s="182"/>
      <c r="C13" s="203" t="s">
        <v>82</v>
      </c>
      <c r="D13" s="182"/>
      <c r="E13" s="203" t="s">
        <v>83</v>
      </c>
      <c r="F13" s="181"/>
      <c r="G13" s="181"/>
      <c r="H13" s="181"/>
      <c r="I13" s="194"/>
      <c r="J13" s="21"/>
      <c r="K13" s="22"/>
      <c r="L13" s="44" t="s">
        <v>84</v>
      </c>
      <c r="M13" s="52"/>
      <c r="N13" s="52"/>
      <c r="O13" s="54">
        <f>R22</f>
        <v>8100.2928461538468</v>
      </c>
      <c r="P13" s="23"/>
      <c r="Q13" s="56"/>
      <c r="R13" s="48"/>
      <c r="S13" s="48"/>
      <c r="T13" s="48"/>
      <c r="U13" s="49"/>
      <c r="V13" s="23"/>
      <c r="W13" s="23"/>
      <c r="X13" s="23"/>
      <c r="Y13" s="23"/>
      <c r="Z13" s="43"/>
    </row>
    <row r="14" spans="1:26" ht="13.5" customHeight="1">
      <c r="A14" s="206" t="s">
        <v>85</v>
      </c>
      <c r="B14" s="182"/>
      <c r="C14" s="203" t="s">
        <v>86</v>
      </c>
      <c r="D14" s="182"/>
      <c r="E14" s="207">
        <v>1</v>
      </c>
      <c r="F14" s="196"/>
      <c r="G14" s="196"/>
      <c r="H14" s="196"/>
      <c r="I14" s="197"/>
      <c r="J14" s="21"/>
      <c r="K14" s="22"/>
      <c r="L14" s="44" t="s">
        <v>87</v>
      </c>
      <c r="M14" s="52"/>
      <c r="N14" s="52"/>
      <c r="O14" s="54">
        <f>O13*E14</f>
        <v>8100.2928461538468</v>
      </c>
      <c r="P14" s="23"/>
      <c r="Q14" s="47" t="s">
        <v>88</v>
      </c>
      <c r="R14" s="48">
        <v>9</v>
      </c>
      <c r="S14" s="48" t="s">
        <v>89</v>
      </c>
      <c r="T14" s="48">
        <v>1</v>
      </c>
      <c r="U14" s="57">
        <f>R12</f>
        <v>0.15</v>
      </c>
      <c r="V14" s="23"/>
      <c r="W14" s="23"/>
      <c r="X14" s="23"/>
      <c r="Y14" s="23"/>
      <c r="Z14" s="43"/>
    </row>
    <row r="15" spans="1:26" ht="13.5" customHeight="1">
      <c r="A15" s="186" t="s">
        <v>90</v>
      </c>
      <c r="B15" s="187"/>
      <c r="C15" s="187"/>
      <c r="D15" s="187"/>
      <c r="E15" s="187"/>
      <c r="F15" s="187"/>
      <c r="G15" s="187"/>
      <c r="H15" s="187"/>
      <c r="I15" s="188"/>
      <c r="J15" s="43"/>
      <c r="K15" s="22"/>
      <c r="L15" s="36" t="s">
        <v>91</v>
      </c>
      <c r="M15" s="58"/>
      <c r="N15" s="58"/>
      <c r="O15" s="59">
        <f>O14</f>
        <v>8100.2928461538468</v>
      </c>
      <c r="P15" s="23"/>
      <c r="Q15" s="47"/>
      <c r="R15" s="48">
        <f>1+2+3+4+5+6+7+8+9+10+10</f>
        <v>65</v>
      </c>
      <c r="S15" s="48"/>
      <c r="T15" s="48"/>
      <c r="U15" s="49">
        <v>100</v>
      </c>
      <c r="V15" s="23"/>
      <c r="W15" s="23"/>
      <c r="X15" s="23"/>
      <c r="Y15" s="23"/>
      <c r="Z15" s="43"/>
    </row>
    <row r="16" spans="1:26" ht="12.75" customHeight="1">
      <c r="A16" s="60">
        <v>1</v>
      </c>
      <c r="B16" s="209" t="s">
        <v>92</v>
      </c>
      <c r="C16" s="191"/>
      <c r="D16" s="191"/>
      <c r="E16" s="191"/>
      <c r="F16" s="191"/>
      <c r="G16" s="205"/>
      <c r="H16" s="208" t="s">
        <v>93</v>
      </c>
      <c r="I16" s="192"/>
      <c r="J16" s="61"/>
      <c r="K16" s="22"/>
      <c r="L16" s="62"/>
      <c r="M16" s="62"/>
      <c r="N16" s="62"/>
      <c r="O16" s="22"/>
      <c r="P16" s="23"/>
      <c r="Q16" s="47"/>
      <c r="R16" s="48"/>
      <c r="S16" s="48"/>
      <c r="T16" s="48"/>
      <c r="U16" s="49"/>
      <c r="V16" s="23"/>
      <c r="W16" s="23"/>
      <c r="X16" s="23"/>
      <c r="Y16" s="23"/>
      <c r="Z16" s="43"/>
    </row>
    <row r="17" spans="1:26" ht="12.75" customHeight="1">
      <c r="A17" s="30">
        <v>2</v>
      </c>
      <c r="B17" s="199" t="s">
        <v>94</v>
      </c>
      <c r="C17" s="181"/>
      <c r="D17" s="181"/>
      <c r="E17" s="181"/>
      <c r="F17" s="181"/>
      <c r="G17" s="182"/>
      <c r="H17" s="210">
        <v>1829.64</v>
      </c>
      <c r="I17" s="194"/>
      <c r="J17" s="63"/>
      <c r="K17" s="22"/>
      <c r="L17" s="64"/>
      <c r="M17" s="64"/>
      <c r="N17" s="64"/>
      <c r="O17" s="62"/>
      <c r="P17" s="23"/>
      <c r="Q17" s="47"/>
      <c r="R17" s="48">
        <f>R14/R15</f>
        <v>0.13846153846153847</v>
      </c>
      <c r="S17" s="48" t="s">
        <v>89</v>
      </c>
      <c r="T17" s="48">
        <f>T14-U17</f>
        <v>0.99850000000000005</v>
      </c>
      <c r="U17" s="49">
        <f>U14/U15</f>
        <v>1.5E-3</v>
      </c>
      <c r="V17" s="23"/>
      <c r="W17" s="23"/>
      <c r="X17" s="23"/>
      <c r="Y17" s="23"/>
      <c r="Z17" s="43"/>
    </row>
    <row r="18" spans="1:26" ht="12.75" customHeight="1">
      <c r="A18" s="65">
        <v>4</v>
      </c>
      <c r="B18" s="211" t="s">
        <v>95</v>
      </c>
      <c r="C18" s="196"/>
      <c r="D18" s="196"/>
      <c r="E18" s="196"/>
      <c r="F18" s="196"/>
      <c r="G18" s="212"/>
      <c r="H18" s="213">
        <v>46054</v>
      </c>
      <c r="I18" s="197"/>
      <c r="J18" s="63"/>
      <c r="K18" s="22"/>
      <c r="L18" s="66" t="s">
        <v>96</v>
      </c>
      <c r="M18" s="67"/>
      <c r="N18" s="68"/>
      <c r="O18" s="69"/>
      <c r="P18" s="23"/>
      <c r="Q18" s="70" t="s">
        <v>69</v>
      </c>
      <c r="R18" s="71">
        <f>R17*T17</f>
        <v>0.13825384615384617</v>
      </c>
      <c r="S18" s="71"/>
      <c r="T18" s="71"/>
      <c r="U18" s="72"/>
      <c r="V18" s="23"/>
      <c r="W18" s="23"/>
      <c r="X18" s="23"/>
      <c r="Y18" s="23"/>
      <c r="Z18" s="43"/>
    </row>
    <row r="19" spans="1:26" ht="12.75" customHeight="1">
      <c r="A19" s="63"/>
      <c r="B19" s="23"/>
      <c r="C19" s="23"/>
      <c r="D19" s="23"/>
      <c r="E19" s="23"/>
      <c r="F19" s="23"/>
      <c r="G19" s="23"/>
      <c r="H19" s="23"/>
      <c r="I19" s="23"/>
      <c r="J19" s="63"/>
      <c r="K19" s="22"/>
      <c r="L19" s="52" t="s">
        <v>97</v>
      </c>
      <c r="M19" s="52"/>
      <c r="N19" s="52"/>
      <c r="O19" s="73">
        <f>'Rotas complementares'!G6*22</f>
        <v>880</v>
      </c>
      <c r="P19" s="23"/>
      <c r="Q19" s="48"/>
      <c r="R19" s="48"/>
      <c r="S19" s="48"/>
      <c r="T19" s="48"/>
      <c r="U19" s="48"/>
      <c r="V19" s="23"/>
      <c r="W19" s="23"/>
      <c r="X19" s="23"/>
      <c r="Y19" s="23"/>
      <c r="Z19" s="43"/>
    </row>
    <row r="20" spans="1:26" ht="13.5" customHeight="1">
      <c r="A20" s="186" t="s">
        <v>98</v>
      </c>
      <c r="B20" s="187"/>
      <c r="C20" s="187"/>
      <c r="D20" s="187"/>
      <c r="E20" s="187"/>
      <c r="F20" s="187"/>
      <c r="G20" s="187"/>
      <c r="H20" s="187"/>
      <c r="I20" s="188"/>
      <c r="J20" s="63"/>
      <c r="K20" s="22"/>
      <c r="L20" s="52" t="s">
        <v>99</v>
      </c>
      <c r="M20" s="74"/>
      <c r="N20" s="74"/>
      <c r="O20" s="75">
        <v>3</v>
      </c>
      <c r="P20" s="23"/>
      <c r="Q20" s="76" t="s">
        <v>100</v>
      </c>
      <c r="R20" s="77">
        <f>R18</f>
        <v>0.13825384615384617</v>
      </c>
      <c r="S20" s="78"/>
      <c r="T20" s="48"/>
      <c r="U20" s="48"/>
      <c r="V20" s="23"/>
      <c r="W20" s="23"/>
      <c r="X20" s="23"/>
      <c r="Y20" s="23"/>
      <c r="Z20" s="43"/>
    </row>
    <row r="21" spans="1:26" ht="12.75" customHeight="1">
      <c r="A21" s="79" t="s">
        <v>101</v>
      </c>
      <c r="B21" s="214" t="s">
        <v>102</v>
      </c>
      <c r="C21" s="191"/>
      <c r="D21" s="191"/>
      <c r="E21" s="191"/>
      <c r="F21" s="191"/>
      <c r="G21" s="205"/>
      <c r="H21" s="80" t="s">
        <v>103</v>
      </c>
      <c r="I21" s="81" t="s">
        <v>104</v>
      </c>
      <c r="J21" s="82"/>
      <c r="K21" s="22"/>
      <c r="L21" s="52" t="s">
        <v>105</v>
      </c>
      <c r="M21" s="74"/>
      <c r="N21" s="74"/>
      <c r="O21" s="83">
        <v>7.5</v>
      </c>
      <c r="P21" s="23"/>
      <c r="Q21" s="84" t="s">
        <v>106</v>
      </c>
      <c r="R21" s="85">
        <f>O11</f>
        <v>585900</v>
      </c>
      <c r="S21" s="86"/>
      <c r="T21" s="86"/>
      <c r="U21" s="48"/>
      <c r="V21" s="23"/>
      <c r="W21" s="23"/>
      <c r="X21" s="23"/>
      <c r="Y21" s="23"/>
      <c r="Z21" s="43"/>
    </row>
    <row r="22" spans="1:26" ht="14.25" customHeight="1">
      <c r="A22" s="87" t="s">
        <v>62</v>
      </c>
      <c r="B22" s="199" t="s">
        <v>107</v>
      </c>
      <c r="C22" s="181"/>
      <c r="D22" s="181"/>
      <c r="E22" s="181"/>
      <c r="F22" s="181"/>
      <c r="G22" s="182"/>
      <c r="H22" s="32"/>
      <c r="I22" s="35">
        <v>1829.64</v>
      </c>
      <c r="J22" s="61"/>
      <c r="K22" s="22"/>
      <c r="L22" s="52" t="s">
        <v>108</v>
      </c>
      <c r="M22" s="74"/>
      <c r="N22" s="74"/>
      <c r="O22" s="75">
        <f>1/O20</f>
        <v>0.33333333333333331</v>
      </c>
      <c r="P22" s="23"/>
      <c r="Q22" s="88" t="s">
        <v>109</v>
      </c>
      <c r="R22" s="89">
        <f>(R20*R21)/10</f>
        <v>8100.2928461538468</v>
      </c>
      <c r="S22" s="86"/>
      <c r="T22" s="48"/>
      <c r="U22" s="48"/>
      <c r="V22" s="23"/>
      <c r="W22" s="23"/>
      <c r="X22" s="23"/>
      <c r="Y22" s="23"/>
      <c r="Z22" s="43"/>
    </row>
    <row r="23" spans="1:26" ht="12.75" customHeight="1">
      <c r="A23" s="87" t="s">
        <v>65</v>
      </c>
      <c r="B23" s="199" t="s">
        <v>110</v>
      </c>
      <c r="C23" s="181"/>
      <c r="D23" s="181"/>
      <c r="E23" s="181"/>
      <c r="F23" s="181"/>
      <c r="G23" s="182"/>
      <c r="H23" s="90"/>
      <c r="I23" s="35">
        <v>0</v>
      </c>
      <c r="J23" s="63"/>
      <c r="K23" s="22"/>
      <c r="L23" s="52" t="s">
        <v>111</v>
      </c>
      <c r="M23" s="74"/>
      <c r="N23" s="74"/>
      <c r="O23" s="83">
        <f>O21*O22</f>
        <v>2.5</v>
      </c>
      <c r="P23" s="23"/>
      <c r="Q23" s="23"/>
      <c r="R23" s="48"/>
      <c r="S23" s="86"/>
      <c r="T23" s="48"/>
      <c r="U23" s="48"/>
      <c r="V23" s="48"/>
      <c r="W23" s="23"/>
      <c r="X23" s="23"/>
      <c r="Y23" s="23"/>
      <c r="Z23" s="23"/>
    </row>
    <row r="24" spans="1:26" ht="12.75" customHeight="1">
      <c r="A24" s="87" t="s">
        <v>70</v>
      </c>
      <c r="B24" s="199" t="s">
        <v>112</v>
      </c>
      <c r="C24" s="181"/>
      <c r="D24" s="181"/>
      <c r="E24" s="181"/>
      <c r="F24" s="181"/>
      <c r="G24" s="182"/>
      <c r="H24" s="90"/>
      <c r="I24" s="35">
        <f>H24*I22</f>
        <v>0</v>
      </c>
      <c r="J24" s="63"/>
      <c r="K24" s="22"/>
      <c r="L24" s="91" t="s">
        <v>113</v>
      </c>
      <c r="M24" s="92"/>
      <c r="N24" s="93"/>
      <c r="O24" s="94">
        <f>O23*O19</f>
        <v>2200</v>
      </c>
      <c r="P24" s="23"/>
      <c r="Q24" s="23"/>
      <c r="R24" s="62"/>
      <c r="S24" s="23"/>
      <c r="T24" s="23"/>
      <c r="U24" s="23"/>
      <c r="V24" s="23"/>
      <c r="W24" s="23"/>
      <c r="X24" s="23"/>
      <c r="Y24" s="23"/>
      <c r="Z24" s="23"/>
    </row>
    <row r="25" spans="1:26" ht="12.75" customHeight="1">
      <c r="A25" s="87" t="s">
        <v>74</v>
      </c>
      <c r="B25" s="199" t="s">
        <v>114</v>
      </c>
      <c r="C25" s="181"/>
      <c r="D25" s="181"/>
      <c r="E25" s="181"/>
      <c r="F25" s="181"/>
      <c r="G25" s="182"/>
      <c r="H25" s="90"/>
      <c r="I25" s="35">
        <v>0</v>
      </c>
      <c r="J25" s="63"/>
      <c r="K25" s="22"/>
      <c r="L25" s="95"/>
      <c r="M25" s="95"/>
      <c r="N25" s="95"/>
      <c r="O25" s="62"/>
      <c r="P25" s="62"/>
      <c r="Q25" s="62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>
      <c r="A26" s="87" t="s">
        <v>115</v>
      </c>
      <c r="B26" s="199" t="s">
        <v>116</v>
      </c>
      <c r="C26" s="181"/>
      <c r="D26" s="181"/>
      <c r="E26" s="181"/>
      <c r="F26" s="181"/>
      <c r="G26" s="182"/>
      <c r="H26" s="90"/>
      <c r="I26" s="35">
        <v>0</v>
      </c>
      <c r="J26" s="61"/>
      <c r="K26" s="22"/>
      <c r="L26" s="215" t="s">
        <v>117</v>
      </c>
      <c r="M26" s="181"/>
      <c r="N26" s="181"/>
      <c r="O26" s="182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>
      <c r="A27" s="87" t="s">
        <v>118</v>
      </c>
      <c r="B27" s="199" t="s">
        <v>119</v>
      </c>
      <c r="C27" s="181"/>
      <c r="D27" s="181"/>
      <c r="E27" s="181"/>
      <c r="F27" s="181"/>
      <c r="G27" s="182"/>
      <c r="H27" s="90"/>
      <c r="I27" s="35">
        <v>0</v>
      </c>
      <c r="J27" s="63"/>
      <c r="K27" s="22"/>
      <c r="L27" s="91" t="s">
        <v>120</v>
      </c>
      <c r="M27" s="92"/>
      <c r="N27" s="92"/>
      <c r="O27" s="9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>
      <c r="A28" s="87" t="s">
        <v>121</v>
      </c>
      <c r="B28" s="199" t="s">
        <v>122</v>
      </c>
      <c r="C28" s="181"/>
      <c r="D28" s="181"/>
      <c r="E28" s="181"/>
      <c r="F28" s="181"/>
      <c r="G28" s="182"/>
      <c r="H28" s="90"/>
      <c r="I28" s="35">
        <v>0</v>
      </c>
      <c r="J28" s="96"/>
      <c r="K28" s="97"/>
      <c r="L28" s="216" t="s">
        <v>123</v>
      </c>
      <c r="M28" s="181"/>
      <c r="N28" s="182"/>
      <c r="O28" s="73">
        <f>O19</f>
        <v>880</v>
      </c>
      <c r="P28" s="98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>
      <c r="A29" s="217" t="s">
        <v>124</v>
      </c>
      <c r="B29" s="181"/>
      <c r="C29" s="181"/>
      <c r="D29" s="181"/>
      <c r="E29" s="181"/>
      <c r="F29" s="181"/>
      <c r="G29" s="181"/>
      <c r="H29" s="182"/>
      <c r="I29" s="35">
        <f>SUM(I22:I28)</f>
        <v>1829.64</v>
      </c>
      <c r="J29" s="96"/>
      <c r="K29" s="100"/>
      <c r="L29" s="216" t="s">
        <v>125</v>
      </c>
      <c r="M29" s="181"/>
      <c r="N29" s="182"/>
      <c r="O29" s="46">
        <v>0.08</v>
      </c>
      <c r="P29" s="98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>
      <c r="A30" s="218" t="s">
        <v>126</v>
      </c>
      <c r="B30" s="196"/>
      <c r="C30" s="196"/>
      <c r="D30" s="196"/>
      <c r="E30" s="196"/>
      <c r="F30" s="196"/>
      <c r="G30" s="196"/>
      <c r="H30" s="212"/>
      <c r="I30" s="101">
        <f>I29</f>
        <v>1829.64</v>
      </c>
      <c r="J30" s="82"/>
      <c r="K30" s="100"/>
      <c r="L30" s="52" t="s">
        <v>105</v>
      </c>
      <c r="M30" s="74"/>
      <c r="N30" s="74"/>
      <c r="O30" s="83">
        <v>6.44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>
      <c r="A31" s="190" t="s">
        <v>127</v>
      </c>
      <c r="B31" s="191"/>
      <c r="C31" s="191"/>
      <c r="D31" s="191"/>
      <c r="E31" s="191"/>
      <c r="F31" s="191"/>
      <c r="G31" s="191"/>
      <c r="H31" s="191"/>
      <c r="I31" s="192"/>
      <c r="J31" s="98"/>
      <c r="K31" s="97"/>
      <c r="L31" s="219" t="s">
        <v>128</v>
      </c>
      <c r="M31" s="181"/>
      <c r="N31" s="182"/>
      <c r="O31" s="102">
        <f>O30*O29</f>
        <v>0.51519999999999999</v>
      </c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>
      <c r="A32" s="217" t="s">
        <v>129</v>
      </c>
      <c r="B32" s="181"/>
      <c r="C32" s="181"/>
      <c r="D32" s="181"/>
      <c r="E32" s="181"/>
      <c r="F32" s="181"/>
      <c r="G32" s="182"/>
      <c r="H32" s="103" t="s">
        <v>103</v>
      </c>
      <c r="I32" s="104" t="s">
        <v>104</v>
      </c>
      <c r="J32" s="23"/>
      <c r="K32" s="97"/>
      <c r="L32" s="91" t="s">
        <v>130</v>
      </c>
      <c r="M32" s="92"/>
      <c r="N32" s="92"/>
      <c r="O32" s="9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>
      <c r="A33" s="87" t="s">
        <v>62</v>
      </c>
      <c r="B33" s="199" t="s">
        <v>248</v>
      </c>
      <c r="C33" s="181"/>
      <c r="D33" s="181"/>
      <c r="E33" s="181"/>
      <c r="F33" s="181"/>
      <c r="G33" s="182"/>
      <c r="H33" s="90">
        <v>8.3299999999999999E-2</v>
      </c>
      <c r="I33" s="35">
        <f t="shared" ref="I33:I34" si="2">TRUNC(($I$30*H33),2)</f>
        <v>152.4</v>
      </c>
      <c r="J33" s="21"/>
      <c r="K33" s="97"/>
      <c r="L33" s="216" t="s">
        <v>132</v>
      </c>
      <c r="M33" s="181"/>
      <c r="N33" s="182"/>
      <c r="O33" s="105">
        <v>4950</v>
      </c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>
      <c r="A34" s="87" t="s">
        <v>65</v>
      </c>
      <c r="B34" s="199" t="s">
        <v>133</v>
      </c>
      <c r="C34" s="181"/>
      <c r="D34" s="181"/>
      <c r="E34" s="181"/>
      <c r="F34" s="181"/>
      <c r="G34" s="182"/>
      <c r="H34" s="106">
        <v>0.1111</v>
      </c>
      <c r="I34" s="35">
        <f t="shared" si="2"/>
        <v>203.27</v>
      </c>
      <c r="J34" s="61"/>
      <c r="K34" s="97"/>
      <c r="L34" s="216" t="s">
        <v>134</v>
      </c>
      <c r="M34" s="181"/>
      <c r="N34" s="182"/>
      <c r="O34" s="46">
        <v>6</v>
      </c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>
      <c r="A35" s="217" t="s">
        <v>135</v>
      </c>
      <c r="B35" s="181"/>
      <c r="C35" s="181"/>
      <c r="D35" s="181"/>
      <c r="E35" s="181"/>
      <c r="F35" s="181"/>
      <c r="G35" s="182"/>
      <c r="H35" s="107">
        <f>TRUNC(SUM(H33:H34),4)</f>
        <v>0.19439999999999999</v>
      </c>
      <c r="I35" s="108">
        <f>TRUNC(SUM(I33:I34),2)</f>
        <v>355.67</v>
      </c>
      <c r="J35" s="109"/>
      <c r="K35" s="97"/>
      <c r="L35" s="216" t="s">
        <v>136</v>
      </c>
      <c r="M35" s="181"/>
      <c r="N35" s="182"/>
      <c r="O35" s="110">
        <v>789</v>
      </c>
      <c r="P35" s="23"/>
      <c r="Q35" s="23"/>
      <c r="R35" s="111"/>
      <c r="S35" s="111"/>
      <c r="T35" s="111"/>
      <c r="U35" s="111"/>
      <c r="V35" s="111"/>
      <c r="W35" s="23"/>
      <c r="X35" s="23"/>
      <c r="Y35" s="23"/>
      <c r="Z35" s="23"/>
    </row>
    <row r="36" spans="1:26" ht="12.75" customHeight="1">
      <c r="A36" s="234"/>
      <c r="B36" s="181"/>
      <c r="C36" s="181"/>
      <c r="D36" s="181"/>
      <c r="E36" s="181"/>
      <c r="F36" s="181"/>
      <c r="G36" s="181"/>
      <c r="H36" s="181"/>
      <c r="I36" s="194"/>
      <c r="J36" s="22"/>
      <c r="K36" s="97"/>
      <c r="L36" s="216" t="s">
        <v>137</v>
      </c>
      <c r="M36" s="181"/>
      <c r="N36" s="182"/>
      <c r="O36" s="52">
        <v>3</v>
      </c>
      <c r="P36" s="23"/>
      <c r="Q36" s="111"/>
      <c r="R36" s="111"/>
      <c r="S36" s="111"/>
      <c r="T36" s="111"/>
      <c r="U36" s="111"/>
      <c r="V36" s="111"/>
      <c r="W36" s="23"/>
      <c r="X36" s="23"/>
      <c r="Y36" s="23"/>
      <c r="Z36" s="23"/>
    </row>
    <row r="37" spans="1:26" ht="12.75" customHeight="1">
      <c r="A37" s="217" t="s">
        <v>138</v>
      </c>
      <c r="B37" s="181"/>
      <c r="C37" s="181"/>
      <c r="D37" s="181"/>
      <c r="E37" s="181"/>
      <c r="F37" s="181"/>
      <c r="G37" s="182"/>
      <c r="H37" s="103" t="s">
        <v>103</v>
      </c>
      <c r="I37" s="104" t="s">
        <v>104</v>
      </c>
      <c r="J37" s="21"/>
      <c r="K37" s="97"/>
      <c r="L37" s="248" t="s">
        <v>139</v>
      </c>
      <c r="M37" s="222"/>
      <c r="N37" s="223"/>
      <c r="O37" s="112">
        <v>125000</v>
      </c>
      <c r="P37" s="23"/>
      <c r="Q37" s="111"/>
      <c r="R37" s="111"/>
      <c r="S37" s="111"/>
      <c r="T37" s="111"/>
      <c r="U37" s="111"/>
      <c r="V37" s="111"/>
      <c r="W37" s="23"/>
      <c r="X37" s="23"/>
      <c r="Y37" s="23"/>
      <c r="Z37" s="23"/>
    </row>
    <row r="38" spans="1:26" ht="12.75" customHeight="1">
      <c r="A38" s="87" t="s">
        <v>62</v>
      </c>
      <c r="B38" s="199" t="s">
        <v>140</v>
      </c>
      <c r="C38" s="181"/>
      <c r="D38" s="181"/>
      <c r="E38" s="181"/>
      <c r="F38" s="181"/>
      <c r="G38" s="182"/>
      <c r="H38" s="90">
        <v>0.2</v>
      </c>
      <c r="I38" s="35">
        <f t="shared" ref="I38:I45" si="3">($I$30+$I$35)*H38</f>
        <v>437.06200000000001</v>
      </c>
      <c r="J38" s="21"/>
      <c r="K38" s="97"/>
      <c r="L38" s="249" t="s">
        <v>128</v>
      </c>
      <c r="M38" s="181"/>
      <c r="N38" s="182"/>
      <c r="O38" s="113">
        <f>((O33*O34)+(O35*O36*O34))/O37</f>
        <v>0.35121599999999997</v>
      </c>
      <c r="P38" s="114"/>
      <c r="Q38" s="111" t="s">
        <v>69</v>
      </c>
      <c r="R38" s="111">
        <v>1</v>
      </c>
      <c r="S38" s="111"/>
      <c r="T38" s="111"/>
      <c r="U38" s="111"/>
      <c r="V38" s="111"/>
      <c r="W38" s="23"/>
      <c r="X38" s="23"/>
      <c r="Y38" s="23"/>
      <c r="Z38" s="23"/>
    </row>
    <row r="39" spans="1:26" ht="12.75" customHeight="1">
      <c r="A39" s="87" t="s">
        <v>65</v>
      </c>
      <c r="B39" s="199" t="s">
        <v>141</v>
      </c>
      <c r="C39" s="181"/>
      <c r="D39" s="181"/>
      <c r="E39" s="181"/>
      <c r="F39" s="181"/>
      <c r="G39" s="182"/>
      <c r="H39" s="90">
        <v>2.5000000000000001E-2</v>
      </c>
      <c r="I39" s="35">
        <f t="shared" si="3"/>
        <v>54.632750000000001</v>
      </c>
      <c r="J39" s="21"/>
      <c r="K39" s="97"/>
      <c r="L39" s="115" t="s">
        <v>142</v>
      </c>
      <c r="M39" s="92"/>
      <c r="N39" s="92"/>
      <c r="O39" s="92"/>
      <c r="P39" s="23"/>
      <c r="Q39" s="111" t="s">
        <v>73</v>
      </c>
      <c r="R39" s="111">
        <v>10</v>
      </c>
      <c r="S39" s="111"/>
      <c r="T39" s="111"/>
      <c r="U39" s="111"/>
      <c r="V39" s="111"/>
      <c r="W39" s="23"/>
      <c r="X39" s="23"/>
      <c r="Y39" s="23"/>
      <c r="Z39" s="23"/>
    </row>
    <row r="40" spans="1:26" ht="12.75" customHeight="1">
      <c r="A40" s="87" t="s">
        <v>70</v>
      </c>
      <c r="B40" s="199" t="s">
        <v>143</v>
      </c>
      <c r="C40" s="181"/>
      <c r="D40" s="181"/>
      <c r="E40" s="181"/>
      <c r="F40" s="181"/>
      <c r="G40" s="182"/>
      <c r="H40" s="90">
        <v>0.03</v>
      </c>
      <c r="I40" s="35">
        <f t="shared" si="3"/>
        <v>65.559299999999993</v>
      </c>
      <c r="J40" s="21"/>
      <c r="K40" s="97"/>
      <c r="L40" s="238" t="s">
        <v>144</v>
      </c>
      <c r="M40" s="181"/>
      <c r="N40" s="182"/>
      <c r="O40" s="116">
        <f>O28</f>
        <v>880</v>
      </c>
      <c r="P40" s="23"/>
      <c r="Q40" s="111" t="s">
        <v>77</v>
      </c>
      <c r="R40" s="117">
        <v>1.5</v>
      </c>
      <c r="S40" s="111"/>
      <c r="T40" s="111"/>
      <c r="U40" s="111"/>
      <c r="V40" s="111"/>
      <c r="W40" s="23"/>
      <c r="X40" s="23"/>
      <c r="Y40" s="23"/>
      <c r="Z40" s="23"/>
    </row>
    <row r="41" spans="1:26" ht="12.75" customHeight="1">
      <c r="A41" s="87" t="s">
        <v>74</v>
      </c>
      <c r="B41" s="199" t="s">
        <v>145</v>
      </c>
      <c r="C41" s="181"/>
      <c r="D41" s="181"/>
      <c r="E41" s="181"/>
      <c r="F41" s="181"/>
      <c r="G41" s="182"/>
      <c r="H41" s="90">
        <v>1.4999999999999999E-2</v>
      </c>
      <c r="I41" s="35">
        <f t="shared" si="3"/>
        <v>32.779649999999997</v>
      </c>
      <c r="J41" s="21"/>
      <c r="K41" s="97"/>
      <c r="L41" s="238" t="s">
        <v>146</v>
      </c>
      <c r="M41" s="181"/>
      <c r="N41" s="182"/>
      <c r="O41" s="118">
        <f>E14</f>
        <v>1</v>
      </c>
      <c r="P41" s="23"/>
      <c r="Q41" s="111" t="s">
        <v>80</v>
      </c>
      <c r="R41" s="111"/>
      <c r="S41" s="111"/>
      <c r="T41" s="111"/>
      <c r="U41" s="111"/>
      <c r="V41" s="111"/>
      <c r="W41" s="23"/>
      <c r="X41" s="23"/>
      <c r="Y41" s="23"/>
      <c r="Z41" s="23"/>
    </row>
    <row r="42" spans="1:26" ht="12.75" customHeight="1">
      <c r="A42" s="87" t="s">
        <v>115</v>
      </c>
      <c r="B42" s="199" t="s">
        <v>147</v>
      </c>
      <c r="C42" s="181"/>
      <c r="D42" s="181"/>
      <c r="E42" s="181"/>
      <c r="F42" s="181"/>
      <c r="G42" s="182"/>
      <c r="H42" s="90">
        <v>0.01</v>
      </c>
      <c r="I42" s="35">
        <f t="shared" si="3"/>
        <v>21.853100000000001</v>
      </c>
      <c r="J42" s="21"/>
      <c r="K42" s="97"/>
      <c r="L42" s="238" t="s">
        <v>148</v>
      </c>
      <c r="M42" s="181"/>
      <c r="N42" s="182"/>
      <c r="O42" s="116">
        <f>O40/O41</f>
        <v>880</v>
      </c>
      <c r="P42" s="23"/>
      <c r="Q42" s="111"/>
      <c r="R42" s="111">
        <v>9</v>
      </c>
      <c r="S42" s="111" t="s">
        <v>89</v>
      </c>
      <c r="T42" s="111">
        <v>1</v>
      </c>
      <c r="U42" s="117">
        <f>R40</f>
        <v>1.5</v>
      </c>
      <c r="V42" s="111"/>
      <c r="W42" s="23"/>
      <c r="X42" s="23"/>
      <c r="Y42" s="23"/>
      <c r="Z42" s="23"/>
    </row>
    <row r="43" spans="1:26" ht="12.75" customHeight="1">
      <c r="A43" s="87" t="s">
        <v>118</v>
      </c>
      <c r="B43" s="199" t="s">
        <v>149</v>
      </c>
      <c r="C43" s="181"/>
      <c r="D43" s="181"/>
      <c r="E43" s="181"/>
      <c r="F43" s="181"/>
      <c r="G43" s="182"/>
      <c r="H43" s="90">
        <v>6.0000000000000001E-3</v>
      </c>
      <c r="I43" s="35">
        <f t="shared" si="3"/>
        <v>13.11186</v>
      </c>
      <c r="J43" s="21"/>
      <c r="K43" s="97"/>
      <c r="L43" s="238" t="s">
        <v>150</v>
      </c>
      <c r="M43" s="181"/>
      <c r="N43" s="182"/>
      <c r="O43" s="52">
        <v>8.3000000000000001E-3</v>
      </c>
      <c r="P43" s="23"/>
      <c r="Q43" s="111" t="s">
        <v>88</v>
      </c>
      <c r="R43" s="111">
        <f>1+2+3+4+5+6+7+8+9+10</f>
        <v>55</v>
      </c>
      <c r="S43" s="111"/>
      <c r="T43" s="111"/>
      <c r="U43" s="111">
        <v>100</v>
      </c>
      <c r="V43" s="111"/>
      <c r="W43" s="23"/>
      <c r="X43" s="23"/>
      <c r="Y43" s="23"/>
      <c r="Z43" s="23"/>
    </row>
    <row r="44" spans="1:26" ht="12.75" customHeight="1">
      <c r="A44" s="87" t="s">
        <v>121</v>
      </c>
      <c r="B44" s="199" t="s">
        <v>151</v>
      </c>
      <c r="C44" s="181"/>
      <c r="D44" s="181"/>
      <c r="E44" s="181"/>
      <c r="F44" s="181"/>
      <c r="G44" s="182"/>
      <c r="H44" s="90">
        <v>2E-3</v>
      </c>
      <c r="I44" s="35">
        <f t="shared" si="3"/>
        <v>4.3706199999999997</v>
      </c>
      <c r="J44" s="22"/>
      <c r="K44" s="97"/>
      <c r="L44" s="238" t="s">
        <v>152</v>
      </c>
      <c r="M44" s="181"/>
      <c r="N44" s="182"/>
      <c r="O44" s="110">
        <f>O11</f>
        <v>585900</v>
      </c>
      <c r="P44" s="23"/>
      <c r="Q44" s="111"/>
      <c r="R44" s="111"/>
      <c r="S44" s="111"/>
      <c r="T44" s="111"/>
      <c r="U44" s="111"/>
      <c r="V44" s="111"/>
      <c r="W44" s="23"/>
      <c r="X44" s="23"/>
      <c r="Y44" s="23"/>
      <c r="Z44" s="23"/>
    </row>
    <row r="45" spans="1:26" ht="12.75" customHeight="1">
      <c r="A45" s="87" t="s">
        <v>153</v>
      </c>
      <c r="B45" s="199" t="s">
        <v>154</v>
      </c>
      <c r="C45" s="181"/>
      <c r="D45" s="181"/>
      <c r="E45" s="181"/>
      <c r="F45" s="181"/>
      <c r="G45" s="182"/>
      <c r="H45" s="90">
        <v>0.08</v>
      </c>
      <c r="I45" s="35">
        <f t="shared" si="3"/>
        <v>174.82480000000001</v>
      </c>
      <c r="J45" s="22"/>
      <c r="K45" s="97"/>
      <c r="L45" s="249" t="s">
        <v>128</v>
      </c>
      <c r="M45" s="181"/>
      <c r="N45" s="182"/>
      <c r="O45" s="110">
        <f>(O43*O44)/O42</f>
        <v>5.5261022727272726</v>
      </c>
      <c r="P45" s="23"/>
      <c r="Q45" s="111"/>
      <c r="R45" s="111">
        <f>R42/R43</f>
        <v>0.16363636363636364</v>
      </c>
      <c r="S45" s="111" t="s">
        <v>89</v>
      </c>
      <c r="T45" s="111">
        <f>T42-U45</f>
        <v>0.98499999999999999</v>
      </c>
      <c r="U45" s="111">
        <f>U42/U43</f>
        <v>1.4999999999999999E-2</v>
      </c>
      <c r="V45" s="111"/>
      <c r="W45" s="23"/>
      <c r="X45" s="23"/>
      <c r="Y45" s="23"/>
      <c r="Z45" s="23"/>
    </row>
    <row r="46" spans="1:26" ht="15" customHeight="1">
      <c r="A46" s="217" t="s">
        <v>155</v>
      </c>
      <c r="B46" s="181"/>
      <c r="C46" s="181"/>
      <c r="D46" s="181"/>
      <c r="E46" s="181"/>
      <c r="F46" s="181"/>
      <c r="G46" s="182"/>
      <c r="H46" s="107">
        <f>SUM(H38:H45)</f>
        <v>0.36800000000000005</v>
      </c>
      <c r="I46" s="108">
        <f>TRUNC(SUM(I38:I45),2)</f>
        <v>804.19</v>
      </c>
      <c r="J46" s="119"/>
      <c r="K46" s="97"/>
      <c r="L46" s="250"/>
      <c r="M46" s="247"/>
      <c r="N46" s="251"/>
      <c r="O46" s="120"/>
      <c r="P46" s="23"/>
      <c r="Q46" s="111"/>
      <c r="R46" s="111">
        <f>R45*T45</f>
        <v>0.16118181818181818</v>
      </c>
      <c r="S46" s="111"/>
      <c r="T46" s="111"/>
      <c r="U46" s="111"/>
      <c r="V46" s="111"/>
      <c r="W46" s="23"/>
      <c r="X46" s="23"/>
      <c r="Y46" s="23"/>
      <c r="Z46" s="23"/>
    </row>
    <row r="47" spans="1:26" ht="14.25" customHeight="1">
      <c r="A47" s="217" t="s">
        <v>156</v>
      </c>
      <c r="B47" s="181"/>
      <c r="C47" s="181"/>
      <c r="D47" s="181"/>
      <c r="E47" s="181"/>
      <c r="F47" s="181"/>
      <c r="G47" s="182"/>
      <c r="H47" s="107"/>
      <c r="I47" s="104" t="s">
        <v>104</v>
      </c>
      <c r="J47" s="109"/>
      <c r="K47" s="97"/>
      <c r="L47" s="121" t="s">
        <v>157</v>
      </c>
      <c r="M47" s="122"/>
      <c r="N47" s="123"/>
      <c r="O47" s="124">
        <f>O45+O38+O31</f>
        <v>6.3925182727272727</v>
      </c>
      <c r="P47" s="23"/>
      <c r="Q47" s="111" t="s">
        <v>69</v>
      </c>
      <c r="R47" s="111"/>
      <c r="S47" s="111"/>
      <c r="T47" s="111"/>
      <c r="U47" s="111"/>
      <c r="V47" s="111"/>
      <c r="W47" s="23"/>
      <c r="X47" s="23"/>
      <c r="Y47" s="23"/>
      <c r="Z47" s="23"/>
    </row>
    <row r="48" spans="1:26" ht="14.25" customHeight="1">
      <c r="A48" s="99" t="s">
        <v>158</v>
      </c>
      <c r="B48" s="227" t="s">
        <v>85</v>
      </c>
      <c r="C48" s="181"/>
      <c r="D48" s="181"/>
      <c r="E48" s="29"/>
      <c r="F48" s="29"/>
      <c r="G48" s="125"/>
      <c r="H48" s="126"/>
      <c r="I48" s="104"/>
      <c r="J48" s="21"/>
      <c r="K48" s="97"/>
      <c r="L48" s="127" t="s">
        <v>159</v>
      </c>
      <c r="M48" s="128"/>
      <c r="N48" s="128"/>
      <c r="O48" s="129">
        <f>O47*O28</f>
        <v>5625.41608</v>
      </c>
      <c r="P48" s="23"/>
      <c r="Q48" s="111"/>
      <c r="R48" s="130"/>
      <c r="S48" s="111"/>
      <c r="T48" s="111"/>
      <c r="U48" s="111"/>
      <c r="V48" s="111"/>
      <c r="W48" s="23"/>
      <c r="X48" s="23"/>
      <c r="Y48" s="23"/>
      <c r="Z48" s="23"/>
    </row>
    <row r="49" spans="1:26" ht="12.75" customHeight="1">
      <c r="A49" s="87" t="s">
        <v>62</v>
      </c>
      <c r="B49" s="252" t="s">
        <v>160</v>
      </c>
      <c r="C49" s="222"/>
      <c r="D49" s="222"/>
      <c r="E49" s="222"/>
      <c r="F49" s="222"/>
      <c r="G49" s="223"/>
      <c r="H49" s="31" t="s">
        <v>161</v>
      </c>
      <c r="I49" s="131">
        <v>0</v>
      </c>
      <c r="J49" s="21"/>
      <c r="K49" s="97"/>
      <c r="L49" s="23"/>
      <c r="M49" s="23"/>
      <c r="N49" s="23"/>
      <c r="O49" s="23"/>
      <c r="P49" s="23"/>
      <c r="Q49" s="111"/>
      <c r="R49" s="111"/>
      <c r="S49" s="111"/>
      <c r="T49" s="111">
        <f>R46</f>
        <v>0.16118181818181818</v>
      </c>
      <c r="U49" s="132" t="e">
        <f>#REF!</f>
        <v>#REF!</v>
      </c>
      <c r="V49" s="111"/>
      <c r="W49" s="23"/>
      <c r="X49" s="23"/>
      <c r="Y49" s="23"/>
      <c r="Z49" s="23"/>
    </row>
    <row r="50" spans="1:26" ht="12.75" customHeight="1">
      <c r="A50" s="87" t="s">
        <v>65</v>
      </c>
      <c r="B50" s="199" t="s">
        <v>162</v>
      </c>
      <c r="C50" s="181"/>
      <c r="D50" s="181"/>
      <c r="E50" s="181"/>
      <c r="F50" s="181"/>
      <c r="G50" s="182"/>
      <c r="H50" s="31" t="s">
        <v>161</v>
      </c>
      <c r="I50" s="133">
        <v>350</v>
      </c>
      <c r="J50" s="21"/>
      <c r="K50" s="97"/>
      <c r="L50" s="23"/>
      <c r="M50" s="23"/>
      <c r="N50" s="23"/>
      <c r="O50" s="23"/>
      <c r="P50" s="23"/>
      <c r="Q50" s="111"/>
      <c r="R50" s="111"/>
      <c r="S50" s="111"/>
      <c r="T50" s="134" t="e">
        <f>U49*T49</f>
        <v>#REF!</v>
      </c>
      <c r="U50" s="134"/>
      <c r="V50" s="111"/>
      <c r="W50" s="23"/>
      <c r="X50" s="23"/>
      <c r="Y50" s="23"/>
      <c r="Z50" s="23"/>
    </row>
    <row r="51" spans="1:26" ht="12.75" customHeight="1">
      <c r="A51" s="87" t="s">
        <v>74</v>
      </c>
      <c r="B51" s="199" t="s">
        <v>163</v>
      </c>
      <c r="C51" s="181"/>
      <c r="D51" s="181"/>
      <c r="E51" s="181"/>
      <c r="F51" s="181"/>
      <c r="G51" s="182"/>
      <c r="H51" s="31" t="s">
        <v>161</v>
      </c>
      <c r="I51" s="133">
        <v>0</v>
      </c>
      <c r="J51" s="21"/>
      <c r="K51" s="97"/>
      <c r="L51" s="23"/>
      <c r="M51" s="23"/>
      <c r="N51" s="23"/>
      <c r="O51" s="23"/>
      <c r="P51" s="23"/>
      <c r="Q51" s="111"/>
      <c r="R51" s="111"/>
      <c r="S51" s="111"/>
      <c r="T51" s="134" t="e">
        <f>T50/12</f>
        <v>#REF!</v>
      </c>
      <c r="U51" s="134"/>
      <c r="V51" s="111"/>
      <c r="W51" s="23"/>
      <c r="X51" s="23"/>
      <c r="Y51" s="23"/>
      <c r="Z51" s="23"/>
    </row>
    <row r="52" spans="1:26" ht="12.75" customHeight="1">
      <c r="A52" s="87" t="s">
        <v>115</v>
      </c>
      <c r="B52" s="199" t="s">
        <v>164</v>
      </c>
      <c r="C52" s="181"/>
      <c r="D52" s="181"/>
      <c r="E52" s="181"/>
      <c r="F52" s="181"/>
      <c r="G52" s="182"/>
      <c r="H52" s="31" t="s">
        <v>161</v>
      </c>
      <c r="I52" s="133">
        <v>25</v>
      </c>
      <c r="J52" s="21"/>
      <c r="K52" s="97"/>
      <c r="L52" s="23"/>
      <c r="M52" s="23"/>
      <c r="N52" s="23"/>
      <c r="O52" s="23"/>
      <c r="P52" s="23"/>
      <c r="Q52" s="111"/>
      <c r="R52" s="111"/>
      <c r="S52" s="111"/>
      <c r="T52" s="134" t="e">
        <f>T51*110</f>
        <v>#REF!</v>
      </c>
      <c r="U52" s="111"/>
      <c r="V52" s="111"/>
      <c r="W52" s="23"/>
      <c r="X52" s="23"/>
      <c r="Y52" s="23"/>
      <c r="Z52" s="23"/>
    </row>
    <row r="53" spans="1:26" ht="12.75" customHeight="1">
      <c r="A53" s="87" t="s">
        <v>121</v>
      </c>
      <c r="B53" s="199" t="s">
        <v>122</v>
      </c>
      <c r="C53" s="181"/>
      <c r="D53" s="181"/>
      <c r="E53" s="181"/>
      <c r="F53" s="181"/>
      <c r="G53" s="182"/>
      <c r="H53" s="31" t="s">
        <v>161</v>
      </c>
      <c r="I53" s="131"/>
      <c r="J53" s="21"/>
      <c r="K53" s="97"/>
      <c r="L53" s="23"/>
      <c r="M53" s="23"/>
      <c r="N53" s="23"/>
      <c r="O53" s="23"/>
      <c r="P53" s="23"/>
      <c r="Q53" s="111"/>
      <c r="R53" s="23"/>
      <c r="S53" s="23"/>
      <c r="T53" s="23"/>
      <c r="U53" s="98"/>
      <c r="V53" s="23"/>
      <c r="W53" s="23"/>
      <c r="X53" s="23"/>
      <c r="Y53" s="23"/>
      <c r="Z53" s="23"/>
    </row>
    <row r="54" spans="1:26" ht="12.75" customHeight="1">
      <c r="A54" s="217" t="s">
        <v>165</v>
      </c>
      <c r="B54" s="181"/>
      <c r="C54" s="181"/>
      <c r="D54" s="181"/>
      <c r="E54" s="181"/>
      <c r="F54" s="181"/>
      <c r="G54" s="181"/>
      <c r="H54" s="182"/>
      <c r="I54" s="131">
        <f>SUM(I49:I53)</f>
        <v>375</v>
      </c>
      <c r="J54" s="21"/>
      <c r="K54" s="97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>
      <c r="A55" s="217" t="s">
        <v>166</v>
      </c>
      <c r="B55" s="181"/>
      <c r="C55" s="181"/>
      <c r="D55" s="181"/>
      <c r="E55" s="181"/>
      <c r="F55" s="181"/>
      <c r="G55" s="181"/>
      <c r="H55" s="182"/>
      <c r="I55" s="108">
        <f t="shared" ref="I55:I56" si="4">I54</f>
        <v>375</v>
      </c>
      <c r="J55" s="21"/>
      <c r="K55" s="97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>
      <c r="A56" s="218" t="s">
        <v>167</v>
      </c>
      <c r="B56" s="196"/>
      <c r="C56" s="196"/>
      <c r="D56" s="196"/>
      <c r="E56" s="196"/>
      <c r="F56" s="196"/>
      <c r="G56" s="196"/>
      <c r="H56" s="212"/>
      <c r="I56" s="101">
        <f t="shared" si="4"/>
        <v>375</v>
      </c>
      <c r="J56" s="22"/>
      <c r="K56" s="97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>
      <c r="A57" s="186" t="s">
        <v>168</v>
      </c>
      <c r="B57" s="187"/>
      <c r="C57" s="187"/>
      <c r="D57" s="187"/>
      <c r="E57" s="187"/>
      <c r="F57" s="187"/>
      <c r="G57" s="187"/>
      <c r="H57" s="187"/>
      <c r="I57" s="188"/>
      <c r="J57" s="22"/>
      <c r="K57" s="97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4.25" customHeight="1">
      <c r="A58" s="220" t="s">
        <v>169</v>
      </c>
      <c r="B58" s="191"/>
      <c r="C58" s="191"/>
      <c r="D58" s="191"/>
      <c r="E58" s="191"/>
      <c r="F58" s="191"/>
      <c r="G58" s="191"/>
      <c r="H58" s="205"/>
      <c r="I58" s="135" t="s">
        <v>104</v>
      </c>
      <c r="J58" s="119"/>
      <c r="K58" s="97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3.5" customHeight="1">
      <c r="A59" s="87" t="s">
        <v>170</v>
      </c>
      <c r="B59" s="203" t="s">
        <v>171</v>
      </c>
      <c r="C59" s="181"/>
      <c r="D59" s="181"/>
      <c r="E59" s="181"/>
      <c r="F59" s="181"/>
      <c r="G59" s="181"/>
      <c r="H59" s="182"/>
      <c r="I59" s="35">
        <f>I35</f>
        <v>355.67</v>
      </c>
      <c r="J59" s="119"/>
      <c r="K59" s="97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4.25" customHeight="1">
      <c r="A60" s="87" t="s">
        <v>172</v>
      </c>
      <c r="B60" s="203" t="s">
        <v>173</v>
      </c>
      <c r="C60" s="181"/>
      <c r="D60" s="181"/>
      <c r="E60" s="181"/>
      <c r="F60" s="181"/>
      <c r="G60" s="181"/>
      <c r="H60" s="182"/>
      <c r="I60" s="35">
        <f>I46</f>
        <v>804.19</v>
      </c>
      <c r="J60" s="119"/>
      <c r="K60" s="97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>
      <c r="A61" s="87" t="s">
        <v>174</v>
      </c>
      <c r="B61" s="203" t="s">
        <v>175</v>
      </c>
      <c r="C61" s="181"/>
      <c r="D61" s="181"/>
      <c r="E61" s="181"/>
      <c r="F61" s="181"/>
      <c r="G61" s="181"/>
      <c r="H61" s="182"/>
      <c r="I61" s="35">
        <f>I56</f>
        <v>375</v>
      </c>
      <c r="J61" s="61"/>
      <c r="K61" s="97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>
      <c r="A62" s="218" t="s">
        <v>176</v>
      </c>
      <c r="B62" s="196"/>
      <c r="C62" s="196"/>
      <c r="D62" s="196"/>
      <c r="E62" s="196"/>
      <c r="F62" s="196"/>
      <c r="G62" s="196"/>
      <c r="H62" s="212"/>
      <c r="I62" s="108">
        <f>TRUNC(SUM(I59:I61),2)</f>
        <v>1534.86</v>
      </c>
      <c r="J62" s="109"/>
      <c r="K62" s="97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>
      <c r="A63" s="186" t="s">
        <v>177</v>
      </c>
      <c r="B63" s="187"/>
      <c r="C63" s="187"/>
      <c r="D63" s="187"/>
      <c r="E63" s="187"/>
      <c r="F63" s="187"/>
      <c r="G63" s="187"/>
      <c r="H63" s="187"/>
      <c r="I63" s="188"/>
      <c r="J63" s="21"/>
      <c r="K63" s="97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>
      <c r="A64" s="136">
        <v>3</v>
      </c>
      <c r="B64" s="221" t="s">
        <v>178</v>
      </c>
      <c r="C64" s="222"/>
      <c r="D64" s="222"/>
      <c r="E64" s="222"/>
      <c r="F64" s="222"/>
      <c r="G64" s="223"/>
      <c r="H64" s="137" t="s">
        <v>103</v>
      </c>
      <c r="I64" s="135" t="s">
        <v>104</v>
      </c>
      <c r="J64" s="21"/>
      <c r="K64" s="97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4.25" customHeight="1">
      <c r="A65" s="87" t="s">
        <v>62</v>
      </c>
      <c r="B65" s="199" t="s">
        <v>179</v>
      </c>
      <c r="C65" s="181"/>
      <c r="D65" s="181"/>
      <c r="E65" s="181"/>
      <c r="F65" s="181"/>
      <c r="G65" s="182"/>
      <c r="H65" s="90">
        <v>0.02</v>
      </c>
      <c r="I65" s="35">
        <f t="shared" ref="I65:I70" si="5">TRUNC(($I$30*H65),2)</f>
        <v>36.590000000000003</v>
      </c>
      <c r="J65" s="119"/>
      <c r="K65" s="97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4.25" customHeight="1">
      <c r="A66" s="87" t="s">
        <v>65</v>
      </c>
      <c r="B66" s="199" t="s">
        <v>180</v>
      </c>
      <c r="C66" s="181"/>
      <c r="D66" s="181"/>
      <c r="E66" s="181"/>
      <c r="F66" s="181"/>
      <c r="G66" s="182"/>
      <c r="H66" s="90">
        <v>3.4700000000000002E-2</v>
      </c>
      <c r="I66" s="35">
        <f t="shared" si="5"/>
        <v>63.48</v>
      </c>
      <c r="J66" s="138"/>
      <c r="K66" s="97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4.25" customHeight="1">
      <c r="A67" s="87" t="s">
        <v>70</v>
      </c>
      <c r="B67" s="199" t="s">
        <v>181</v>
      </c>
      <c r="C67" s="181"/>
      <c r="D67" s="181"/>
      <c r="E67" s="181"/>
      <c r="F67" s="181"/>
      <c r="G67" s="182"/>
      <c r="H67" s="90">
        <v>0.04</v>
      </c>
      <c r="I67" s="35">
        <f t="shared" si="5"/>
        <v>73.180000000000007</v>
      </c>
      <c r="J67" s="109"/>
      <c r="K67" s="97"/>
      <c r="L67" s="23"/>
      <c r="M67" s="23"/>
      <c r="N67" s="23"/>
      <c r="O67" s="23"/>
      <c r="P67" s="23"/>
      <c r="Q67" s="23"/>
      <c r="R67" s="114"/>
      <c r="S67" s="23"/>
      <c r="T67" s="23"/>
      <c r="U67" s="23"/>
      <c r="V67" s="23"/>
      <c r="W67" s="23"/>
      <c r="X67" s="23"/>
      <c r="Y67" s="23"/>
      <c r="Z67" s="23"/>
    </row>
    <row r="68" spans="1:26" ht="12.75" customHeight="1">
      <c r="A68" s="87" t="s">
        <v>74</v>
      </c>
      <c r="B68" s="199" t="s">
        <v>182</v>
      </c>
      <c r="C68" s="181"/>
      <c r="D68" s="181"/>
      <c r="E68" s="181"/>
      <c r="F68" s="181"/>
      <c r="G68" s="182"/>
      <c r="H68" s="90">
        <v>0</v>
      </c>
      <c r="I68" s="35">
        <f t="shared" si="5"/>
        <v>0</v>
      </c>
      <c r="J68" s="21"/>
      <c r="K68" s="97"/>
      <c r="L68" s="139"/>
      <c r="M68" s="139"/>
      <c r="N68" s="139"/>
      <c r="O68" s="114"/>
      <c r="P68" s="114"/>
      <c r="Q68" s="114"/>
      <c r="R68" s="114"/>
      <c r="S68" s="23"/>
      <c r="T68" s="23"/>
      <c r="U68" s="23"/>
      <c r="V68" s="23"/>
      <c r="W68" s="23"/>
      <c r="X68" s="23"/>
      <c r="Y68" s="23"/>
      <c r="Z68" s="23"/>
    </row>
    <row r="69" spans="1:26" ht="14.25" customHeight="1">
      <c r="A69" s="87" t="s">
        <v>115</v>
      </c>
      <c r="B69" s="199" t="s">
        <v>183</v>
      </c>
      <c r="C69" s="181"/>
      <c r="D69" s="181"/>
      <c r="E69" s="181"/>
      <c r="F69" s="181"/>
      <c r="G69" s="182"/>
      <c r="H69" s="90">
        <v>7.4000000000000003E-3</v>
      </c>
      <c r="I69" s="35">
        <f t="shared" si="5"/>
        <v>13.53</v>
      </c>
      <c r="J69" s="21"/>
      <c r="K69" s="97"/>
      <c r="L69" s="97"/>
      <c r="M69" s="97"/>
      <c r="N69" s="97"/>
      <c r="O69" s="97"/>
      <c r="P69" s="97"/>
      <c r="Q69" s="114"/>
      <c r="R69" s="114"/>
      <c r="S69" s="23"/>
      <c r="T69" s="23"/>
      <c r="U69" s="23"/>
      <c r="V69" s="23"/>
      <c r="W69" s="23"/>
      <c r="X69" s="23"/>
      <c r="Y69" s="23"/>
      <c r="Z69" s="23"/>
    </row>
    <row r="70" spans="1:26" ht="14.25" customHeight="1">
      <c r="A70" s="87" t="s">
        <v>118</v>
      </c>
      <c r="B70" s="199" t="s">
        <v>184</v>
      </c>
      <c r="C70" s="181"/>
      <c r="D70" s="181"/>
      <c r="E70" s="181"/>
      <c r="F70" s="181"/>
      <c r="G70" s="182"/>
      <c r="H70" s="90">
        <v>0.04</v>
      </c>
      <c r="I70" s="35">
        <f t="shared" si="5"/>
        <v>73.180000000000007</v>
      </c>
      <c r="J70" s="21"/>
      <c r="K70" s="97"/>
      <c r="L70" s="62"/>
      <c r="M70" s="62"/>
      <c r="N70" s="62"/>
      <c r="O70" s="140"/>
      <c r="P70" s="140"/>
      <c r="Q70" s="114"/>
      <c r="R70" s="114"/>
      <c r="S70" s="23"/>
      <c r="T70" s="23"/>
      <c r="U70" s="23"/>
      <c r="V70" s="23"/>
      <c r="W70" s="23"/>
      <c r="X70" s="23"/>
      <c r="Y70" s="23"/>
      <c r="Z70" s="23"/>
    </row>
    <row r="71" spans="1:26" ht="12.75" customHeight="1">
      <c r="A71" s="217" t="s">
        <v>185</v>
      </c>
      <c r="B71" s="181"/>
      <c r="C71" s="181"/>
      <c r="D71" s="181"/>
      <c r="E71" s="181"/>
      <c r="F71" s="181"/>
      <c r="G71" s="182"/>
      <c r="H71" s="107">
        <f t="shared" ref="H71:I71" si="6">SUM(H65:H70)</f>
        <v>0.1421</v>
      </c>
      <c r="I71" s="108">
        <f t="shared" si="6"/>
        <v>259.96000000000004</v>
      </c>
      <c r="J71" s="21"/>
      <c r="K71" s="97"/>
      <c r="L71" s="62"/>
      <c r="M71" s="62"/>
      <c r="N71" s="62"/>
      <c r="O71" s="62"/>
      <c r="P71" s="62"/>
      <c r="Q71" s="114"/>
      <c r="R71" s="114"/>
      <c r="S71" s="23"/>
      <c r="T71" s="23"/>
      <c r="U71" s="23"/>
      <c r="V71" s="23"/>
      <c r="W71" s="23"/>
      <c r="X71" s="23"/>
      <c r="Y71" s="23"/>
      <c r="Z71" s="23"/>
    </row>
    <row r="72" spans="1:26" ht="12.75" customHeight="1">
      <c r="A72" s="224" t="s">
        <v>186</v>
      </c>
      <c r="B72" s="225"/>
      <c r="C72" s="225"/>
      <c r="D72" s="225"/>
      <c r="E72" s="225"/>
      <c r="F72" s="225"/>
      <c r="G72" s="226"/>
      <c r="H72" s="141"/>
      <c r="I72" s="142">
        <f>(I30+I62+I71)-I49</f>
        <v>3624.46</v>
      </c>
      <c r="J72" s="21"/>
      <c r="K72" s="97"/>
      <c r="L72" s="62"/>
      <c r="M72" s="62"/>
      <c r="N72" s="62"/>
      <c r="O72" s="62"/>
      <c r="P72" s="62"/>
      <c r="Q72" s="114"/>
      <c r="R72" s="62"/>
      <c r="S72" s="23"/>
      <c r="T72" s="23"/>
      <c r="U72" s="23"/>
      <c r="V72" s="23"/>
      <c r="W72" s="23"/>
      <c r="X72" s="23"/>
      <c r="Y72" s="23"/>
      <c r="Z72" s="23"/>
    </row>
    <row r="73" spans="1:26" ht="12.75" customHeight="1">
      <c r="A73" s="227" t="s">
        <v>187</v>
      </c>
      <c r="B73" s="181"/>
      <c r="C73" s="181"/>
      <c r="D73" s="181"/>
      <c r="E73" s="181"/>
      <c r="F73" s="181"/>
      <c r="G73" s="182"/>
      <c r="H73" s="103" t="s">
        <v>103</v>
      </c>
      <c r="I73" s="143" t="s">
        <v>104</v>
      </c>
      <c r="J73" s="21"/>
      <c r="K73" s="97"/>
      <c r="L73" s="62"/>
      <c r="M73" s="62"/>
      <c r="N73" s="62"/>
      <c r="O73" s="62"/>
      <c r="P73" s="62"/>
      <c r="Q73" s="62"/>
      <c r="R73" s="62"/>
      <c r="S73" s="23"/>
      <c r="T73" s="23"/>
      <c r="U73" s="23"/>
      <c r="V73" s="23"/>
      <c r="W73" s="23"/>
      <c r="X73" s="23"/>
      <c r="Y73" s="23"/>
      <c r="Z73" s="23"/>
    </row>
    <row r="74" spans="1:26" ht="12.75" customHeight="1">
      <c r="A74" s="103" t="s">
        <v>62</v>
      </c>
      <c r="B74" s="199" t="s">
        <v>188</v>
      </c>
      <c r="C74" s="181"/>
      <c r="D74" s="181"/>
      <c r="E74" s="181"/>
      <c r="F74" s="181"/>
      <c r="G74" s="182"/>
      <c r="H74" s="90">
        <v>0.08</v>
      </c>
      <c r="I74" s="34">
        <f t="shared" ref="I74:I78" si="7">$H$17*H74</f>
        <v>146.37120000000002</v>
      </c>
      <c r="J74" s="21"/>
      <c r="K74" s="97"/>
      <c r="L74" s="62"/>
      <c r="M74" s="62"/>
      <c r="N74" s="62"/>
      <c r="O74" s="62"/>
      <c r="P74" s="62"/>
      <c r="Q74" s="62"/>
      <c r="R74" s="114"/>
      <c r="S74" s="23"/>
      <c r="T74" s="23"/>
      <c r="U74" s="23"/>
      <c r="V74" s="23"/>
      <c r="W74" s="23"/>
      <c r="X74" s="23"/>
      <c r="Y74" s="23"/>
      <c r="Z74" s="23"/>
    </row>
    <row r="75" spans="1:26" ht="12.75" customHeight="1">
      <c r="A75" s="103" t="s">
        <v>65</v>
      </c>
      <c r="B75" s="199" t="s">
        <v>189</v>
      </c>
      <c r="C75" s="181"/>
      <c r="D75" s="181"/>
      <c r="E75" s="181"/>
      <c r="F75" s="181"/>
      <c r="G75" s="182"/>
      <c r="H75" s="90">
        <v>8.9999999999999993E-3</v>
      </c>
      <c r="I75" s="34">
        <f t="shared" si="7"/>
        <v>16.466760000000001</v>
      </c>
      <c r="J75" s="21"/>
      <c r="K75" s="97"/>
      <c r="L75" s="62"/>
      <c r="M75" s="62"/>
      <c r="N75" s="62"/>
      <c r="O75" s="114"/>
      <c r="P75" s="114"/>
      <c r="Q75" s="114"/>
      <c r="R75" s="144"/>
      <c r="S75" s="23"/>
      <c r="T75" s="23"/>
      <c r="U75" s="23"/>
      <c r="V75" s="23"/>
      <c r="W75" s="23"/>
      <c r="X75" s="23"/>
      <c r="Y75" s="23"/>
      <c r="Z75" s="23"/>
    </row>
    <row r="76" spans="1:26" ht="12.75" customHeight="1">
      <c r="A76" s="103" t="s">
        <v>70</v>
      </c>
      <c r="B76" s="199" t="s">
        <v>190</v>
      </c>
      <c r="C76" s="181"/>
      <c r="D76" s="181"/>
      <c r="E76" s="181"/>
      <c r="F76" s="181"/>
      <c r="G76" s="182"/>
      <c r="H76" s="90">
        <v>2E-3</v>
      </c>
      <c r="I76" s="34">
        <f t="shared" si="7"/>
        <v>3.6592800000000003</v>
      </c>
      <c r="J76" s="119"/>
      <c r="K76" s="97"/>
      <c r="L76" s="62"/>
      <c r="M76" s="62"/>
      <c r="N76" s="62"/>
      <c r="O76" s="114"/>
      <c r="P76" s="114"/>
      <c r="Q76" s="114"/>
      <c r="R76" s="97"/>
      <c r="S76" s="23"/>
      <c r="T76" s="23"/>
      <c r="U76" s="23"/>
      <c r="V76" s="23"/>
      <c r="W76" s="23"/>
      <c r="X76" s="23"/>
      <c r="Y76" s="23"/>
      <c r="Z76" s="23"/>
    </row>
    <row r="77" spans="1:26" ht="12.75" customHeight="1">
      <c r="A77" s="103" t="s">
        <v>74</v>
      </c>
      <c r="B77" s="199" t="s">
        <v>249</v>
      </c>
      <c r="C77" s="181"/>
      <c r="D77" s="181"/>
      <c r="E77" s="181"/>
      <c r="F77" s="181"/>
      <c r="G77" s="182"/>
      <c r="H77" s="90">
        <v>3.0000000000000001E-3</v>
      </c>
      <c r="I77" s="34">
        <f t="shared" si="7"/>
        <v>5.4889200000000002</v>
      </c>
      <c r="J77" s="145"/>
      <c r="K77" s="97"/>
      <c r="L77" s="97"/>
      <c r="M77" s="97"/>
      <c r="N77" s="97"/>
      <c r="O77" s="114"/>
      <c r="P77" s="114"/>
      <c r="Q77" s="97"/>
      <c r="R77" s="62"/>
      <c r="S77" s="23"/>
      <c r="T77" s="23"/>
      <c r="U77" s="23"/>
      <c r="V77" s="23"/>
      <c r="W77" s="23"/>
      <c r="X77" s="23"/>
      <c r="Y77" s="23"/>
      <c r="Z77" s="23"/>
    </row>
    <row r="78" spans="1:26" ht="12.75" customHeight="1">
      <c r="A78" s="103" t="s">
        <v>115</v>
      </c>
      <c r="B78" s="199" t="s">
        <v>192</v>
      </c>
      <c r="C78" s="181"/>
      <c r="D78" s="181"/>
      <c r="E78" s="181"/>
      <c r="F78" s="181"/>
      <c r="G78" s="182"/>
      <c r="H78" s="90">
        <v>6.0000000000000001E-3</v>
      </c>
      <c r="I78" s="34">
        <f t="shared" si="7"/>
        <v>10.97784</v>
      </c>
      <c r="J78" s="109"/>
      <c r="K78" s="97"/>
      <c r="L78" s="97"/>
      <c r="M78" s="97"/>
      <c r="N78" s="97"/>
      <c r="O78" s="144"/>
      <c r="P78" s="144"/>
      <c r="Q78" s="140"/>
      <c r="R78" s="62"/>
      <c r="S78" s="23"/>
      <c r="T78" s="23"/>
      <c r="U78" s="23"/>
      <c r="V78" s="23"/>
      <c r="W78" s="23"/>
      <c r="X78" s="23"/>
      <c r="Y78" s="23"/>
      <c r="Z78" s="23"/>
    </row>
    <row r="79" spans="1:26" ht="12.75" customHeight="1">
      <c r="A79" s="103" t="s">
        <v>118</v>
      </c>
      <c r="B79" s="199" t="s">
        <v>122</v>
      </c>
      <c r="C79" s="181"/>
      <c r="D79" s="181"/>
      <c r="E79" s="181"/>
      <c r="F79" s="181"/>
      <c r="G79" s="182"/>
      <c r="H79" s="90">
        <v>0</v>
      </c>
      <c r="I79" s="34">
        <f>$I$72*H79</f>
        <v>0</v>
      </c>
      <c r="J79" s="109"/>
      <c r="K79" s="97"/>
      <c r="L79" s="22"/>
      <c r="M79" s="22"/>
      <c r="N79" s="22"/>
      <c r="O79" s="22"/>
      <c r="P79" s="22"/>
      <c r="Q79" s="62"/>
      <c r="R79" s="62"/>
      <c r="S79" s="23"/>
      <c r="T79" s="23"/>
      <c r="U79" s="23"/>
      <c r="V79" s="23"/>
      <c r="W79" s="23"/>
      <c r="X79" s="23"/>
      <c r="Y79" s="23"/>
      <c r="Z79" s="23"/>
    </row>
    <row r="80" spans="1:26" ht="12.75" customHeight="1">
      <c r="A80" s="227" t="s">
        <v>193</v>
      </c>
      <c r="B80" s="181"/>
      <c r="C80" s="181"/>
      <c r="D80" s="181"/>
      <c r="E80" s="181"/>
      <c r="F80" s="181"/>
      <c r="G80" s="182"/>
      <c r="H80" s="107">
        <f>TRUNC(SUM(H74:H79),4)</f>
        <v>0.1</v>
      </c>
      <c r="I80" s="146">
        <f>TRUNC(SUM(I74:I79),2)</f>
        <v>182.96</v>
      </c>
      <c r="J80" s="147"/>
      <c r="K80" s="97"/>
      <c r="L80" s="22"/>
      <c r="M80" s="22"/>
      <c r="N80" s="22"/>
      <c r="O80" s="22"/>
      <c r="P80" s="22"/>
      <c r="Q80" s="62"/>
      <c r="R80" s="62"/>
      <c r="S80" s="23"/>
      <c r="T80" s="23"/>
      <c r="U80" s="23"/>
      <c r="V80" s="23"/>
      <c r="W80" s="23"/>
      <c r="X80" s="23"/>
      <c r="Y80" s="23"/>
      <c r="Z80" s="23"/>
    </row>
    <row r="81" spans="1:26" ht="12.75" customHeight="1">
      <c r="A81" s="228"/>
      <c r="B81" s="181"/>
      <c r="C81" s="181"/>
      <c r="D81" s="181"/>
      <c r="E81" s="181"/>
      <c r="F81" s="181"/>
      <c r="G81" s="181"/>
      <c r="H81" s="181"/>
      <c r="I81" s="182"/>
      <c r="J81" s="147"/>
      <c r="K81" s="97"/>
      <c r="L81" s="22"/>
      <c r="M81" s="22"/>
      <c r="N81" s="22"/>
      <c r="O81" s="22"/>
      <c r="P81" s="22"/>
      <c r="Q81" s="62"/>
      <c r="R81" s="62"/>
      <c r="S81" s="23"/>
      <c r="T81" s="23"/>
      <c r="U81" s="23"/>
      <c r="V81" s="23"/>
      <c r="W81" s="23"/>
      <c r="X81" s="23"/>
      <c r="Y81" s="23"/>
      <c r="Z81" s="23"/>
    </row>
    <row r="82" spans="1:26" ht="12.75" customHeight="1">
      <c r="A82" s="227" t="s">
        <v>194</v>
      </c>
      <c r="B82" s="181"/>
      <c r="C82" s="181"/>
      <c r="D82" s="181"/>
      <c r="E82" s="181"/>
      <c r="F82" s="181"/>
      <c r="G82" s="182"/>
      <c r="H82" s="103" t="s">
        <v>103</v>
      </c>
      <c r="I82" s="143" t="s">
        <v>104</v>
      </c>
      <c r="J82" s="147"/>
      <c r="K82" s="97"/>
      <c r="L82" s="22"/>
      <c r="M82" s="22"/>
      <c r="N82" s="22"/>
      <c r="O82" s="22"/>
      <c r="P82" s="22"/>
      <c r="Q82" s="62"/>
      <c r="R82" s="62"/>
      <c r="S82" s="23"/>
      <c r="T82" s="23"/>
      <c r="U82" s="23"/>
      <c r="V82" s="23"/>
      <c r="W82" s="23"/>
      <c r="X82" s="23"/>
      <c r="Y82" s="23"/>
      <c r="Z82" s="23"/>
    </row>
    <row r="83" spans="1:26" ht="12.75" customHeight="1">
      <c r="A83" s="103" t="s">
        <v>62</v>
      </c>
      <c r="B83" s="199" t="s">
        <v>195</v>
      </c>
      <c r="C83" s="181"/>
      <c r="D83" s="181"/>
      <c r="E83" s="181"/>
      <c r="F83" s="181"/>
      <c r="G83" s="182"/>
      <c r="H83" s="90">
        <v>0</v>
      </c>
      <c r="I83" s="34">
        <f>$I$30*H83</f>
        <v>0</v>
      </c>
      <c r="J83" s="147"/>
      <c r="K83" s="97"/>
      <c r="L83" s="22"/>
      <c r="M83" s="22"/>
      <c r="N83" s="22"/>
      <c r="O83" s="22"/>
      <c r="P83" s="22"/>
      <c r="Q83" s="114"/>
      <c r="R83" s="62"/>
      <c r="S83" s="23"/>
      <c r="T83" s="23"/>
      <c r="U83" s="23"/>
      <c r="V83" s="23"/>
      <c r="W83" s="23"/>
      <c r="X83" s="23"/>
      <c r="Y83" s="23"/>
      <c r="Z83" s="23"/>
    </row>
    <row r="84" spans="1:26" ht="12.75" customHeight="1">
      <c r="A84" s="227" t="s">
        <v>196</v>
      </c>
      <c r="B84" s="181"/>
      <c r="C84" s="181"/>
      <c r="D84" s="181"/>
      <c r="E84" s="181"/>
      <c r="F84" s="181"/>
      <c r="G84" s="182"/>
      <c r="H84" s="107">
        <f>TRUNC(SUM(H83),4)</f>
        <v>0</v>
      </c>
      <c r="I84" s="146">
        <f>TRUNC(SUM(I83),2)</f>
        <v>0</v>
      </c>
      <c r="J84" s="147"/>
      <c r="K84" s="97"/>
      <c r="L84" s="22"/>
      <c r="M84" s="22"/>
      <c r="N84" s="22"/>
      <c r="O84" s="22"/>
      <c r="P84" s="22"/>
      <c r="Q84" s="114"/>
      <c r="R84" s="62"/>
      <c r="S84" s="23"/>
      <c r="T84" s="23"/>
      <c r="U84" s="23"/>
      <c r="V84" s="23"/>
      <c r="W84" s="23"/>
      <c r="X84" s="23"/>
      <c r="Y84" s="23"/>
      <c r="Z84" s="23"/>
    </row>
    <row r="85" spans="1:26" ht="12.75" customHeight="1">
      <c r="A85" s="229"/>
      <c r="B85" s="230"/>
      <c r="C85" s="230"/>
      <c r="D85" s="230"/>
      <c r="E85" s="230"/>
      <c r="F85" s="230"/>
      <c r="G85" s="230"/>
      <c r="H85" s="230"/>
      <c r="I85" s="231"/>
      <c r="J85" s="147"/>
      <c r="K85" s="97"/>
      <c r="L85" s="22"/>
      <c r="M85" s="22"/>
      <c r="N85" s="22"/>
      <c r="O85" s="22"/>
      <c r="P85" s="22"/>
      <c r="Q85" s="114"/>
      <c r="R85" s="114"/>
      <c r="S85" s="23"/>
      <c r="T85" s="23"/>
      <c r="U85" s="23"/>
      <c r="V85" s="23"/>
      <c r="W85" s="23"/>
      <c r="X85" s="23"/>
      <c r="Y85" s="23"/>
      <c r="Z85" s="23"/>
    </row>
    <row r="86" spans="1:26" ht="12.75" customHeight="1">
      <c r="A86" s="232" t="s">
        <v>197</v>
      </c>
      <c r="B86" s="225"/>
      <c r="C86" s="225"/>
      <c r="D86" s="225"/>
      <c r="E86" s="225"/>
      <c r="F86" s="225"/>
      <c r="G86" s="225"/>
      <c r="H86" s="225"/>
      <c r="I86" s="233"/>
      <c r="J86" s="148"/>
      <c r="K86" s="97"/>
      <c r="L86" s="22"/>
      <c r="M86" s="22"/>
      <c r="N86" s="22"/>
      <c r="O86" s="22"/>
      <c r="P86" s="22"/>
      <c r="Q86" s="144"/>
      <c r="R86" s="114"/>
      <c r="S86" s="23"/>
      <c r="T86" s="23"/>
      <c r="U86" s="23"/>
      <c r="V86" s="23"/>
      <c r="W86" s="23"/>
      <c r="X86" s="23"/>
      <c r="Y86" s="23"/>
      <c r="Z86" s="23"/>
    </row>
    <row r="87" spans="1:26" ht="12.75" customHeight="1">
      <c r="A87" s="227" t="s">
        <v>198</v>
      </c>
      <c r="B87" s="181"/>
      <c r="C87" s="181"/>
      <c r="D87" s="181"/>
      <c r="E87" s="181"/>
      <c r="F87" s="181"/>
      <c r="G87" s="181"/>
      <c r="H87" s="181"/>
      <c r="I87" s="143" t="s">
        <v>104</v>
      </c>
      <c r="J87" s="22"/>
      <c r="K87" s="97"/>
      <c r="L87" s="22"/>
      <c r="M87" s="22"/>
      <c r="N87" s="22"/>
      <c r="O87" s="22"/>
      <c r="P87" s="22"/>
      <c r="Q87" s="22"/>
      <c r="R87" s="114"/>
      <c r="S87" s="23"/>
      <c r="T87" s="23"/>
      <c r="U87" s="23"/>
      <c r="V87" s="23"/>
      <c r="W87" s="23"/>
      <c r="X87" s="23"/>
      <c r="Y87" s="23"/>
      <c r="Z87" s="23"/>
    </row>
    <row r="88" spans="1:26" ht="12.75" customHeight="1">
      <c r="A88" s="103" t="s">
        <v>199</v>
      </c>
      <c r="B88" s="203" t="s">
        <v>189</v>
      </c>
      <c r="C88" s="181"/>
      <c r="D88" s="181"/>
      <c r="E88" s="181"/>
      <c r="F88" s="181"/>
      <c r="G88" s="181"/>
      <c r="H88" s="181"/>
      <c r="I88" s="34">
        <f>I80</f>
        <v>182.96</v>
      </c>
      <c r="J88" s="119"/>
      <c r="K88" s="97"/>
      <c r="L88" s="22"/>
      <c r="M88" s="22"/>
      <c r="N88" s="22"/>
      <c r="O88" s="22"/>
      <c r="P88" s="22"/>
      <c r="Q88" s="22"/>
      <c r="R88" s="144"/>
      <c r="S88" s="23"/>
      <c r="T88" s="23"/>
      <c r="U88" s="23"/>
      <c r="V88" s="23"/>
      <c r="W88" s="23"/>
      <c r="X88" s="23"/>
      <c r="Y88" s="23"/>
      <c r="Z88" s="23"/>
    </row>
    <row r="89" spans="1:26" ht="12.75" customHeight="1">
      <c r="A89" s="103" t="s">
        <v>200</v>
      </c>
      <c r="B89" s="203" t="s">
        <v>201</v>
      </c>
      <c r="C89" s="181"/>
      <c r="D89" s="181"/>
      <c r="E89" s="181"/>
      <c r="F89" s="181"/>
      <c r="G89" s="181"/>
      <c r="H89" s="182"/>
      <c r="I89" s="149">
        <f>I84</f>
        <v>0</v>
      </c>
      <c r="J89" s="150"/>
      <c r="K89" s="97"/>
      <c r="L89" s="22"/>
      <c r="M89" s="22"/>
      <c r="N89" s="22"/>
      <c r="O89" s="22"/>
      <c r="P89" s="22"/>
      <c r="Q89" s="22"/>
      <c r="R89" s="22"/>
      <c r="S89" s="23"/>
      <c r="T89" s="23"/>
      <c r="U89" s="23"/>
      <c r="V89" s="23"/>
      <c r="W89" s="23"/>
      <c r="X89" s="23"/>
      <c r="Y89" s="23"/>
      <c r="Z89" s="23"/>
    </row>
    <row r="90" spans="1:26" ht="12.75" customHeight="1">
      <c r="A90" s="227" t="s">
        <v>202</v>
      </c>
      <c r="B90" s="181"/>
      <c r="C90" s="181"/>
      <c r="D90" s="181"/>
      <c r="E90" s="181"/>
      <c r="F90" s="181"/>
      <c r="G90" s="181"/>
      <c r="H90" s="182"/>
      <c r="I90" s="151">
        <f>TRUNC(SUM(I88:I89),2)</f>
        <v>182.96</v>
      </c>
      <c r="J90" s="152"/>
      <c r="K90" s="97"/>
      <c r="L90" s="22"/>
      <c r="M90" s="22"/>
      <c r="N90" s="22"/>
      <c r="O90" s="22"/>
      <c r="P90" s="22"/>
      <c r="Q90" s="22"/>
      <c r="R90" s="22"/>
      <c r="S90" s="23"/>
      <c r="T90" s="23"/>
      <c r="U90" s="23"/>
      <c r="V90" s="23"/>
      <c r="W90" s="23"/>
      <c r="X90" s="23"/>
      <c r="Y90" s="23"/>
      <c r="Z90" s="23"/>
    </row>
    <row r="91" spans="1:26" ht="12.75" customHeight="1">
      <c r="A91" s="234"/>
      <c r="B91" s="181"/>
      <c r="C91" s="181"/>
      <c r="D91" s="181"/>
      <c r="E91" s="181"/>
      <c r="F91" s="181"/>
      <c r="G91" s="181"/>
      <c r="H91" s="181"/>
      <c r="I91" s="182"/>
      <c r="J91" s="152"/>
      <c r="K91" s="97"/>
      <c r="L91" s="22"/>
      <c r="M91" s="22"/>
      <c r="N91" s="22"/>
      <c r="O91" s="22"/>
      <c r="P91" s="22"/>
      <c r="Q91" s="22"/>
      <c r="R91" s="22"/>
      <c r="S91" s="23"/>
      <c r="T91" s="23"/>
      <c r="U91" s="23"/>
      <c r="V91" s="23"/>
      <c r="W91" s="23"/>
      <c r="X91" s="23"/>
      <c r="Y91" s="23"/>
      <c r="Z91" s="23"/>
    </row>
    <row r="92" spans="1:26" ht="12.75" customHeight="1">
      <c r="A92" s="235" t="s">
        <v>203</v>
      </c>
      <c r="B92" s="181"/>
      <c r="C92" s="181"/>
      <c r="D92" s="181"/>
      <c r="E92" s="181"/>
      <c r="F92" s="181"/>
      <c r="G92" s="181"/>
      <c r="H92" s="181"/>
      <c r="I92" s="182"/>
      <c r="J92" s="152"/>
      <c r="K92" s="97"/>
      <c r="L92" s="22"/>
      <c r="M92" s="22"/>
      <c r="N92" s="22"/>
      <c r="O92" s="22"/>
      <c r="P92" s="22"/>
      <c r="Q92" s="22"/>
      <c r="R92" s="22"/>
      <c r="S92" s="23"/>
      <c r="T92" s="23"/>
      <c r="U92" s="23"/>
      <c r="V92" s="23"/>
      <c r="W92" s="23"/>
      <c r="X92" s="23"/>
      <c r="Y92" s="23"/>
      <c r="Z92" s="23"/>
    </row>
    <row r="93" spans="1:26" ht="12.75" customHeight="1">
      <c r="A93" s="103">
        <v>5</v>
      </c>
      <c r="B93" s="227" t="s">
        <v>204</v>
      </c>
      <c r="C93" s="181"/>
      <c r="D93" s="181"/>
      <c r="E93" s="181"/>
      <c r="F93" s="181"/>
      <c r="G93" s="182"/>
      <c r="H93" s="103"/>
      <c r="I93" s="153" t="s">
        <v>104</v>
      </c>
      <c r="J93" s="152"/>
      <c r="K93" s="97"/>
      <c r="L93" s="22"/>
      <c r="M93" s="22"/>
      <c r="N93" s="22"/>
      <c r="O93" s="22"/>
      <c r="P93" s="22"/>
      <c r="Q93" s="22"/>
      <c r="R93" s="22"/>
      <c r="S93" s="23"/>
      <c r="T93" s="23"/>
      <c r="U93" s="23"/>
      <c r="V93" s="23"/>
      <c r="W93" s="23"/>
      <c r="X93" s="23"/>
      <c r="Y93" s="23"/>
      <c r="Z93" s="23"/>
    </row>
    <row r="94" spans="1:26" ht="12.75" customHeight="1">
      <c r="A94" s="103" t="s">
        <v>62</v>
      </c>
      <c r="B94" s="199" t="s">
        <v>205</v>
      </c>
      <c r="C94" s="181"/>
      <c r="D94" s="181"/>
      <c r="E94" s="181"/>
      <c r="F94" s="181"/>
      <c r="G94" s="182"/>
      <c r="H94" s="31" t="s">
        <v>161</v>
      </c>
      <c r="I94" s="154">
        <f>N6</f>
        <v>70.900000000000006</v>
      </c>
      <c r="J94" s="152"/>
      <c r="K94" s="97"/>
      <c r="L94" s="22"/>
      <c r="M94" s="22"/>
      <c r="N94" s="22"/>
      <c r="O94" s="22"/>
      <c r="P94" s="22"/>
      <c r="Q94" s="22"/>
      <c r="R94" s="22"/>
      <c r="S94" s="23"/>
      <c r="T94" s="23"/>
      <c r="U94" s="23"/>
      <c r="V94" s="23"/>
      <c r="W94" s="23"/>
      <c r="X94" s="23"/>
      <c r="Y94" s="23"/>
      <c r="Z94" s="23"/>
    </row>
    <row r="95" spans="1:26" ht="12.75" customHeight="1">
      <c r="A95" s="103" t="s">
        <v>65</v>
      </c>
      <c r="B95" s="199" t="s">
        <v>206</v>
      </c>
      <c r="C95" s="181"/>
      <c r="D95" s="181"/>
      <c r="E95" s="181"/>
      <c r="F95" s="181"/>
      <c r="G95" s="182"/>
      <c r="H95" s="31" t="s">
        <v>161</v>
      </c>
      <c r="I95" s="154">
        <v>0</v>
      </c>
      <c r="J95" s="152"/>
      <c r="K95" s="97"/>
      <c r="L95" s="22"/>
      <c r="M95" s="22"/>
      <c r="N95" s="22"/>
      <c r="O95" s="22"/>
      <c r="P95" s="22"/>
      <c r="Q95" s="22"/>
      <c r="R95" s="22"/>
      <c r="S95" s="23"/>
      <c r="T95" s="23"/>
      <c r="U95" s="23"/>
      <c r="V95" s="23"/>
      <c r="W95" s="23"/>
      <c r="X95" s="23"/>
      <c r="Y95" s="23"/>
      <c r="Z95" s="23"/>
    </row>
    <row r="96" spans="1:26" ht="12.75" customHeight="1">
      <c r="A96" s="155" t="s">
        <v>70</v>
      </c>
      <c r="B96" s="199" t="s">
        <v>207</v>
      </c>
      <c r="C96" s="181"/>
      <c r="D96" s="181"/>
      <c r="E96" s="181"/>
      <c r="F96" s="181"/>
      <c r="G96" s="182"/>
      <c r="H96" s="31" t="s">
        <v>161</v>
      </c>
      <c r="I96" s="154"/>
      <c r="J96" s="156"/>
      <c r="K96" s="97"/>
      <c r="L96" s="22"/>
      <c r="M96" s="22"/>
      <c r="N96" s="22"/>
      <c r="O96" s="22"/>
      <c r="P96" s="22"/>
      <c r="Q96" s="22"/>
      <c r="R96" s="22"/>
      <c r="S96" s="23"/>
      <c r="T96" s="23"/>
      <c r="U96" s="23"/>
      <c r="V96" s="23"/>
      <c r="W96" s="23"/>
      <c r="X96" s="23"/>
      <c r="Y96" s="23"/>
      <c r="Z96" s="23"/>
    </row>
    <row r="97" spans="1:26" ht="12.75" customHeight="1">
      <c r="A97" s="155" t="s">
        <v>74</v>
      </c>
      <c r="B97" s="199" t="s">
        <v>208</v>
      </c>
      <c r="C97" s="181"/>
      <c r="D97" s="181"/>
      <c r="E97" s="181"/>
      <c r="F97" s="181"/>
      <c r="G97" s="182"/>
      <c r="H97" s="31" t="s">
        <v>161</v>
      </c>
      <c r="I97" s="154">
        <v>0</v>
      </c>
      <c r="J97" s="157"/>
      <c r="K97" s="97"/>
      <c r="L97" s="22"/>
      <c r="M97" s="22"/>
      <c r="N97" s="22"/>
      <c r="O97" s="22"/>
      <c r="P97" s="22"/>
      <c r="Q97" s="22"/>
      <c r="R97" s="22"/>
      <c r="S97" s="23"/>
      <c r="T97" s="23"/>
      <c r="U97" s="23"/>
      <c r="V97" s="23"/>
      <c r="W97" s="23"/>
      <c r="X97" s="23"/>
      <c r="Y97" s="23"/>
      <c r="Z97" s="23"/>
    </row>
    <row r="98" spans="1:26" ht="14.25" customHeight="1">
      <c r="A98" s="227" t="s">
        <v>209</v>
      </c>
      <c r="B98" s="181"/>
      <c r="C98" s="181"/>
      <c r="D98" s="181"/>
      <c r="E98" s="181"/>
      <c r="F98" s="181"/>
      <c r="G98" s="182"/>
      <c r="H98" s="107" t="s">
        <v>161</v>
      </c>
      <c r="I98" s="151">
        <f>TRUNC(SUM(I94:I97),2)</f>
        <v>70.900000000000006</v>
      </c>
      <c r="J98" s="158"/>
      <c r="K98" s="97"/>
      <c r="L98" s="22"/>
      <c r="M98" s="22"/>
      <c r="N98" s="22"/>
      <c r="O98" s="22"/>
      <c r="P98" s="22"/>
      <c r="Q98" s="22"/>
      <c r="R98" s="22"/>
      <c r="S98" s="23"/>
      <c r="T98" s="23"/>
      <c r="U98" s="23"/>
      <c r="V98" s="23"/>
      <c r="W98" s="23"/>
      <c r="X98" s="23"/>
      <c r="Y98" s="23"/>
      <c r="Z98" s="23"/>
    </row>
    <row r="99" spans="1:26" ht="12.75" customHeight="1">
      <c r="A99" s="234"/>
      <c r="B99" s="181"/>
      <c r="C99" s="181"/>
      <c r="D99" s="181"/>
      <c r="E99" s="181"/>
      <c r="F99" s="181"/>
      <c r="G99" s="181"/>
      <c r="H99" s="181"/>
      <c r="I99" s="182"/>
      <c r="J99" s="158"/>
      <c r="K99" s="97"/>
      <c r="L99" s="22"/>
      <c r="M99" s="22"/>
      <c r="N99" s="22"/>
      <c r="O99" s="22"/>
      <c r="P99" s="22"/>
      <c r="Q99" s="22"/>
      <c r="R99" s="22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>
      <c r="A100" s="235" t="s">
        <v>210</v>
      </c>
      <c r="B100" s="181"/>
      <c r="C100" s="181"/>
      <c r="D100" s="181"/>
      <c r="E100" s="181"/>
      <c r="F100" s="181"/>
      <c r="G100" s="181"/>
      <c r="H100" s="181"/>
      <c r="I100" s="182"/>
      <c r="J100" s="159"/>
      <c r="K100" s="97"/>
      <c r="L100" s="22"/>
      <c r="M100" s="22"/>
      <c r="N100" s="22"/>
      <c r="O100" s="22"/>
      <c r="P100" s="22"/>
      <c r="Q100" s="22"/>
      <c r="R100" s="22"/>
      <c r="S100" s="23"/>
      <c r="T100" s="23"/>
      <c r="U100" s="23"/>
      <c r="V100" s="23"/>
      <c r="W100" s="23"/>
      <c r="X100" s="23"/>
      <c r="Y100" s="23"/>
      <c r="Z100" s="23"/>
    </row>
    <row r="101" spans="1:26" ht="12" customHeight="1">
      <c r="A101" s="203" t="s">
        <v>211</v>
      </c>
      <c r="B101" s="181"/>
      <c r="C101" s="181"/>
      <c r="D101" s="181"/>
      <c r="E101" s="181"/>
      <c r="F101" s="181"/>
      <c r="G101" s="181"/>
      <c r="H101" s="182"/>
      <c r="I101" s="160" t="s">
        <v>104</v>
      </c>
      <c r="J101" s="159"/>
      <c r="K101" s="97"/>
      <c r="L101" s="22"/>
      <c r="M101" s="22"/>
      <c r="N101" s="22"/>
      <c r="O101" s="22"/>
      <c r="P101" s="22"/>
      <c r="Q101" s="22"/>
      <c r="R101" s="22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>
      <c r="A102" s="31" t="s">
        <v>62</v>
      </c>
      <c r="B102" s="199" t="str">
        <f>A20</f>
        <v>MÓDULO 1 - COMPOSIÇÃO DA REMUNERAÇÃO</v>
      </c>
      <c r="C102" s="181"/>
      <c r="D102" s="181"/>
      <c r="E102" s="181"/>
      <c r="F102" s="181"/>
      <c r="G102" s="181"/>
      <c r="H102" s="182"/>
      <c r="I102" s="154">
        <f>I30</f>
        <v>1829.64</v>
      </c>
      <c r="J102" s="150"/>
      <c r="K102" s="97"/>
      <c r="L102" s="22"/>
      <c r="M102" s="22"/>
      <c r="N102" s="22"/>
      <c r="O102" s="22"/>
      <c r="P102" s="22"/>
      <c r="Q102" s="22"/>
      <c r="R102" s="22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>
      <c r="A103" s="31" t="s">
        <v>65</v>
      </c>
      <c r="B103" s="199" t="str">
        <f>A31</f>
        <v>MÓDULO 2 – ENCARGOS E BENEFÍCIOS ANUAIS, MENSAIS E DIÁRIOS</v>
      </c>
      <c r="C103" s="181"/>
      <c r="D103" s="181"/>
      <c r="E103" s="181"/>
      <c r="F103" s="181"/>
      <c r="G103" s="181"/>
      <c r="H103" s="182"/>
      <c r="I103" s="154">
        <f>I62</f>
        <v>1534.86</v>
      </c>
      <c r="J103" s="161"/>
      <c r="K103" s="97"/>
      <c r="L103" s="22"/>
      <c r="M103" s="22"/>
      <c r="N103" s="22"/>
      <c r="O103" s="22"/>
      <c r="P103" s="22"/>
      <c r="Q103" s="22"/>
      <c r="R103" s="22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>
      <c r="A104" s="31" t="s">
        <v>70</v>
      </c>
      <c r="B104" s="199" t="str">
        <f>A63</f>
        <v>MÓDULO 3 – PROVISÃO PARA RESCISÃO</v>
      </c>
      <c r="C104" s="181"/>
      <c r="D104" s="181"/>
      <c r="E104" s="181"/>
      <c r="F104" s="181"/>
      <c r="G104" s="181"/>
      <c r="H104" s="182"/>
      <c r="I104" s="154">
        <f>I71</f>
        <v>259.96000000000004</v>
      </c>
      <c r="J104" s="161"/>
      <c r="K104" s="97"/>
      <c r="L104" s="22"/>
      <c r="M104" s="22"/>
      <c r="N104" s="22"/>
      <c r="O104" s="22"/>
      <c r="P104" s="22"/>
      <c r="Q104" s="22"/>
      <c r="R104" s="22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>
      <c r="A105" s="31" t="s">
        <v>74</v>
      </c>
      <c r="B105" s="199" t="str">
        <f>A72</f>
        <v>MÓDULO 4 – CUSTO DE REPOSIÇÃO DO PROFISSIONAL AUSENTE - BASE DE CÁLCULO</v>
      </c>
      <c r="C105" s="181"/>
      <c r="D105" s="181"/>
      <c r="E105" s="181"/>
      <c r="F105" s="181"/>
      <c r="G105" s="181"/>
      <c r="H105" s="182"/>
      <c r="I105" s="154">
        <f>I90</f>
        <v>182.96</v>
      </c>
      <c r="J105" s="161"/>
      <c r="K105" s="97"/>
      <c r="L105" s="22"/>
      <c r="M105" s="22"/>
      <c r="N105" s="22"/>
      <c r="O105" s="22"/>
      <c r="P105" s="22"/>
      <c r="Q105" s="22"/>
      <c r="R105" s="22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>
      <c r="A106" s="31" t="s">
        <v>115</v>
      </c>
      <c r="B106" s="199" t="str">
        <f>A92</f>
        <v>MÓDULO 5 – INSUMOS DIVERSOS</v>
      </c>
      <c r="C106" s="181"/>
      <c r="D106" s="181"/>
      <c r="E106" s="181"/>
      <c r="F106" s="181"/>
      <c r="G106" s="181"/>
      <c r="H106" s="182"/>
      <c r="I106" s="162">
        <f>I98</f>
        <v>70.900000000000006</v>
      </c>
      <c r="J106" s="158"/>
      <c r="K106" s="22"/>
      <c r="L106" s="22"/>
      <c r="M106" s="22"/>
      <c r="N106" s="22"/>
      <c r="O106" s="22"/>
      <c r="P106" s="22"/>
      <c r="Q106" s="22"/>
      <c r="R106" s="22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>
      <c r="A107" s="31"/>
      <c r="B107" s="203" t="s">
        <v>212</v>
      </c>
      <c r="C107" s="181"/>
      <c r="D107" s="181"/>
      <c r="E107" s="181"/>
      <c r="F107" s="181"/>
      <c r="G107" s="181"/>
      <c r="H107" s="181"/>
      <c r="I107" s="34">
        <f>SUM(I102:I106)</f>
        <v>3878.32</v>
      </c>
      <c r="J107" s="61"/>
      <c r="K107" s="22"/>
      <c r="L107" s="22"/>
      <c r="M107" s="22"/>
      <c r="N107" s="22"/>
      <c r="O107" s="22"/>
      <c r="P107" s="22"/>
      <c r="Q107" s="22"/>
      <c r="R107" s="22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>
      <c r="A108" s="236" t="s">
        <v>213</v>
      </c>
      <c r="B108" s="181"/>
      <c r="C108" s="181"/>
      <c r="D108" s="181"/>
      <c r="E108" s="181"/>
      <c r="F108" s="181"/>
      <c r="G108" s="181"/>
      <c r="H108" s="182"/>
      <c r="I108" s="163">
        <f>I107</f>
        <v>3878.32</v>
      </c>
      <c r="J108" s="159"/>
      <c r="K108" s="22"/>
      <c r="L108" s="22"/>
      <c r="M108" s="22"/>
      <c r="N108" s="22"/>
      <c r="O108" s="22"/>
      <c r="P108" s="22"/>
      <c r="Q108" s="22"/>
      <c r="R108" s="22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>
      <c r="A109" s="237" t="s">
        <v>214</v>
      </c>
      <c r="B109" s="196"/>
      <c r="C109" s="196"/>
      <c r="D109" s="196"/>
      <c r="E109" s="196"/>
      <c r="F109" s="196"/>
      <c r="G109" s="196"/>
      <c r="H109" s="212"/>
      <c r="I109" s="164">
        <f>I108*E14</f>
        <v>3878.32</v>
      </c>
      <c r="J109" s="150"/>
      <c r="K109" s="22"/>
      <c r="L109" s="22"/>
      <c r="M109" s="22"/>
      <c r="N109" s="22"/>
      <c r="O109" s="22"/>
      <c r="P109" s="22"/>
      <c r="Q109" s="22"/>
      <c r="R109" s="22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>
      <c r="A110" s="190" t="s">
        <v>215</v>
      </c>
      <c r="B110" s="191"/>
      <c r="C110" s="191"/>
      <c r="D110" s="191"/>
      <c r="E110" s="191"/>
      <c r="F110" s="191"/>
      <c r="G110" s="191"/>
      <c r="H110" s="191"/>
      <c r="I110" s="192"/>
      <c r="J110" s="161"/>
      <c r="K110" s="22"/>
      <c r="L110" s="22"/>
      <c r="M110" s="22"/>
      <c r="N110" s="22"/>
      <c r="O110" s="22"/>
      <c r="P110" s="22"/>
      <c r="Q110" s="22"/>
      <c r="R110" s="22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>
      <c r="A111" s="238" t="s">
        <v>216</v>
      </c>
      <c r="B111" s="181"/>
      <c r="C111" s="181"/>
      <c r="D111" s="181"/>
      <c r="E111" s="181"/>
      <c r="F111" s="181"/>
      <c r="G111" s="181"/>
      <c r="H111" s="182"/>
      <c r="I111" s="35">
        <f>I109</f>
        <v>3878.32</v>
      </c>
      <c r="J111" s="161"/>
      <c r="K111" s="22"/>
      <c r="L111" s="22"/>
      <c r="M111" s="22"/>
      <c r="N111" s="22"/>
      <c r="O111" s="22"/>
      <c r="P111" s="22"/>
      <c r="Q111" s="22"/>
      <c r="R111" s="22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>
      <c r="A112" s="238" t="s">
        <v>217</v>
      </c>
      <c r="B112" s="181"/>
      <c r="C112" s="181"/>
      <c r="D112" s="181"/>
      <c r="E112" s="181"/>
      <c r="F112" s="181"/>
      <c r="G112" s="181"/>
      <c r="H112" s="182"/>
      <c r="I112" s="35">
        <f>O15</f>
        <v>8100.2928461538468</v>
      </c>
      <c r="J112" s="161"/>
      <c r="K112" s="22"/>
      <c r="L112" s="22"/>
      <c r="M112" s="22"/>
      <c r="N112" s="22"/>
      <c r="O112" s="22"/>
      <c r="P112" s="22"/>
      <c r="Q112" s="22"/>
      <c r="R112" s="22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>
      <c r="A113" s="239" t="s">
        <v>218</v>
      </c>
      <c r="B113" s="181"/>
      <c r="C113" s="181"/>
      <c r="D113" s="181"/>
      <c r="E113" s="181"/>
      <c r="F113" s="181"/>
      <c r="G113" s="181"/>
      <c r="H113" s="182"/>
      <c r="I113" s="35">
        <f>O24</f>
        <v>2200</v>
      </c>
      <c r="J113" s="161"/>
      <c r="K113" s="22"/>
      <c r="L113" s="22"/>
      <c r="M113" s="22"/>
      <c r="N113" s="22"/>
      <c r="O113" s="22"/>
      <c r="P113" s="22"/>
      <c r="Q113" s="22"/>
      <c r="R113" s="22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>
      <c r="A114" s="239" t="s">
        <v>219</v>
      </c>
      <c r="B114" s="181"/>
      <c r="C114" s="181"/>
      <c r="D114" s="181"/>
      <c r="E114" s="181"/>
      <c r="F114" s="181"/>
      <c r="G114" s="181"/>
      <c r="H114" s="182"/>
      <c r="I114" s="165">
        <f>O48</f>
        <v>5625.41608</v>
      </c>
      <c r="J114" s="161"/>
      <c r="K114" s="22"/>
      <c r="L114" s="22"/>
      <c r="M114" s="22"/>
      <c r="N114" s="22"/>
      <c r="O114" s="22"/>
      <c r="P114" s="22"/>
      <c r="Q114" s="22"/>
      <c r="R114" s="22"/>
      <c r="S114" s="23"/>
      <c r="T114" s="23"/>
      <c r="U114" s="23"/>
      <c r="V114" s="23"/>
      <c r="W114" s="23"/>
      <c r="X114" s="23"/>
      <c r="Y114" s="23"/>
      <c r="Z114" s="23"/>
    </row>
    <row r="115" spans="1:26" ht="14.25" customHeight="1">
      <c r="A115" s="203" t="s">
        <v>220</v>
      </c>
      <c r="B115" s="181"/>
      <c r="C115" s="181"/>
      <c r="D115" s="181"/>
      <c r="E115" s="181"/>
      <c r="F115" s="181"/>
      <c r="G115" s="181"/>
      <c r="H115" s="182"/>
      <c r="I115" s="34">
        <f>SUM(I111:I114)</f>
        <v>19804.028926153846</v>
      </c>
      <c r="J115" s="161"/>
      <c r="K115" s="22"/>
      <c r="L115" s="22"/>
      <c r="M115" s="22"/>
      <c r="N115" s="22"/>
      <c r="O115" s="22"/>
      <c r="P115" s="22"/>
      <c r="Q115" s="22"/>
      <c r="R115" s="22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>
      <c r="A116" s="240"/>
      <c r="B116" s="181"/>
      <c r="C116" s="181"/>
      <c r="D116" s="181"/>
      <c r="E116" s="181"/>
      <c r="F116" s="181"/>
      <c r="G116" s="181"/>
      <c r="H116" s="181"/>
      <c r="I116" s="182"/>
      <c r="J116" s="158"/>
      <c r="K116" s="22"/>
      <c r="L116" s="22"/>
      <c r="M116" s="22"/>
      <c r="N116" s="22"/>
      <c r="O116" s="22"/>
      <c r="P116" s="22"/>
      <c r="Q116" s="22"/>
      <c r="R116" s="22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>
      <c r="A117" s="235" t="s">
        <v>221</v>
      </c>
      <c r="B117" s="181"/>
      <c r="C117" s="181"/>
      <c r="D117" s="181"/>
      <c r="E117" s="181"/>
      <c r="F117" s="181"/>
      <c r="G117" s="181"/>
      <c r="H117" s="181"/>
      <c r="I117" s="182"/>
      <c r="J117" s="61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3"/>
      <c r="X117" s="23"/>
      <c r="Y117" s="23"/>
      <c r="Z117" s="23"/>
    </row>
    <row r="118" spans="1:26" ht="12.75" customHeight="1">
      <c r="A118" s="103">
        <v>6</v>
      </c>
      <c r="B118" s="227" t="s">
        <v>222</v>
      </c>
      <c r="C118" s="181"/>
      <c r="D118" s="181"/>
      <c r="E118" s="181"/>
      <c r="F118" s="181"/>
      <c r="G118" s="182"/>
      <c r="H118" s="103" t="s">
        <v>103</v>
      </c>
      <c r="I118" s="143" t="s">
        <v>104</v>
      </c>
      <c r="J118" s="159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103" t="s">
        <v>62</v>
      </c>
      <c r="B119" s="199" t="s">
        <v>223</v>
      </c>
      <c r="C119" s="181"/>
      <c r="D119" s="181"/>
      <c r="E119" s="181"/>
      <c r="F119" s="181"/>
      <c r="G119" s="182"/>
      <c r="H119" s="166">
        <v>0.1</v>
      </c>
      <c r="I119" s="34">
        <f>TRUNC(H119*I115,2)</f>
        <v>1980.4</v>
      </c>
      <c r="J119" s="150"/>
      <c r="K119" s="21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103" t="s">
        <v>65</v>
      </c>
      <c r="B120" s="199" t="s">
        <v>224</v>
      </c>
      <c r="C120" s="181"/>
      <c r="D120" s="181"/>
      <c r="E120" s="181"/>
      <c r="F120" s="181"/>
      <c r="G120" s="182"/>
      <c r="H120" s="167">
        <v>0.1</v>
      </c>
      <c r="I120" s="34">
        <f>TRUNC(H120*(I119+I115),2)</f>
        <v>2178.44</v>
      </c>
      <c r="J120" s="161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103" t="s">
        <v>70</v>
      </c>
      <c r="B121" s="241" t="s">
        <v>225</v>
      </c>
      <c r="C121" s="181"/>
      <c r="D121" s="181"/>
      <c r="E121" s="181"/>
      <c r="F121" s="181"/>
      <c r="G121" s="182"/>
      <c r="H121" s="90"/>
      <c r="I121" s="168"/>
      <c r="J121" s="161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103" t="s">
        <v>226</v>
      </c>
      <c r="B122" s="199" t="s">
        <v>227</v>
      </c>
      <c r="C122" s="181"/>
      <c r="D122" s="181"/>
      <c r="E122" s="181"/>
      <c r="F122" s="181"/>
      <c r="G122" s="182"/>
      <c r="H122" s="167">
        <v>6.4999999999999997E-3</v>
      </c>
      <c r="I122" s="34">
        <f>TRUNC((H122*I130),2)</f>
        <v>165.08</v>
      </c>
      <c r="J122" s="161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103" t="s">
        <v>228</v>
      </c>
      <c r="B123" s="199" t="s">
        <v>229</v>
      </c>
      <c r="C123" s="181"/>
      <c r="D123" s="181"/>
      <c r="E123" s="181"/>
      <c r="F123" s="181"/>
      <c r="G123" s="182"/>
      <c r="H123" s="169">
        <v>0.03</v>
      </c>
      <c r="I123" s="34">
        <f>TRUNC(H123*I130,2)</f>
        <v>761.93</v>
      </c>
      <c r="J123" s="161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103" t="s">
        <v>230</v>
      </c>
      <c r="B124" s="199" t="s">
        <v>231</v>
      </c>
      <c r="C124" s="181"/>
      <c r="D124" s="181"/>
      <c r="E124" s="181"/>
      <c r="F124" s="181"/>
      <c r="G124" s="182"/>
      <c r="H124" s="169">
        <v>0.02</v>
      </c>
      <c r="I124" s="34">
        <f>TRUNC(H124*I130,2)</f>
        <v>507.95</v>
      </c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27" t="s">
        <v>232</v>
      </c>
      <c r="B125" s="181"/>
      <c r="C125" s="181"/>
      <c r="D125" s="181"/>
      <c r="E125" s="181"/>
      <c r="F125" s="181"/>
      <c r="G125" s="182"/>
      <c r="H125" s="167">
        <f>SUM(H119:H124)</f>
        <v>0.25650000000000001</v>
      </c>
      <c r="I125" s="146">
        <f>TRUNC(SUM(I119:I124),2)</f>
        <v>5593.8</v>
      </c>
      <c r="J125" s="161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31"/>
      <c r="B126" s="199"/>
      <c r="C126" s="181"/>
      <c r="D126" s="181"/>
      <c r="E126" s="181"/>
      <c r="F126" s="181"/>
      <c r="G126" s="181"/>
      <c r="H126" s="181"/>
      <c r="I126" s="182"/>
      <c r="J126" s="119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4.25" customHeight="1">
      <c r="A127" s="170" t="s">
        <v>233</v>
      </c>
      <c r="B127" s="246" t="s">
        <v>234</v>
      </c>
      <c r="C127" s="247"/>
      <c r="D127" s="247"/>
      <c r="E127" s="247"/>
      <c r="F127" s="247"/>
      <c r="G127" s="247"/>
      <c r="H127" s="171">
        <f>TRUNC(H122+H123+H124,4)</f>
        <v>5.6500000000000002E-2</v>
      </c>
      <c r="I127" s="172"/>
      <c r="J127" s="61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173"/>
      <c r="B128" s="242">
        <v>100</v>
      </c>
      <c r="C128" s="243"/>
      <c r="D128" s="243"/>
      <c r="E128" s="243"/>
      <c r="F128" s="243"/>
      <c r="G128" s="243"/>
      <c r="H128" s="174"/>
      <c r="I128" s="175"/>
      <c r="J128" s="109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173" t="s">
        <v>235</v>
      </c>
      <c r="B129" s="242" t="s">
        <v>236</v>
      </c>
      <c r="C129" s="243"/>
      <c r="D129" s="243"/>
      <c r="E129" s="243"/>
      <c r="F129" s="243"/>
      <c r="G129" s="243"/>
      <c r="H129" s="174"/>
      <c r="I129" s="175">
        <f>TRUNC(I115+I119+I120,2)</f>
        <v>23962.86</v>
      </c>
      <c r="J129" s="21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173" t="s">
        <v>237</v>
      </c>
      <c r="B130" s="242" t="s">
        <v>238</v>
      </c>
      <c r="C130" s="243"/>
      <c r="D130" s="243"/>
      <c r="E130" s="243"/>
      <c r="F130" s="243"/>
      <c r="G130" s="243"/>
      <c r="H130" s="174"/>
      <c r="I130" s="175">
        <f>TRUNC(I129/(1-H127),2)</f>
        <v>25397.83</v>
      </c>
      <c r="J130" s="119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176"/>
      <c r="B131" s="244" t="s">
        <v>239</v>
      </c>
      <c r="C131" s="222"/>
      <c r="D131" s="222"/>
      <c r="E131" s="222"/>
      <c r="F131" s="222"/>
      <c r="G131" s="222"/>
      <c r="H131" s="177"/>
      <c r="I131" s="178">
        <f>I130-I129</f>
        <v>1434.9700000000012</v>
      </c>
      <c r="J131" s="61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1"/>
      <c r="J132" s="159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45" t="s">
        <v>240</v>
      </c>
      <c r="B133" s="181"/>
      <c r="C133" s="181"/>
      <c r="D133" s="181"/>
      <c r="E133" s="181"/>
      <c r="F133" s="181"/>
      <c r="G133" s="181"/>
      <c r="H133" s="182"/>
      <c r="I133" s="179">
        <f>I130</f>
        <v>25397.83</v>
      </c>
      <c r="J133" s="109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45" t="s">
        <v>241</v>
      </c>
      <c r="B134" s="181"/>
      <c r="C134" s="181"/>
      <c r="D134" s="181"/>
      <c r="E134" s="181"/>
      <c r="F134" s="181"/>
      <c r="G134" s="181"/>
      <c r="H134" s="182"/>
      <c r="I134" s="179">
        <f>I133/O19</f>
        <v>28.861170454545455</v>
      </c>
      <c r="J134" s="21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1"/>
      <c r="J135" s="158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1"/>
      <c r="J136" s="145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1"/>
      <c r="J137" s="21"/>
      <c r="K137" s="22"/>
      <c r="L137" s="22"/>
      <c r="M137" s="22"/>
      <c r="N137" s="22"/>
      <c r="O137" s="22"/>
      <c r="P137" s="22"/>
      <c r="Q137" s="22"/>
      <c r="R137" s="22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1"/>
      <c r="J138" s="21"/>
      <c r="K138" s="22"/>
      <c r="L138" s="22"/>
      <c r="M138" s="22"/>
      <c r="N138" s="22"/>
      <c r="O138" s="22"/>
      <c r="P138" s="22"/>
      <c r="Q138" s="22"/>
      <c r="R138" s="22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1"/>
      <c r="J139" s="21"/>
      <c r="K139" s="22"/>
      <c r="L139" s="22"/>
      <c r="M139" s="22"/>
      <c r="N139" s="22"/>
      <c r="O139" s="22"/>
      <c r="P139" s="22"/>
      <c r="Q139" s="22"/>
      <c r="R139" s="22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1"/>
      <c r="J140" s="21"/>
      <c r="K140" s="22"/>
      <c r="L140" s="22"/>
      <c r="M140" s="22"/>
      <c r="N140" s="22"/>
      <c r="O140" s="22"/>
      <c r="P140" s="22"/>
      <c r="Q140" s="22"/>
      <c r="R140" s="22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1"/>
      <c r="J141" s="21"/>
      <c r="K141" s="22"/>
      <c r="L141" s="22"/>
      <c r="M141" s="22"/>
      <c r="N141" s="22"/>
      <c r="O141" s="22"/>
      <c r="P141" s="22"/>
      <c r="Q141" s="22"/>
      <c r="R141" s="22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1"/>
      <c r="J142" s="21"/>
      <c r="K142" s="22"/>
      <c r="L142" s="22"/>
      <c r="M142" s="22"/>
      <c r="N142" s="22"/>
      <c r="O142" s="22"/>
      <c r="P142" s="22"/>
      <c r="Q142" s="22"/>
      <c r="R142" s="22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1"/>
      <c r="J143" s="21"/>
      <c r="K143" s="22"/>
      <c r="L143" s="22"/>
      <c r="M143" s="22"/>
      <c r="N143" s="22"/>
      <c r="O143" s="22"/>
      <c r="P143" s="22"/>
      <c r="Q143" s="22"/>
      <c r="R143" s="22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1"/>
      <c r="J144" s="21"/>
      <c r="K144" s="22"/>
      <c r="L144" s="22"/>
      <c r="M144" s="22"/>
      <c r="N144" s="22"/>
      <c r="O144" s="22"/>
      <c r="P144" s="22"/>
      <c r="Q144" s="22"/>
      <c r="R144" s="22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1"/>
      <c r="J145" s="21"/>
      <c r="K145" s="22"/>
      <c r="L145" s="22"/>
      <c r="M145" s="22"/>
      <c r="N145" s="22"/>
      <c r="O145" s="22"/>
      <c r="P145" s="22"/>
      <c r="Q145" s="22"/>
      <c r="R145" s="22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1"/>
      <c r="J146" s="21"/>
      <c r="K146" s="22"/>
      <c r="L146" s="22"/>
      <c r="M146" s="22"/>
      <c r="N146" s="22"/>
      <c r="O146" s="22"/>
      <c r="P146" s="22"/>
      <c r="Q146" s="22"/>
      <c r="R146" s="22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1"/>
      <c r="J147" s="21"/>
      <c r="K147" s="22"/>
      <c r="L147" s="22"/>
      <c r="M147" s="22"/>
      <c r="N147" s="22"/>
      <c r="O147" s="22"/>
      <c r="P147" s="22"/>
      <c r="Q147" s="22"/>
      <c r="R147" s="22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1"/>
      <c r="J148" s="21"/>
      <c r="K148" s="22"/>
      <c r="L148" s="22"/>
      <c r="M148" s="22"/>
      <c r="N148" s="22"/>
      <c r="O148" s="22"/>
      <c r="P148" s="22"/>
      <c r="Q148" s="22"/>
      <c r="R148" s="22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1"/>
      <c r="J149" s="21"/>
      <c r="K149" s="22"/>
      <c r="L149" s="22"/>
      <c r="M149" s="22"/>
      <c r="N149" s="22"/>
      <c r="O149" s="22"/>
      <c r="P149" s="22"/>
      <c r="Q149" s="22"/>
      <c r="R149" s="22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1"/>
      <c r="J150" s="21"/>
      <c r="K150" s="22"/>
      <c r="L150" s="22"/>
      <c r="M150" s="22"/>
      <c r="N150" s="22"/>
      <c r="O150" s="22"/>
      <c r="P150" s="22"/>
      <c r="Q150" s="22"/>
      <c r="R150" s="22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1"/>
      <c r="J151" s="21"/>
      <c r="K151" s="22"/>
      <c r="L151" s="22"/>
      <c r="M151" s="22"/>
      <c r="N151" s="22"/>
      <c r="O151" s="22"/>
      <c r="P151" s="22"/>
      <c r="Q151" s="22"/>
      <c r="R151" s="22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1"/>
      <c r="J152" s="21"/>
      <c r="K152" s="22"/>
      <c r="L152" s="22"/>
      <c r="M152" s="22"/>
      <c r="N152" s="22"/>
      <c r="O152" s="22"/>
      <c r="P152" s="22"/>
      <c r="Q152" s="22"/>
      <c r="R152" s="22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1"/>
      <c r="J153" s="21"/>
      <c r="K153" s="22"/>
      <c r="L153" s="22"/>
      <c r="M153" s="22"/>
      <c r="N153" s="22"/>
      <c r="O153" s="22"/>
      <c r="P153" s="22"/>
      <c r="Q153" s="22"/>
      <c r="R153" s="22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1"/>
      <c r="J154" s="21"/>
      <c r="K154" s="22"/>
      <c r="L154" s="22"/>
      <c r="M154" s="22"/>
      <c r="N154" s="22"/>
      <c r="O154" s="22"/>
      <c r="P154" s="22"/>
      <c r="Q154" s="22"/>
      <c r="R154" s="22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1"/>
      <c r="J155" s="21"/>
      <c r="K155" s="22"/>
      <c r="L155" s="22"/>
      <c r="M155" s="22"/>
      <c r="N155" s="22"/>
      <c r="O155" s="22"/>
      <c r="P155" s="22"/>
      <c r="Q155" s="22"/>
      <c r="R155" s="22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1"/>
      <c r="J156" s="21"/>
      <c r="K156" s="22"/>
      <c r="L156" s="22"/>
      <c r="M156" s="22"/>
      <c r="N156" s="22"/>
      <c r="O156" s="22"/>
      <c r="P156" s="22"/>
      <c r="Q156" s="22"/>
      <c r="R156" s="22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1"/>
      <c r="J157" s="21"/>
      <c r="K157" s="22"/>
      <c r="L157" s="22"/>
      <c r="M157" s="22"/>
      <c r="N157" s="22"/>
      <c r="O157" s="22"/>
      <c r="P157" s="22"/>
      <c r="Q157" s="22"/>
      <c r="R157" s="22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1"/>
      <c r="J158" s="21"/>
      <c r="K158" s="22"/>
      <c r="L158" s="22"/>
      <c r="M158" s="22"/>
      <c r="N158" s="22"/>
      <c r="O158" s="22"/>
      <c r="P158" s="22"/>
      <c r="Q158" s="22"/>
      <c r="R158" s="22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1"/>
      <c r="J159" s="21"/>
      <c r="K159" s="22"/>
      <c r="L159" s="22"/>
      <c r="M159" s="22"/>
      <c r="N159" s="22"/>
      <c r="O159" s="22"/>
      <c r="P159" s="22"/>
      <c r="Q159" s="22"/>
      <c r="R159" s="22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1"/>
      <c r="J160" s="21"/>
      <c r="K160" s="22"/>
      <c r="L160" s="22"/>
      <c r="M160" s="22"/>
      <c r="N160" s="22"/>
      <c r="O160" s="22"/>
      <c r="P160" s="22"/>
      <c r="Q160" s="22"/>
      <c r="R160" s="22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1"/>
      <c r="J161" s="21"/>
      <c r="K161" s="22"/>
      <c r="L161" s="22"/>
      <c r="M161" s="22"/>
      <c r="N161" s="22"/>
      <c r="O161" s="22"/>
      <c r="P161" s="22"/>
      <c r="Q161" s="22"/>
      <c r="R161" s="22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1"/>
      <c r="J162" s="21"/>
      <c r="K162" s="22"/>
      <c r="L162" s="22"/>
      <c r="M162" s="22"/>
      <c r="N162" s="22"/>
      <c r="O162" s="22"/>
      <c r="P162" s="22"/>
      <c r="Q162" s="22"/>
      <c r="R162" s="22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1"/>
      <c r="J163" s="21"/>
      <c r="K163" s="22"/>
      <c r="L163" s="22"/>
      <c r="M163" s="22"/>
      <c r="N163" s="22"/>
      <c r="O163" s="22"/>
      <c r="P163" s="22"/>
      <c r="Q163" s="22"/>
      <c r="R163" s="22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1"/>
      <c r="J164" s="21"/>
      <c r="K164" s="22"/>
      <c r="L164" s="22"/>
      <c r="M164" s="22"/>
      <c r="N164" s="22"/>
      <c r="O164" s="22"/>
      <c r="P164" s="22"/>
      <c r="Q164" s="22"/>
      <c r="R164" s="22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1"/>
      <c r="J165" s="21"/>
      <c r="K165" s="22"/>
      <c r="L165" s="22"/>
      <c r="M165" s="22"/>
      <c r="N165" s="22"/>
      <c r="O165" s="22"/>
      <c r="P165" s="22"/>
      <c r="Q165" s="22"/>
      <c r="R165" s="22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1"/>
      <c r="J166" s="21"/>
      <c r="K166" s="22"/>
      <c r="L166" s="22"/>
      <c r="M166" s="22"/>
      <c r="N166" s="22"/>
      <c r="O166" s="22"/>
      <c r="P166" s="22"/>
      <c r="Q166" s="22"/>
      <c r="R166" s="22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1"/>
      <c r="J167" s="21"/>
      <c r="K167" s="22"/>
      <c r="L167" s="22"/>
      <c r="M167" s="22"/>
      <c r="N167" s="22"/>
      <c r="O167" s="22"/>
      <c r="P167" s="22"/>
      <c r="Q167" s="22"/>
      <c r="R167" s="22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1"/>
      <c r="J168" s="21"/>
      <c r="K168" s="22"/>
      <c r="L168" s="22"/>
      <c r="M168" s="22"/>
      <c r="N168" s="22"/>
      <c r="O168" s="22"/>
      <c r="P168" s="22"/>
      <c r="Q168" s="22"/>
      <c r="R168" s="22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1"/>
      <c r="J169" s="21"/>
      <c r="K169" s="22"/>
      <c r="L169" s="22"/>
      <c r="M169" s="22"/>
      <c r="N169" s="22"/>
      <c r="O169" s="22"/>
      <c r="P169" s="22"/>
      <c r="Q169" s="22"/>
      <c r="R169" s="22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1"/>
      <c r="J170" s="21"/>
      <c r="K170" s="22"/>
      <c r="L170" s="22"/>
      <c r="M170" s="22"/>
      <c r="N170" s="22"/>
      <c r="O170" s="22"/>
      <c r="P170" s="22"/>
      <c r="Q170" s="22"/>
      <c r="R170" s="22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1"/>
      <c r="J171" s="21"/>
      <c r="K171" s="22"/>
      <c r="L171" s="22"/>
      <c r="M171" s="22"/>
      <c r="N171" s="22"/>
      <c r="O171" s="22"/>
      <c r="P171" s="22"/>
      <c r="Q171" s="22"/>
      <c r="R171" s="22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1"/>
      <c r="J172" s="21"/>
      <c r="K172" s="22"/>
      <c r="L172" s="22"/>
      <c r="M172" s="22"/>
      <c r="N172" s="22"/>
      <c r="O172" s="22"/>
      <c r="P172" s="22"/>
      <c r="Q172" s="22"/>
      <c r="R172" s="22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1"/>
      <c r="J173" s="21"/>
      <c r="K173" s="22"/>
      <c r="L173" s="22"/>
      <c r="M173" s="22"/>
      <c r="N173" s="22"/>
      <c r="O173" s="22"/>
      <c r="P173" s="22"/>
      <c r="Q173" s="22"/>
      <c r="R173" s="22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1"/>
      <c r="J174" s="21"/>
      <c r="K174" s="22"/>
      <c r="L174" s="22"/>
      <c r="M174" s="22"/>
      <c r="N174" s="22"/>
      <c r="O174" s="22"/>
      <c r="P174" s="22"/>
      <c r="Q174" s="22"/>
      <c r="R174" s="22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1"/>
      <c r="J175" s="21"/>
      <c r="K175" s="22"/>
      <c r="L175" s="22"/>
      <c r="M175" s="22"/>
      <c r="N175" s="22"/>
      <c r="O175" s="22"/>
      <c r="P175" s="22"/>
      <c r="Q175" s="22"/>
      <c r="R175" s="22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1"/>
      <c r="J176" s="21"/>
      <c r="K176" s="22"/>
      <c r="L176" s="22"/>
      <c r="M176" s="22"/>
      <c r="N176" s="22"/>
      <c r="O176" s="22"/>
      <c r="P176" s="22"/>
      <c r="Q176" s="22"/>
      <c r="R176" s="22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1"/>
      <c r="J177" s="21"/>
      <c r="K177" s="22"/>
      <c r="L177" s="22"/>
      <c r="M177" s="22"/>
      <c r="N177" s="22"/>
      <c r="O177" s="22"/>
      <c r="P177" s="22"/>
      <c r="Q177" s="22"/>
      <c r="R177" s="22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1"/>
      <c r="J178" s="21"/>
      <c r="K178" s="22"/>
      <c r="L178" s="22"/>
      <c r="M178" s="22"/>
      <c r="N178" s="22"/>
      <c r="O178" s="22"/>
      <c r="P178" s="22"/>
      <c r="Q178" s="22"/>
      <c r="R178" s="22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1"/>
      <c r="J179" s="21"/>
      <c r="K179" s="22"/>
      <c r="L179" s="22"/>
      <c r="M179" s="22"/>
      <c r="N179" s="22"/>
      <c r="O179" s="22"/>
      <c r="P179" s="22"/>
      <c r="Q179" s="22"/>
      <c r="R179" s="22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1"/>
      <c r="J180" s="21"/>
      <c r="K180" s="22"/>
      <c r="L180" s="22"/>
      <c r="M180" s="22"/>
      <c r="N180" s="22"/>
      <c r="O180" s="22"/>
      <c r="P180" s="22"/>
      <c r="Q180" s="22"/>
      <c r="R180" s="22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1"/>
      <c r="J181" s="21"/>
      <c r="K181" s="22"/>
      <c r="L181" s="22"/>
      <c r="M181" s="22"/>
      <c r="N181" s="22"/>
      <c r="O181" s="22"/>
      <c r="P181" s="22"/>
      <c r="Q181" s="22"/>
      <c r="R181" s="22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1"/>
      <c r="J182" s="21"/>
      <c r="K182" s="22"/>
      <c r="L182" s="22"/>
      <c r="M182" s="22"/>
      <c r="N182" s="22"/>
      <c r="O182" s="22"/>
      <c r="P182" s="22"/>
      <c r="Q182" s="22"/>
      <c r="R182" s="22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1"/>
      <c r="J183" s="21"/>
      <c r="K183" s="22"/>
      <c r="L183" s="22"/>
      <c r="M183" s="22"/>
      <c r="N183" s="22"/>
      <c r="O183" s="22"/>
      <c r="P183" s="22"/>
      <c r="Q183" s="22"/>
      <c r="R183" s="22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1"/>
      <c r="J184" s="21"/>
      <c r="K184" s="22"/>
      <c r="L184" s="22"/>
      <c r="M184" s="22"/>
      <c r="N184" s="22"/>
      <c r="O184" s="22"/>
      <c r="P184" s="22"/>
      <c r="Q184" s="22"/>
      <c r="R184" s="22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1"/>
      <c r="J185" s="21"/>
      <c r="K185" s="22"/>
      <c r="L185" s="22"/>
      <c r="M185" s="22"/>
      <c r="N185" s="22"/>
      <c r="O185" s="22"/>
      <c r="P185" s="22"/>
      <c r="Q185" s="22"/>
      <c r="R185" s="22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1"/>
      <c r="J186" s="21"/>
      <c r="K186" s="22"/>
      <c r="L186" s="22"/>
      <c r="M186" s="22"/>
      <c r="N186" s="22"/>
      <c r="O186" s="22"/>
      <c r="P186" s="22"/>
      <c r="Q186" s="22"/>
      <c r="R186" s="22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1"/>
      <c r="J187" s="21"/>
      <c r="K187" s="22"/>
      <c r="L187" s="22"/>
      <c r="M187" s="22"/>
      <c r="N187" s="22"/>
      <c r="O187" s="22"/>
      <c r="P187" s="22"/>
      <c r="Q187" s="22"/>
      <c r="R187" s="22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1"/>
      <c r="J188" s="21"/>
      <c r="K188" s="22"/>
      <c r="L188" s="22"/>
      <c r="M188" s="22"/>
      <c r="N188" s="22"/>
      <c r="O188" s="22"/>
      <c r="P188" s="22"/>
      <c r="Q188" s="22"/>
      <c r="R188" s="22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1"/>
      <c r="J189" s="21"/>
      <c r="K189" s="22"/>
      <c r="L189" s="22"/>
      <c r="M189" s="22"/>
      <c r="N189" s="22"/>
      <c r="O189" s="22"/>
      <c r="P189" s="22"/>
      <c r="Q189" s="22"/>
      <c r="R189" s="22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1"/>
      <c r="J190" s="21"/>
      <c r="K190" s="22"/>
      <c r="L190" s="22"/>
      <c r="M190" s="22"/>
      <c r="N190" s="22"/>
      <c r="O190" s="22"/>
      <c r="P190" s="22"/>
      <c r="Q190" s="22"/>
      <c r="R190" s="22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1"/>
      <c r="J191" s="21"/>
      <c r="K191" s="22"/>
      <c r="L191" s="22"/>
      <c r="M191" s="22"/>
      <c r="N191" s="22"/>
      <c r="O191" s="22"/>
      <c r="P191" s="22"/>
      <c r="Q191" s="22"/>
      <c r="R191" s="22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1"/>
      <c r="J192" s="21"/>
      <c r="K192" s="22"/>
      <c r="L192" s="22"/>
      <c r="M192" s="22"/>
      <c r="N192" s="22"/>
      <c r="O192" s="22"/>
      <c r="P192" s="22"/>
      <c r="Q192" s="22"/>
      <c r="R192" s="22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1"/>
      <c r="J193" s="21"/>
      <c r="K193" s="22"/>
      <c r="L193" s="22"/>
      <c r="M193" s="22"/>
      <c r="N193" s="22"/>
      <c r="O193" s="22"/>
      <c r="P193" s="22"/>
      <c r="Q193" s="22"/>
      <c r="R193" s="22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1"/>
      <c r="J194" s="21"/>
      <c r="K194" s="22"/>
      <c r="L194" s="22"/>
      <c r="M194" s="22"/>
      <c r="N194" s="22"/>
      <c r="O194" s="22"/>
      <c r="P194" s="22"/>
      <c r="Q194" s="22"/>
      <c r="R194" s="22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1"/>
      <c r="J195" s="21"/>
      <c r="K195" s="22"/>
      <c r="L195" s="22"/>
      <c r="M195" s="22"/>
      <c r="N195" s="22"/>
      <c r="O195" s="22"/>
      <c r="P195" s="22"/>
      <c r="Q195" s="22"/>
      <c r="R195" s="22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1"/>
      <c r="J196" s="21"/>
      <c r="K196" s="22"/>
      <c r="L196" s="22"/>
      <c r="M196" s="22"/>
      <c r="N196" s="22"/>
      <c r="O196" s="22"/>
      <c r="P196" s="22"/>
      <c r="Q196" s="22"/>
      <c r="R196" s="22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1"/>
      <c r="J197" s="21"/>
      <c r="K197" s="22"/>
      <c r="L197" s="22"/>
      <c r="M197" s="22"/>
      <c r="N197" s="22"/>
      <c r="O197" s="22"/>
      <c r="P197" s="22"/>
      <c r="Q197" s="22"/>
      <c r="R197" s="22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1"/>
      <c r="J198" s="21"/>
      <c r="K198" s="22"/>
      <c r="L198" s="22"/>
      <c r="M198" s="22"/>
      <c r="N198" s="22"/>
      <c r="O198" s="22"/>
      <c r="P198" s="22"/>
      <c r="Q198" s="22"/>
      <c r="R198" s="22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1"/>
      <c r="J199" s="21"/>
      <c r="K199" s="22"/>
      <c r="L199" s="22"/>
      <c r="M199" s="22"/>
      <c r="N199" s="22"/>
      <c r="O199" s="22"/>
      <c r="P199" s="22"/>
      <c r="Q199" s="22"/>
      <c r="R199" s="22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1"/>
      <c r="J200" s="21"/>
      <c r="K200" s="22"/>
      <c r="L200" s="22"/>
      <c r="M200" s="22"/>
      <c r="N200" s="22"/>
      <c r="O200" s="22"/>
      <c r="P200" s="22"/>
      <c r="Q200" s="22"/>
      <c r="R200" s="22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1"/>
      <c r="J201" s="21"/>
      <c r="K201" s="22"/>
      <c r="L201" s="22"/>
      <c r="M201" s="22"/>
      <c r="N201" s="22"/>
      <c r="O201" s="22"/>
      <c r="P201" s="22"/>
      <c r="Q201" s="22"/>
      <c r="R201" s="22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1"/>
      <c r="J202" s="21"/>
      <c r="K202" s="22"/>
      <c r="L202" s="22"/>
      <c r="M202" s="22"/>
      <c r="N202" s="22"/>
      <c r="O202" s="22"/>
      <c r="P202" s="22"/>
      <c r="Q202" s="22"/>
      <c r="R202" s="22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1"/>
      <c r="J203" s="21"/>
      <c r="K203" s="22"/>
      <c r="L203" s="22"/>
      <c r="M203" s="22"/>
      <c r="N203" s="22"/>
      <c r="O203" s="22"/>
      <c r="P203" s="22"/>
      <c r="Q203" s="22"/>
      <c r="R203" s="22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1"/>
      <c r="J204" s="21"/>
      <c r="K204" s="22"/>
      <c r="L204" s="22"/>
      <c r="M204" s="22"/>
      <c r="N204" s="22"/>
      <c r="O204" s="22"/>
      <c r="P204" s="22"/>
      <c r="Q204" s="22"/>
      <c r="R204" s="22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1"/>
      <c r="J205" s="21"/>
      <c r="K205" s="22"/>
      <c r="L205" s="22"/>
      <c r="M205" s="22"/>
      <c r="N205" s="22"/>
      <c r="O205" s="22"/>
      <c r="P205" s="22"/>
      <c r="Q205" s="22"/>
      <c r="R205" s="22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1"/>
      <c r="J206" s="21"/>
      <c r="K206" s="22"/>
      <c r="L206" s="22"/>
      <c r="M206" s="22"/>
      <c r="N206" s="22"/>
      <c r="O206" s="22"/>
      <c r="P206" s="22"/>
      <c r="Q206" s="22"/>
      <c r="R206" s="22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1"/>
      <c r="J207" s="21"/>
      <c r="K207" s="22"/>
      <c r="L207" s="22"/>
      <c r="M207" s="22"/>
      <c r="N207" s="22"/>
      <c r="O207" s="22"/>
      <c r="P207" s="22"/>
      <c r="Q207" s="22"/>
      <c r="R207" s="22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1"/>
      <c r="J208" s="21"/>
      <c r="K208" s="22"/>
      <c r="L208" s="22"/>
      <c r="M208" s="22"/>
      <c r="N208" s="22"/>
      <c r="O208" s="22"/>
      <c r="P208" s="22"/>
      <c r="Q208" s="22"/>
      <c r="R208" s="22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1"/>
      <c r="J209" s="21"/>
      <c r="K209" s="22"/>
      <c r="L209" s="22"/>
      <c r="M209" s="22"/>
      <c r="N209" s="22"/>
      <c r="O209" s="22"/>
      <c r="P209" s="22"/>
      <c r="Q209" s="22"/>
      <c r="R209" s="22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1"/>
      <c r="J210" s="21"/>
      <c r="K210" s="22"/>
      <c r="L210" s="22"/>
      <c r="M210" s="22"/>
      <c r="N210" s="22"/>
      <c r="O210" s="22"/>
      <c r="P210" s="22"/>
      <c r="Q210" s="22"/>
      <c r="R210" s="22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1"/>
      <c r="J211" s="21"/>
      <c r="K211" s="22"/>
      <c r="L211" s="22"/>
      <c r="M211" s="22"/>
      <c r="N211" s="22"/>
      <c r="O211" s="22"/>
      <c r="P211" s="22"/>
      <c r="Q211" s="22"/>
      <c r="R211" s="22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1"/>
      <c r="J212" s="21"/>
      <c r="K212" s="22"/>
      <c r="L212" s="22"/>
      <c r="M212" s="22"/>
      <c r="N212" s="22"/>
      <c r="O212" s="22"/>
      <c r="P212" s="22"/>
      <c r="Q212" s="22"/>
      <c r="R212" s="22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1"/>
      <c r="J213" s="21"/>
      <c r="K213" s="22"/>
      <c r="L213" s="22"/>
      <c r="M213" s="22"/>
      <c r="N213" s="22"/>
      <c r="O213" s="22"/>
      <c r="P213" s="22"/>
      <c r="Q213" s="22"/>
      <c r="R213" s="22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1"/>
      <c r="J214" s="21"/>
      <c r="K214" s="22"/>
      <c r="L214" s="22"/>
      <c r="M214" s="22"/>
      <c r="N214" s="22"/>
      <c r="O214" s="22"/>
      <c r="P214" s="22"/>
      <c r="Q214" s="22"/>
      <c r="R214" s="22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1"/>
      <c r="J215" s="21"/>
      <c r="K215" s="22"/>
      <c r="L215" s="22"/>
      <c r="M215" s="22"/>
      <c r="N215" s="22"/>
      <c r="O215" s="22"/>
      <c r="P215" s="22"/>
      <c r="Q215" s="22"/>
      <c r="R215" s="22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1"/>
      <c r="J216" s="21"/>
      <c r="K216" s="22"/>
      <c r="L216" s="22"/>
      <c r="M216" s="22"/>
      <c r="N216" s="22"/>
      <c r="O216" s="22"/>
      <c r="P216" s="22"/>
      <c r="Q216" s="22"/>
      <c r="R216" s="22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1"/>
      <c r="J217" s="21"/>
      <c r="K217" s="22"/>
      <c r="L217" s="22"/>
      <c r="M217" s="22"/>
      <c r="N217" s="22"/>
      <c r="O217" s="22"/>
      <c r="P217" s="22"/>
      <c r="Q217" s="22"/>
      <c r="R217" s="22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1"/>
      <c r="J218" s="21"/>
      <c r="K218" s="22"/>
      <c r="L218" s="22"/>
      <c r="M218" s="22"/>
      <c r="N218" s="22"/>
      <c r="O218" s="22"/>
      <c r="P218" s="22"/>
      <c r="Q218" s="22"/>
      <c r="R218" s="22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1"/>
      <c r="J219" s="21"/>
      <c r="K219" s="22"/>
      <c r="L219" s="22"/>
      <c r="M219" s="22"/>
      <c r="N219" s="22"/>
      <c r="O219" s="22"/>
      <c r="P219" s="22"/>
      <c r="Q219" s="22"/>
      <c r="R219" s="22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1"/>
      <c r="J220" s="21"/>
      <c r="K220" s="22"/>
      <c r="L220" s="22"/>
      <c r="M220" s="22"/>
      <c r="N220" s="22"/>
      <c r="O220" s="22"/>
      <c r="P220" s="22"/>
      <c r="Q220" s="22"/>
      <c r="R220" s="22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1"/>
      <c r="J221" s="21"/>
      <c r="K221" s="22"/>
      <c r="L221" s="22"/>
      <c r="M221" s="22"/>
      <c r="N221" s="22"/>
      <c r="O221" s="22"/>
      <c r="P221" s="22"/>
      <c r="Q221" s="22"/>
      <c r="R221" s="22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1"/>
      <c r="J222" s="21"/>
      <c r="K222" s="22"/>
      <c r="L222" s="22"/>
      <c r="M222" s="22"/>
      <c r="N222" s="22"/>
      <c r="O222" s="22"/>
      <c r="P222" s="22"/>
      <c r="Q222" s="22"/>
      <c r="R222" s="22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1"/>
      <c r="J223" s="21"/>
      <c r="K223" s="22"/>
      <c r="L223" s="22"/>
      <c r="M223" s="22"/>
      <c r="N223" s="22"/>
      <c r="O223" s="22"/>
      <c r="P223" s="22"/>
      <c r="Q223" s="22"/>
      <c r="R223" s="22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1"/>
      <c r="J224" s="21"/>
      <c r="K224" s="22"/>
      <c r="L224" s="22"/>
      <c r="M224" s="22"/>
      <c r="N224" s="22"/>
      <c r="O224" s="22"/>
      <c r="P224" s="22"/>
      <c r="Q224" s="22"/>
      <c r="R224" s="22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1"/>
      <c r="J225" s="21"/>
      <c r="K225" s="22"/>
      <c r="L225" s="22"/>
      <c r="M225" s="22"/>
      <c r="N225" s="22"/>
      <c r="O225" s="22"/>
      <c r="P225" s="22"/>
      <c r="Q225" s="22"/>
      <c r="R225" s="22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1"/>
      <c r="J226" s="21"/>
      <c r="K226" s="22"/>
      <c r="L226" s="22"/>
      <c r="M226" s="22"/>
      <c r="N226" s="22"/>
      <c r="O226" s="22"/>
      <c r="P226" s="22"/>
      <c r="Q226" s="22"/>
      <c r="R226" s="22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1"/>
      <c r="J227" s="21"/>
      <c r="K227" s="22"/>
      <c r="L227" s="22"/>
      <c r="M227" s="22"/>
      <c r="N227" s="22"/>
      <c r="O227" s="22"/>
      <c r="P227" s="22"/>
      <c r="Q227" s="22"/>
      <c r="R227" s="22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1"/>
      <c r="J228" s="21"/>
      <c r="K228" s="22"/>
      <c r="L228" s="22"/>
      <c r="M228" s="22"/>
      <c r="N228" s="22"/>
      <c r="O228" s="22"/>
      <c r="P228" s="22"/>
      <c r="Q228" s="22"/>
      <c r="R228" s="22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1"/>
      <c r="J229" s="21"/>
      <c r="K229" s="22"/>
      <c r="L229" s="22"/>
      <c r="M229" s="22"/>
      <c r="N229" s="22"/>
      <c r="O229" s="22"/>
      <c r="P229" s="22"/>
      <c r="Q229" s="22"/>
      <c r="R229" s="22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1"/>
      <c r="J230" s="21"/>
      <c r="K230" s="22"/>
      <c r="L230" s="22"/>
      <c r="M230" s="22"/>
      <c r="N230" s="22"/>
      <c r="O230" s="22"/>
      <c r="P230" s="22"/>
      <c r="Q230" s="22"/>
      <c r="R230" s="22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1"/>
      <c r="J231" s="21"/>
      <c r="K231" s="22"/>
      <c r="L231" s="22"/>
      <c r="M231" s="22"/>
      <c r="N231" s="22"/>
      <c r="O231" s="22"/>
      <c r="P231" s="22"/>
      <c r="Q231" s="22"/>
      <c r="R231" s="22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1"/>
      <c r="J232" s="21"/>
      <c r="K232" s="22"/>
      <c r="L232" s="22"/>
      <c r="M232" s="22"/>
      <c r="N232" s="22"/>
      <c r="O232" s="22"/>
      <c r="P232" s="22"/>
      <c r="Q232" s="22"/>
      <c r="R232" s="22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1"/>
      <c r="J233" s="21"/>
      <c r="K233" s="22"/>
      <c r="L233" s="22"/>
      <c r="M233" s="22"/>
      <c r="N233" s="22"/>
      <c r="O233" s="22"/>
      <c r="P233" s="22"/>
      <c r="Q233" s="22"/>
      <c r="R233" s="22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1"/>
      <c r="J234" s="21"/>
      <c r="K234" s="22"/>
      <c r="L234" s="22"/>
      <c r="M234" s="22"/>
      <c r="N234" s="22"/>
      <c r="O234" s="22"/>
      <c r="P234" s="22"/>
      <c r="Q234" s="22"/>
      <c r="R234" s="22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1"/>
      <c r="J235" s="21"/>
      <c r="K235" s="22"/>
      <c r="L235" s="22"/>
      <c r="M235" s="22"/>
      <c r="N235" s="22"/>
      <c r="O235" s="22"/>
      <c r="P235" s="22"/>
      <c r="Q235" s="22"/>
      <c r="R235" s="22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1"/>
      <c r="J236" s="21"/>
      <c r="K236" s="22"/>
      <c r="L236" s="22"/>
      <c r="M236" s="22"/>
      <c r="N236" s="22"/>
      <c r="O236" s="22"/>
      <c r="P236" s="22"/>
      <c r="Q236" s="22"/>
      <c r="R236" s="22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1"/>
      <c r="J237" s="21"/>
      <c r="K237" s="22"/>
      <c r="L237" s="22"/>
      <c r="M237" s="22"/>
      <c r="N237" s="22"/>
      <c r="O237" s="22"/>
      <c r="P237" s="22"/>
      <c r="Q237" s="22"/>
      <c r="R237" s="22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1"/>
      <c r="J238" s="21"/>
      <c r="K238" s="22"/>
      <c r="L238" s="22"/>
      <c r="M238" s="22"/>
      <c r="N238" s="22"/>
      <c r="O238" s="22"/>
      <c r="P238" s="22"/>
      <c r="Q238" s="22"/>
      <c r="R238" s="22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1"/>
      <c r="J239" s="21"/>
      <c r="K239" s="22"/>
      <c r="L239" s="22"/>
      <c r="M239" s="22"/>
      <c r="N239" s="22"/>
      <c r="O239" s="22"/>
      <c r="P239" s="22"/>
      <c r="Q239" s="22"/>
      <c r="R239" s="22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1"/>
      <c r="J240" s="21"/>
      <c r="K240" s="22"/>
      <c r="L240" s="22"/>
      <c r="M240" s="22"/>
      <c r="N240" s="22"/>
      <c r="O240" s="22"/>
      <c r="P240" s="22"/>
      <c r="Q240" s="22"/>
      <c r="R240" s="22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1"/>
      <c r="J241" s="21"/>
      <c r="K241" s="22"/>
      <c r="L241" s="22"/>
      <c r="M241" s="22"/>
      <c r="N241" s="22"/>
      <c r="O241" s="22"/>
      <c r="P241" s="22"/>
      <c r="Q241" s="22"/>
      <c r="R241" s="22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1"/>
      <c r="J242" s="21"/>
      <c r="K242" s="22"/>
      <c r="L242" s="22"/>
      <c r="M242" s="22"/>
      <c r="N242" s="22"/>
      <c r="O242" s="22"/>
      <c r="P242" s="22"/>
      <c r="Q242" s="22"/>
      <c r="R242" s="22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1"/>
      <c r="J243" s="21"/>
      <c r="K243" s="22"/>
      <c r="L243" s="22"/>
      <c r="M243" s="22"/>
      <c r="N243" s="22"/>
      <c r="O243" s="22"/>
      <c r="P243" s="22"/>
      <c r="Q243" s="22"/>
      <c r="R243" s="22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1"/>
      <c r="J244" s="21"/>
      <c r="K244" s="22"/>
      <c r="L244" s="22"/>
      <c r="M244" s="22"/>
      <c r="N244" s="22"/>
      <c r="O244" s="22"/>
      <c r="P244" s="22"/>
      <c r="Q244" s="22"/>
      <c r="R244" s="22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1"/>
      <c r="J245" s="21"/>
      <c r="K245" s="22"/>
      <c r="L245" s="22"/>
      <c r="M245" s="22"/>
      <c r="N245" s="22"/>
      <c r="O245" s="22"/>
      <c r="P245" s="22"/>
      <c r="Q245" s="22"/>
      <c r="R245" s="22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1"/>
      <c r="J246" s="21"/>
      <c r="K246" s="22"/>
      <c r="L246" s="22"/>
      <c r="M246" s="22"/>
      <c r="N246" s="22"/>
      <c r="O246" s="22"/>
      <c r="P246" s="22"/>
      <c r="Q246" s="22"/>
      <c r="R246" s="22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1"/>
      <c r="J247" s="21"/>
      <c r="K247" s="22"/>
      <c r="L247" s="22"/>
      <c r="M247" s="22"/>
      <c r="N247" s="22"/>
      <c r="O247" s="22"/>
      <c r="P247" s="22"/>
      <c r="Q247" s="22"/>
      <c r="R247" s="22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1"/>
      <c r="J248" s="21"/>
      <c r="K248" s="22"/>
      <c r="L248" s="22"/>
      <c r="M248" s="22"/>
      <c r="N248" s="22"/>
      <c r="O248" s="22"/>
      <c r="P248" s="22"/>
      <c r="Q248" s="22"/>
      <c r="R248" s="22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1"/>
      <c r="J249" s="21"/>
      <c r="K249" s="22"/>
      <c r="L249" s="22"/>
      <c r="M249" s="22"/>
      <c r="N249" s="22"/>
      <c r="O249" s="22"/>
      <c r="P249" s="22"/>
      <c r="Q249" s="22"/>
      <c r="R249" s="22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1"/>
      <c r="J250" s="21"/>
      <c r="K250" s="22"/>
      <c r="L250" s="22"/>
      <c r="M250" s="22"/>
      <c r="N250" s="22"/>
      <c r="O250" s="22"/>
      <c r="P250" s="22"/>
      <c r="Q250" s="22"/>
      <c r="R250" s="22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1"/>
      <c r="J251" s="21"/>
      <c r="K251" s="22"/>
      <c r="L251" s="22"/>
      <c r="M251" s="22"/>
      <c r="N251" s="22"/>
      <c r="O251" s="22"/>
      <c r="P251" s="22"/>
      <c r="Q251" s="22"/>
      <c r="R251" s="22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1"/>
      <c r="J252" s="21"/>
      <c r="K252" s="22"/>
      <c r="L252" s="22"/>
      <c r="M252" s="22"/>
      <c r="N252" s="22"/>
      <c r="O252" s="22"/>
      <c r="P252" s="22"/>
      <c r="Q252" s="22"/>
      <c r="R252" s="22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1"/>
      <c r="J253" s="21"/>
      <c r="K253" s="22"/>
      <c r="L253" s="22"/>
      <c r="M253" s="22"/>
      <c r="N253" s="22"/>
      <c r="O253" s="22"/>
      <c r="P253" s="22"/>
      <c r="Q253" s="22"/>
      <c r="R253" s="22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1"/>
      <c r="J254" s="21"/>
      <c r="K254" s="22"/>
      <c r="L254" s="22"/>
      <c r="M254" s="22"/>
      <c r="N254" s="22"/>
      <c r="O254" s="22"/>
      <c r="P254" s="22"/>
      <c r="Q254" s="22"/>
      <c r="R254" s="22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1"/>
      <c r="J255" s="21"/>
      <c r="K255" s="22"/>
      <c r="L255" s="22"/>
      <c r="M255" s="22"/>
      <c r="N255" s="22"/>
      <c r="O255" s="22"/>
      <c r="P255" s="22"/>
      <c r="Q255" s="22"/>
      <c r="R255" s="22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1"/>
      <c r="J256" s="21"/>
      <c r="K256" s="22"/>
      <c r="L256" s="22"/>
      <c r="M256" s="22"/>
      <c r="N256" s="22"/>
      <c r="O256" s="22"/>
      <c r="P256" s="22"/>
      <c r="Q256" s="22"/>
      <c r="R256" s="22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1"/>
      <c r="J257" s="21"/>
      <c r="K257" s="22"/>
      <c r="L257" s="22"/>
      <c r="M257" s="22"/>
      <c r="N257" s="22"/>
      <c r="O257" s="22"/>
      <c r="P257" s="22"/>
      <c r="Q257" s="22"/>
      <c r="R257" s="22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1"/>
      <c r="J258" s="21"/>
      <c r="K258" s="22"/>
      <c r="L258" s="22"/>
      <c r="M258" s="22"/>
      <c r="N258" s="22"/>
      <c r="O258" s="22"/>
      <c r="P258" s="22"/>
      <c r="Q258" s="22"/>
      <c r="R258" s="22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1"/>
      <c r="J259" s="21"/>
      <c r="K259" s="22"/>
      <c r="L259" s="22"/>
      <c r="M259" s="22"/>
      <c r="N259" s="22"/>
      <c r="O259" s="22"/>
      <c r="P259" s="22"/>
      <c r="Q259" s="22"/>
      <c r="R259" s="22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1"/>
      <c r="J260" s="21"/>
      <c r="K260" s="22"/>
      <c r="L260" s="22"/>
      <c r="M260" s="22"/>
      <c r="N260" s="22"/>
      <c r="O260" s="22"/>
      <c r="P260" s="22"/>
      <c r="Q260" s="22"/>
      <c r="R260" s="22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1"/>
      <c r="J261" s="21"/>
      <c r="K261" s="22"/>
      <c r="L261" s="22"/>
      <c r="M261" s="22"/>
      <c r="N261" s="22"/>
      <c r="O261" s="22"/>
      <c r="P261" s="22"/>
      <c r="Q261" s="22"/>
      <c r="R261" s="22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1"/>
      <c r="J262" s="21"/>
      <c r="K262" s="22"/>
      <c r="L262" s="22"/>
      <c r="M262" s="22"/>
      <c r="N262" s="22"/>
      <c r="O262" s="22"/>
      <c r="P262" s="22"/>
      <c r="Q262" s="22"/>
      <c r="R262" s="22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1"/>
      <c r="J263" s="21"/>
      <c r="K263" s="22"/>
      <c r="L263" s="22"/>
      <c r="M263" s="22"/>
      <c r="N263" s="22"/>
      <c r="O263" s="22"/>
      <c r="P263" s="22"/>
      <c r="Q263" s="22"/>
      <c r="R263" s="22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1"/>
      <c r="J264" s="21"/>
      <c r="K264" s="22"/>
      <c r="L264" s="22"/>
      <c r="M264" s="22"/>
      <c r="N264" s="22"/>
      <c r="O264" s="22"/>
      <c r="P264" s="22"/>
      <c r="Q264" s="22"/>
      <c r="R264" s="22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1"/>
      <c r="J265" s="21"/>
      <c r="K265" s="22"/>
      <c r="L265" s="22"/>
      <c r="M265" s="22"/>
      <c r="N265" s="22"/>
      <c r="O265" s="22"/>
      <c r="P265" s="22"/>
      <c r="Q265" s="22"/>
      <c r="R265" s="22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1"/>
      <c r="J266" s="21"/>
      <c r="K266" s="22"/>
      <c r="L266" s="22"/>
      <c r="M266" s="22"/>
      <c r="N266" s="22"/>
      <c r="O266" s="22"/>
      <c r="P266" s="22"/>
      <c r="Q266" s="22"/>
      <c r="R266" s="22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>
      <c r="A267" s="22"/>
      <c r="B267" s="22"/>
      <c r="C267" s="22"/>
      <c r="D267" s="22"/>
      <c r="E267" s="22"/>
      <c r="F267" s="22"/>
      <c r="G267" s="22"/>
      <c r="H267" s="22"/>
      <c r="I267" s="21"/>
      <c r="J267" s="21"/>
      <c r="K267" s="22"/>
      <c r="L267" s="22"/>
      <c r="M267" s="22"/>
      <c r="N267" s="22"/>
      <c r="O267" s="22"/>
      <c r="P267" s="22"/>
      <c r="Q267" s="22"/>
      <c r="R267" s="22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>
      <c r="A268" s="22"/>
      <c r="B268" s="22"/>
      <c r="C268" s="22"/>
      <c r="D268" s="22"/>
      <c r="E268" s="22"/>
      <c r="F268" s="22"/>
      <c r="G268" s="22"/>
      <c r="H268" s="22"/>
      <c r="I268" s="21"/>
      <c r="J268" s="21"/>
      <c r="K268" s="22"/>
      <c r="L268" s="22"/>
      <c r="M268" s="22"/>
      <c r="N268" s="22"/>
      <c r="O268" s="22"/>
      <c r="P268" s="22"/>
      <c r="Q268" s="22"/>
      <c r="R268" s="22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>
      <c r="A269" s="22"/>
      <c r="B269" s="22"/>
      <c r="C269" s="22"/>
      <c r="D269" s="22"/>
      <c r="E269" s="22"/>
      <c r="F269" s="22"/>
      <c r="G269" s="22"/>
      <c r="H269" s="22"/>
      <c r="I269" s="21"/>
      <c r="J269" s="21"/>
      <c r="K269" s="22"/>
      <c r="L269" s="22"/>
      <c r="M269" s="22"/>
      <c r="N269" s="22"/>
      <c r="O269" s="22"/>
      <c r="P269" s="22"/>
      <c r="Q269" s="22"/>
      <c r="R269" s="22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>
      <c r="A270" s="22"/>
      <c r="B270" s="22"/>
      <c r="C270" s="22"/>
      <c r="D270" s="22"/>
      <c r="E270" s="22"/>
      <c r="F270" s="22"/>
      <c r="G270" s="22"/>
      <c r="H270" s="22"/>
      <c r="I270" s="21"/>
      <c r="J270" s="21"/>
      <c r="K270" s="22"/>
      <c r="L270" s="22"/>
      <c r="M270" s="22"/>
      <c r="N270" s="22"/>
      <c r="O270" s="22"/>
      <c r="P270" s="22"/>
      <c r="Q270" s="22"/>
      <c r="R270" s="22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>
      <c r="A271" s="22"/>
      <c r="B271" s="22"/>
      <c r="C271" s="22"/>
      <c r="D271" s="22"/>
      <c r="E271" s="22"/>
      <c r="F271" s="22"/>
      <c r="G271" s="22"/>
      <c r="H271" s="22"/>
      <c r="I271" s="21"/>
      <c r="J271" s="21"/>
      <c r="K271" s="22"/>
      <c r="L271" s="22"/>
      <c r="M271" s="22"/>
      <c r="N271" s="22"/>
      <c r="O271" s="22"/>
      <c r="P271" s="22"/>
      <c r="Q271" s="22"/>
      <c r="R271" s="22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>
      <c r="A272" s="22"/>
      <c r="B272" s="22"/>
      <c r="C272" s="22"/>
      <c r="D272" s="22"/>
      <c r="E272" s="22"/>
      <c r="F272" s="22"/>
      <c r="G272" s="22"/>
      <c r="H272" s="22"/>
      <c r="I272" s="21"/>
      <c r="J272" s="21"/>
      <c r="K272" s="22"/>
      <c r="L272" s="22"/>
      <c r="M272" s="22"/>
      <c r="N272" s="22"/>
      <c r="O272" s="22"/>
      <c r="P272" s="22"/>
      <c r="Q272" s="22"/>
      <c r="R272" s="22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>
      <c r="A273" s="22"/>
      <c r="B273" s="22"/>
      <c r="C273" s="22"/>
      <c r="D273" s="22"/>
      <c r="E273" s="22"/>
      <c r="F273" s="22"/>
      <c r="G273" s="22"/>
      <c r="H273" s="22"/>
      <c r="I273" s="21"/>
      <c r="J273" s="21"/>
      <c r="K273" s="22"/>
      <c r="L273" s="22"/>
      <c r="M273" s="22"/>
      <c r="N273" s="22"/>
      <c r="O273" s="22"/>
      <c r="P273" s="22"/>
      <c r="Q273" s="22"/>
      <c r="R273" s="22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>
      <c r="A274" s="22"/>
      <c r="B274" s="22"/>
      <c r="C274" s="22"/>
      <c r="D274" s="22"/>
      <c r="E274" s="22"/>
      <c r="F274" s="22"/>
      <c r="G274" s="22"/>
      <c r="H274" s="22"/>
      <c r="I274" s="21"/>
      <c r="J274" s="21"/>
      <c r="K274" s="22"/>
      <c r="L274" s="22"/>
      <c r="M274" s="22"/>
      <c r="N274" s="22"/>
      <c r="O274" s="22"/>
      <c r="P274" s="22"/>
      <c r="Q274" s="22"/>
      <c r="R274" s="22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>
      <c r="A275" s="22"/>
      <c r="B275" s="22"/>
      <c r="C275" s="22"/>
      <c r="D275" s="22"/>
      <c r="E275" s="22"/>
      <c r="F275" s="22"/>
      <c r="G275" s="22"/>
      <c r="H275" s="22"/>
      <c r="I275" s="21"/>
      <c r="J275" s="21"/>
      <c r="K275" s="22"/>
      <c r="L275" s="22"/>
      <c r="M275" s="22"/>
      <c r="N275" s="22"/>
      <c r="O275" s="22"/>
      <c r="P275" s="22"/>
      <c r="Q275" s="22"/>
      <c r="R275" s="22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>
      <c r="A276" s="22"/>
      <c r="B276" s="22"/>
      <c r="C276" s="22"/>
      <c r="D276" s="22"/>
      <c r="E276" s="22"/>
      <c r="F276" s="22"/>
      <c r="G276" s="22"/>
      <c r="H276" s="22"/>
      <c r="I276" s="21"/>
      <c r="J276" s="21"/>
      <c r="K276" s="22"/>
      <c r="L276" s="22"/>
      <c r="M276" s="22"/>
      <c r="N276" s="22"/>
      <c r="O276" s="22"/>
      <c r="P276" s="22"/>
      <c r="Q276" s="22"/>
      <c r="R276" s="22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>
      <c r="A277" s="22"/>
      <c r="B277" s="22"/>
      <c r="C277" s="22"/>
      <c r="D277" s="22"/>
      <c r="E277" s="22"/>
      <c r="F277" s="22"/>
      <c r="G277" s="22"/>
      <c r="H277" s="22"/>
      <c r="I277" s="21"/>
      <c r="J277" s="21"/>
      <c r="K277" s="22"/>
      <c r="L277" s="22"/>
      <c r="M277" s="22"/>
      <c r="N277" s="22"/>
      <c r="O277" s="22"/>
      <c r="P277" s="22"/>
      <c r="Q277" s="22"/>
      <c r="R277" s="22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>
      <c r="A278" s="22"/>
      <c r="B278" s="22"/>
      <c r="C278" s="22"/>
      <c r="D278" s="22"/>
      <c r="E278" s="22"/>
      <c r="F278" s="22"/>
      <c r="G278" s="22"/>
      <c r="H278" s="22"/>
      <c r="I278" s="21"/>
      <c r="J278" s="21"/>
      <c r="K278" s="22"/>
      <c r="L278" s="22"/>
      <c r="M278" s="22"/>
      <c r="N278" s="22"/>
      <c r="O278" s="22"/>
      <c r="P278" s="22"/>
      <c r="Q278" s="22"/>
      <c r="R278" s="22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>
      <c r="A279" s="22"/>
      <c r="B279" s="22"/>
      <c r="C279" s="22"/>
      <c r="D279" s="22"/>
      <c r="E279" s="22"/>
      <c r="F279" s="22"/>
      <c r="G279" s="22"/>
      <c r="H279" s="22"/>
      <c r="I279" s="21"/>
      <c r="J279" s="21"/>
      <c r="K279" s="22"/>
      <c r="L279" s="22"/>
      <c r="M279" s="22"/>
      <c r="N279" s="22"/>
      <c r="O279" s="22"/>
      <c r="P279" s="22"/>
      <c r="Q279" s="22"/>
      <c r="R279" s="22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>
      <c r="A280" s="22"/>
      <c r="B280" s="22"/>
      <c r="C280" s="22"/>
      <c r="D280" s="22"/>
      <c r="E280" s="22"/>
      <c r="F280" s="22"/>
      <c r="G280" s="22"/>
      <c r="H280" s="22"/>
      <c r="I280" s="21"/>
      <c r="J280" s="21"/>
      <c r="K280" s="22"/>
      <c r="L280" s="22"/>
      <c r="M280" s="22"/>
      <c r="N280" s="22"/>
      <c r="O280" s="22"/>
      <c r="P280" s="22"/>
      <c r="Q280" s="22"/>
      <c r="R280" s="22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>
      <c r="A281" s="22"/>
      <c r="B281" s="22"/>
      <c r="C281" s="22"/>
      <c r="D281" s="22"/>
      <c r="E281" s="22"/>
      <c r="F281" s="22"/>
      <c r="G281" s="22"/>
      <c r="H281" s="22"/>
      <c r="I281" s="21"/>
      <c r="J281" s="21"/>
      <c r="K281" s="22"/>
      <c r="L281" s="22"/>
      <c r="M281" s="22"/>
      <c r="N281" s="22"/>
      <c r="O281" s="22"/>
      <c r="P281" s="22"/>
      <c r="Q281" s="22"/>
      <c r="R281" s="22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>
      <c r="A282" s="22"/>
      <c r="B282" s="22"/>
      <c r="C282" s="22"/>
      <c r="D282" s="22"/>
      <c r="E282" s="22"/>
      <c r="F282" s="22"/>
      <c r="G282" s="22"/>
      <c r="H282" s="22"/>
      <c r="I282" s="21"/>
      <c r="J282" s="21"/>
      <c r="K282" s="22"/>
      <c r="L282" s="22"/>
      <c r="M282" s="22"/>
      <c r="N282" s="22"/>
      <c r="O282" s="22"/>
      <c r="P282" s="22"/>
      <c r="Q282" s="22"/>
      <c r="R282" s="22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>
      <c r="A283" s="22"/>
      <c r="B283" s="22"/>
      <c r="C283" s="22"/>
      <c r="D283" s="22"/>
      <c r="E283" s="22"/>
      <c r="F283" s="22"/>
      <c r="G283" s="22"/>
      <c r="H283" s="22"/>
      <c r="I283" s="21"/>
      <c r="J283" s="21"/>
      <c r="K283" s="22"/>
      <c r="L283" s="22"/>
      <c r="M283" s="22"/>
      <c r="N283" s="22"/>
      <c r="O283" s="22"/>
      <c r="P283" s="22"/>
      <c r="Q283" s="22"/>
      <c r="R283" s="22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>
      <c r="A284" s="22"/>
      <c r="B284" s="22"/>
      <c r="C284" s="22"/>
      <c r="D284" s="22"/>
      <c r="E284" s="22"/>
      <c r="F284" s="22"/>
      <c r="G284" s="22"/>
      <c r="H284" s="22"/>
      <c r="I284" s="21"/>
      <c r="J284" s="21"/>
      <c r="K284" s="22"/>
      <c r="L284" s="22"/>
      <c r="M284" s="22"/>
      <c r="N284" s="22"/>
      <c r="O284" s="22"/>
      <c r="P284" s="22"/>
      <c r="Q284" s="22"/>
      <c r="R284" s="22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>
      <c r="A285" s="22"/>
      <c r="B285" s="22"/>
      <c r="C285" s="22"/>
      <c r="D285" s="22"/>
      <c r="E285" s="22"/>
      <c r="F285" s="22"/>
      <c r="G285" s="22"/>
      <c r="H285" s="22"/>
      <c r="I285" s="21"/>
      <c r="J285" s="21"/>
      <c r="K285" s="22"/>
      <c r="L285" s="22"/>
      <c r="M285" s="22"/>
      <c r="N285" s="22"/>
      <c r="O285" s="22"/>
      <c r="P285" s="22"/>
      <c r="Q285" s="22"/>
      <c r="R285" s="22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>
      <c r="A286" s="22"/>
      <c r="B286" s="22"/>
      <c r="C286" s="22"/>
      <c r="D286" s="22"/>
      <c r="E286" s="22"/>
      <c r="F286" s="22"/>
      <c r="G286" s="22"/>
      <c r="H286" s="22"/>
      <c r="I286" s="21"/>
      <c r="J286" s="21"/>
      <c r="K286" s="22"/>
      <c r="L286" s="22"/>
      <c r="M286" s="22"/>
      <c r="N286" s="22"/>
      <c r="O286" s="22"/>
      <c r="P286" s="22"/>
      <c r="Q286" s="22"/>
      <c r="R286" s="22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>
      <c r="A287" s="22"/>
      <c r="B287" s="22"/>
      <c r="C287" s="22"/>
      <c r="D287" s="22"/>
      <c r="E287" s="22"/>
      <c r="F287" s="22"/>
      <c r="G287" s="22"/>
      <c r="H287" s="22"/>
      <c r="I287" s="21"/>
      <c r="J287" s="21"/>
      <c r="K287" s="22"/>
      <c r="L287" s="22"/>
      <c r="M287" s="22"/>
      <c r="N287" s="22"/>
      <c r="O287" s="22"/>
      <c r="P287" s="22"/>
      <c r="Q287" s="22"/>
      <c r="R287" s="22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>
      <c r="A288" s="22"/>
      <c r="B288" s="22"/>
      <c r="C288" s="22"/>
      <c r="D288" s="22"/>
      <c r="E288" s="22"/>
      <c r="F288" s="22"/>
      <c r="G288" s="22"/>
      <c r="H288" s="22"/>
      <c r="I288" s="21"/>
      <c r="J288" s="21"/>
      <c r="K288" s="22"/>
      <c r="L288" s="22"/>
      <c r="M288" s="22"/>
      <c r="N288" s="22"/>
      <c r="O288" s="22"/>
      <c r="P288" s="22"/>
      <c r="Q288" s="22"/>
      <c r="R288" s="22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>
      <c r="A289" s="22"/>
      <c r="B289" s="22"/>
      <c r="C289" s="22"/>
      <c r="D289" s="22"/>
      <c r="E289" s="22"/>
      <c r="F289" s="22"/>
      <c r="G289" s="22"/>
      <c r="H289" s="22"/>
      <c r="I289" s="21"/>
      <c r="J289" s="21"/>
      <c r="K289" s="22"/>
      <c r="L289" s="22"/>
      <c r="M289" s="22"/>
      <c r="N289" s="22"/>
      <c r="O289" s="22"/>
      <c r="P289" s="22"/>
      <c r="Q289" s="22"/>
      <c r="R289" s="22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>
      <c r="A290" s="22"/>
      <c r="B290" s="22"/>
      <c r="C290" s="22"/>
      <c r="D290" s="22"/>
      <c r="E290" s="22"/>
      <c r="F290" s="22"/>
      <c r="G290" s="22"/>
      <c r="H290" s="22"/>
      <c r="I290" s="21"/>
      <c r="J290" s="21"/>
      <c r="K290" s="22"/>
      <c r="L290" s="22"/>
      <c r="M290" s="22"/>
      <c r="N290" s="22"/>
      <c r="O290" s="22"/>
      <c r="P290" s="22"/>
      <c r="Q290" s="22"/>
      <c r="R290" s="22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>
      <c r="A291" s="22"/>
      <c r="B291" s="22"/>
      <c r="C291" s="22"/>
      <c r="D291" s="22"/>
      <c r="E291" s="22"/>
      <c r="F291" s="22"/>
      <c r="G291" s="22"/>
      <c r="H291" s="22"/>
      <c r="I291" s="21"/>
      <c r="J291" s="21"/>
      <c r="K291" s="22"/>
      <c r="L291" s="22"/>
      <c r="M291" s="22"/>
      <c r="N291" s="22"/>
      <c r="O291" s="22"/>
      <c r="P291" s="22"/>
      <c r="Q291" s="22"/>
      <c r="R291" s="22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>
      <c r="A292" s="22"/>
      <c r="B292" s="22"/>
      <c r="C292" s="22"/>
      <c r="D292" s="22"/>
      <c r="E292" s="22"/>
      <c r="F292" s="22"/>
      <c r="G292" s="22"/>
      <c r="H292" s="22"/>
      <c r="I292" s="21"/>
      <c r="J292" s="21"/>
      <c r="K292" s="22"/>
      <c r="L292" s="22"/>
      <c r="M292" s="22"/>
      <c r="N292" s="22"/>
      <c r="O292" s="22"/>
      <c r="P292" s="22"/>
      <c r="Q292" s="22"/>
      <c r="R292" s="22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>
      <c r="A293" s="22"/>
      <c r="B293" s="22"/>
      <c r="C293" s="22"/>
      <c r="D293" s="22"/>
      <c r="E293" s="22"/>
      <c r="F293" s="22"/>
      <c r="G293" s="22"/>
      <c r="H293" s="22"/>
      <c r="I293" s="21"/>
      <c r="J293" s="21"/>
      <c r="K293" s="22"/>
      <c r="L293" s="22"/>
      <c r="M293" s="22"/>
      <c r="N293" s="22"/>
      <c r="O293" s="22"/>
      <c r="P293" s="22"/>
      <c r="Q293" s="22"/>
      <c r="R293" s="22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>
      <c r="A294" s="22"/>
      <c r="B294" s="22"/>
      <c r="C294" s="22"/>
      <c r="D294" s="22"/>
      <c r="E294" s="22"/>
      <c r="F294" s="22"/>
      <c r="G294" s="22"/>
      <c r="H294" s="22"/>
      <c r="I294" s="21"/>
      <c r="J294" s="21"/>
      <c r="K294" s="22"/>
      <c r="L294" s="22"/>
      <c r="M294" s="22"/>
      <c r="N294" s="22"/>
      <c r="O294" s="22"/>
      <c r="P294" s="22"/>
      <c r="Q294" s="22"/>
      <c r="R294" s="22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>
      <c r="A295" s="22"/>
      <c r="B295" s="22"/>
      <c r="C295" s="22"/>
      <c r="D295" s="22"/>
      <c r="E295" s="22"/>
      <c r="F295" s="22"/>
      <c r="G295" s="22"/>
      <c r="H295" s="22"/>
      <c r="I295" s="21"/>
      <c r="J295" s="21"/>
      <c r="K295" s="22"/>
      <c r="L295" s="22"/>
      <c r="M295" s="22"/>
      <c r="N295" s="22"/>
      <c r="O295" s="22"/>
      <c r="P295" s="22"/>
      <c r="Q295" s="22"/>
      <c r="R295" s="22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>
      <c r="A296" s="22"/>
      <c r="B296" s="22"/>
      <c r="C296" s="22"/>
      <c r="D296" s="22"/>
      <c r="E296" s="22"/>
      <c r="F296" s="22"/>
      <c r="G296" s="22"/>
      <c r="H296" s="22"/>
      <c r="I296" s="21"/>
      <c r="J296" s="21"/>
      <c r="K296" s="22"/>
      <c r="L296" s="22"/>
      <c r="M296" s="22"/>
      <c r="N296" s="22"/>
      <c r="O296" s="22"/>
      <c r="P296" s="22"/>
      <c r="Q296" s="22"/>
      <c r="R296" s="22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>
      <c r="A297" s="22"/>
      <c r="B297" s="22"/>
      <c r="C297" s="22"/>
      <c r="D297" s="22"/>
      <c r="E297" s="22"/>
      <c r="F297" s="22"/>
      <c r="G297" s="22"/>
      <c r="H297" s="22"/>
      <c r="I297" s="21"/>
      <c r="J297" s="21"/>
      <c r="K297" s="22"/>
      <c r="L297" s="22"/>
      <c r="M297" s="22"/>
      <c r="N297" s="22"/>
      <c r="O297" s="22"/>
      <c r="P297" s="22"/>
      <c r="Q297" s="22"/>
      <c r="R297" s="22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>
      <c r="A298" s="22"/>
      <c r="B298" s="22"/>
      <c r="C298" s="22"/>
      <c r="D298" s="22"/>
      <c r="E298" s="22"/>
      <c r="F298" s="22"/>
      <c r="G298" s="22"/>
      <c r="H298" s="22"/>
      <c r="I298" s="21"/>
      <c r="J298" s="21"/>
      <c r="K298" s="22"/>
      <c r="L298" s="22"/>
      <c r="M298" s="22"/>
      <c r="N298" s="22"/>
      <c r="O298" s="22"/>
      <c r="P298" s="22"/>
      <c r="Q298" s="22"/>
      <c r="R298" s="22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>
      <c r="A299" s="22"/>
      <c r="B299" s="22"/>
      <c r="C299" s="22"/>
      <c r="D299" s="22"/>
      <c r="E299" s="22"/>
      <c r="F299" s="22"/>
      <c r="G299" s="22"/>
      <c r="H299" s="22"/>
      <c r="I299" s="21"/>
      <c r="J299" s="21"/>
      <c r="K299" s="22"/>
      <c r="L299" s="22"/>
      <c r="M299" s="22"/>
      <c r="N299" s="22"/>
      <c r="O299" s="22"/>
      <c r="P299" s="22"/>
      <c r="Q299" s="22"/>
      <c r="R299" s="22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>
      <c r="A300" s="22"/>
      <c r="B300" s="22"/>
      <c r="C300" s="22"/>
      <c r="D300" s="22"/>
      <c r="E300" s="22"/>
      <c r="F300" s="22"/>
      <c r="G300" s="22"/>
      <c r="H300" s="22"/>
      <c r="I300" s="21"/>
      <c r="J300" s="21"/>
      <c r="K300" s="22"/>
      <c r="L300" s="22"/>
      <c r="M300" s="22"/>
      <c r="N300" s="22"/>
      <c r="O300" s="22"/>
      <c r="P300" s="22"/>
      <c r="Q300" s="22"/>
      <c r="R300" s="22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>
      <c r="A301" s="22"/>
      <c r="B301" s="22"/>
      <c r="C301" s="22"/>
      <c r="D301" s="22"/>
      <c r="E301" s="22"/>
      <c r="F301" s="22"/>
      <c r="G301" s="22"/>
      <c r="H301" s="22"/>
      <c r="I301" s="21"/>
      <c r="J301" s="21"/>
      <c r="K301" s="22"/>
      <c r="L301" s="22"/>
      <c r="M301" s="22"/>
      <c r="N301" s="22"/>
      <c r="O301" s="22"/>
      <c r="P301" s="22"/>
      <c r="Q301" s="22"/>
      <c r="R301" s="22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>
      <c r="A302" s="22"/>
      <c r="B302" s="22"/>
      <c r="C302" s="22"/>
      <c r="D302" s="22"/>
      <c r="E302" s="22"/>
      <c r="F302" s="22"/>
      <c r="G302" s="22"/>
      <c r="H302" s="22"/>
      <c r="I302" s="21"/>
      <c r="J302" s="21"/>
      <c r="K302" s="22"/>
      <c r="L302" s="22"/>
      <c r="M302" s="22"/>
      <c r="N302" s="22"/>
      <c r="O302" s="22"/>
      <c r="P302" s="22"/>
      <c r="Q302" s="22"/>
      <c r="R302" s="22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>
      <c r="A303" s="22"/>
      <c r="B303" s="22"/>
      <c r="C303" s="22"/>
      <c r="D303" s="22"/>
      <c r="E303" s="22"/>
      <c r="F303" s="22"/>
      <c r="G303" s="22"/>
      <c r="H303" s="22"/>
      <c r="I303" s="21"/>
      <c r="J303" s="21"/>
      <c r="K303" s="22"/>
      <c r="L303" s="22"/>
      <c r="M303" s="22"/>
      <c r="N303" s="22"/>
      <c r="O303" s="22"/>
      <c r="P303" s="22"/>
      <c r="Q303" s="22"/>
      <c r="R303" s="22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>
      <c r="A304" s="22"/>
      <c r="B304" s="22"/>
      <c r="C304" s="22"/>
      <c r="D304" s="22"/>
      <c r="E304" s="22"/>
      <c r="F304" s="22"/>
      <c r="G304" s="22"/>
      <c r="H304" s="22"/>
      <c r="I304" s="21"/>
      <c r="J304" s="21"/>
      <c r="K304" s="22"/>
      <c r="L304" s="22"/>
      <c r="M304" s="22"/>
      <c r="N304" s="22"/>
      <c r="O304" s="22"/>
      <c r="P304" s="22"/>
      <c r="Q304" s="22"/>
      <c r="R304" s="22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>
      <c r="A305" s="22"/>
      <c r="B305" s="22"/>
      <c r="C305" s="22"/>
      <c r="D305" s="22"/>
      <c r="E305" s="22"/>
      <c r="F305" s="22"/>
      <c r="G305" s="22"/>
      <c r="H305" s="22"/>
      <c r="I305" s="21"/>
      <c r="J305" s="21"/>
      <c r="K305" s="22"/>
      <c r="L305" s="22"/>
      <c r="M305" s="22"/>
      <c r="N305" s="22"/>
      <c r="O305" s="22"/>
      <c r="P305" s="22"/>
      <c r="Q305" s="22"/>
      <c r="R305" s="22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>
      <c r="A306" s="22"/>
      <c r="B306" s="22"/>
      <c r="C306" s="22"/>
      <c r="D306" s="22"/>
      <c r="E306" s="22"/>
      <c r="F306" s="22"/>
      <c r="G306" s="22"/>
      <c r="H306" s="22"/>
      <c r="I306" s="21"/>
      <c r="J306" s="21"/>
      <c r="K306" s="22"/>
      <c r="L306" s="22"/>
      <c r="M306" s="22"/>
      <c r="N306" s="22"/>
      <c r="O306" s="22"/>
      <c r="P306" s="22"/>
      <c r="Q306" s="22"/>
      <c r="R306" s="22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>
      <c r="A307" s="22"/>
      <c r="B307" s="22"/>
      <c r="C307" s="22"/>
      <c r="D307" s="22"/>
      <c r="E307" s="22"/>
      <c r="F307" s="22"/>
      <c r="G307" s="22"/>
      <c r="H307" s="22"/>
      <c r="I307" s="21"/>
      <c r="J307" s="21"/>
      <c r="K307" s="22"/>
      <c r="L307" s="22"/>
      <c r="M307" s="22"/>
      <c r="N307" s="22"/>
      <c r="O307" s="22"/>
      <c r="P307" s="22"/>
      <c r="Q307" s="22"/>
      <c r="R307" s="22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>
      <c r="A308" s="22"/>
      <c r="B308" s="22"/>
      <c r="C308" s="22"/>
      <c r="D308" s="22"/>
      <c r="E308" s="22"/>
      <c r="F308" s="22"/>
      <c r="G308" s="22"/>
      <c r="H308" s="22"/>
      <c r="I308" s="21"/>
      <c r="J308" s="21"/>
      <c r="K308" s="22"/>
      <c r="L308" s="22"/>
      <c r="M308" s="22"/>
      <c r="N308" s="22"/>
      <c r="O308" s="22"/>
      <c r="P308" s="22"/>
      <c r="Q308" s="22"/>
      <c r="R308" s="22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>
      <c r="A309" s="22"/>
      <c r="B309" s="22"/>
      <c r="C309" s="22"/>
      <c r="D309" s="22"/>
      <c r="E309" s="22"/>
      <c r="F309" s="22"/>
      <c r="G309" s="22"/>
      <c r="H309" s="22"/>
      <c r="I309" s="21"/>
      <c r="J309" s="21"/>
      <c r="K309" s="22"/>
      <c r="L309" s="22"/>
      <c r="M309" s="22"/>
      <c r="N309" s="22"/>
      <c r="O309" s="22"/>
      <c r="P309" s="22"/>
      <c r="Q309" s="22"/>
      <c r="R309" s="22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>
      <c r="A310" s="22"/>
      <c r="B310" s="22"/>
      <c r="C310" s="22"/>
      <c r="D310" s="22"/>
      <c r="E310" s="22"/>
      <c r="F310" s="22"/>
      <c r="G310" s="22"/>
      <c r="H310" s="22"/>
      <c r="I310" s="21"/>
      <c r="J310" s="21"/>
      <c r="K310" s="22"/>
      <c r="L310" s="22"/>
      <c r="M310" s="22"/>
      <c r="N310" s="22"/>
      <c r="O310" s="22"/>
      <c r="P310" s="22"/>
      <c r="Q310" s="22"/>
      <c r="R310" s="22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>
      <c r="A311" s="22"/>
      <c r="B311" s="22"/>
      <c r="C311" s="22"/>
      <c r="D311" s="22"/>
      <c r="E311" s="22"/>
      <c r="F311" s="22"/>
      <c r="G311" s="22"/>
      <c r="H311" s="22"/>
      <c r="I311" s="21"/>
      <c r="J311" s="21"/>
      <c r="K311" s="22"/>
      <c r="L311" s="22"/>
      <c r="M311" s="22"/>
      <c r="N311" s="22"/>
      <c r="O311" s="22"/>
      <c r="P311" s="22"/>
      <c r="Q311" s="22"/>
      <c r="R311" s="22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>
      <c r="A312" s="22"/>
      <c r="B312" s="22"/>
      <c r="C312" s="22"/>
      <c r="D312" s="22"/>
      <c r="E312" s="22"/>
      <c r="F312" s="22"/>
      <c r="G312" s="22"/>
      <c r="H312" s="22"/>
      <c r="I312" s="21"/>
      <c r="J312" s="21"/>
      <c r="K312" s="22"/>
      <c r="L312" s="22"/>
      <c r="M312" s="22"/>
      <c r="N312" s="22"/>
      <c r="O312" s="22"/>
      <c r="P312" s="22"/>
      <c r="Q312" s="22"/>
      <c r="R312" s="22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>
      <c r="A313" s="22"/>
      <c r="B313" s="22"/>
      <c r="C313" s="22"/>
      <c r="D313" s="22"/>
      <c r="E313" s="22"/>
      <c r="F313" s="22"/>
      <c r="G313" s="22"/>
      <c r="H313" s="22"/>
      <c r="I313" s="21"/>
      <c r="J313" s="21"/>
      <c r="K313" s="22"/>
      <c r="L313" s="22"/>
      <c r="M313" s="22"/>
      <c r="N313" s="22"/>
      <c r="O313" s="22"/>
      <c r="P313" s="22"/>
      <c r="Q313" s="22"/>
      <c r="R313" s="22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>
      <c r="A314" s="22"/>
      <c r="B314" s="22"/>
      <c r="C314" s="22"/>
      <c r="D314" s="22"/>
      <c r="E314" s="22"/>
      <c r="F314" s="22"/>
      <c r="G314" s="22"/>
      <c r="H314" s="22"/>
      <c r="I314" s="21"/>
      <c r="J314" s="21"/>
      <c r="K314" s="22"/>
      <c r="L314" s="22"/>
      <c r="M314" s="22"/>
      <c r="N314" s="22"/>
      <c r="O314" s="22"/>
      <c r="P314" s="22"/>
      <c r="Q314" s="22"/>
      <c r="R314" s="22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>
      <c r="A315" s="22"/>
      <c r="B315" s="22"/>
      <c r="C315" s="22"/>
      <c r="D315" s="22"/>
      <c r="E315" s="22"/>
      <c r="F315" s="22"/>
      <c r="G315" s="22"/>
      <c r="H315" s="22"/>
      <c r="I315" s="21"/>
      <c r="J315" s="21"/>
      <c r="K315" s="22"/>
      <c r="L315" s="22"/>
      <c r="M315" s="22"/>
      <c r="N315" s="22"/>
      <c r="O315" s="22"/>
      <c r="P315" s="22"/>
      <c r="Q315" s="22"/>
      <c r="R315" s="22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>
      <c r="A316" s="22"/>
      <c r="B316" s="22"/>
      <c r="C316" s="22"/>
      <c r="D316" s="22"/>
      <c r="E316" s="22"/>
      <c r="F316" s="22"/>
      <c r="G316" s="22"/>
      <c r="H316" s="22"/>
      <c r="I316" s="21"/>
      <c r="J316" s="21"/>
      <c r="K316" s="22"/>
      <c r="L316" s="22"/>
      <c r="M316" s="22"/>
      <c r="N316" s="22"/>
      <c r="O316" s="22"/>
      <c r="P316" s="22"/>
      <c r="Q316" s="22"/>
      <c r="R316" s="22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>
      <c r="A317" s="22"/>
      <c r="B317" s="22"/>
      <c r="C317" s="22"/>
      <c r="D317" s="22"/>
      <c r="E317" s="22"/>
      <c r="F317" s="22"/>
      <c r="G317" s="22"/>
      <c r="H317" s="22"/>
      <c r="I317" s="21"/>
      <c r="J317" s="21"/>
      <c r="K317" s="22"/>
      <c r="L317" s="22"/>
      <c r="M317" s="22"/>
      <c r="N317" s="22"/>
      <c r="O317" s="22"/>
      <c r="P317" s="22"/>
      <c r="Q317" s="22"/>
      <c r="R317" s="22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>
      <c r="A318" s="22"/>
      <c r="B318" s="22"/>
      <c r="C318" s="22"/>
      <c r="D318" s="22"/>
      <c r="E318" s="22"/>
      <c r="F318" s="22"/>
      <c r="G318" s="22"/>
      <c r="H318" s="22"/>
      <c r="I318" s="21"/>
      <c r="J318" s="21"/>
      <c r="K318" s="22"/>
      <c r="L318" s="22"/>
      <c r="M318" s="22"/>
      <c r="N318" s="22"/>
      <c r="O318" s="22"/>
      <c r="P318" s="22"/>
      <c r="Q318" s="22"/>
      <c r="R318" s="22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>
      <c r="A319" s="22"/>
      <c r="B319" s="22"/>
      <c r="C319" s="22"/>
      <c r="D319" s="22"/>
      <c r="E319" s="22"/>
      <c r="F319" s="22"/>
      <c r="G319" s="22"/>
      <c r="H319" s="22"/>
      <c r="I319" s="21"/>
      <c r="J319" s="21"/>
      <c r="K319" s="22"/>
      <c r="L319" s="22"/>
      <c r="M319" s="22"/>
      <c r="N319" s="22"/>
      <c r="O319" s="22"/>
      <c r="P319" s="22"/>
      <c r="Q319" s="22"/>
      <c r="R319" s="22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>
      <c r="A320" s="22"/>
      <c r="B320" s="22"/>
      <c r="C320" s="22"/>
      <c r="D320" s="22"/>
      <c r="E320" s="22"/>
      <c r="F320" s="22"/>
      <c r="G320" s="22"/>
      <c r="H320" s="22"/>
      <c r="I320" s="21"/>
      <c r="J320" s="21"/>
      <c r="K320" s="22"/>
      <c r="L320" s="22"/>
      <c r="M320" s="22"/>
      <c r="N320" s="22"/>
      <c r="O320" s="22"/>
      <c r="P320" s="22"/>
      <c r="Q320" s="22"/>
      <c r="R320" s="22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>
      <c r="A321" s="22"/>
      <c r="B321" s="22"/>
      <c r="C321" s="22"/>
      <c r="D321" s="22"/>
      <c r="E321" s="22"/>
      <c r="F321" s="22"/>
      <c r="G321" s="22"/>
      <c r="H321" s="22"/>
      <c r="I321" s="21"/>
      <c r="J321" s="21"/>
      <c r="K321" s="22"/>
      <c r="L321" s="22"/>
      <c r="M321" s="22"/>
      <c r="N321" s="22"/>
      <c r="O321" s="22"/>
      <c r="P321" s="22"/>
      <c r="Q321" s="22"/>
      <c r="R321" s="22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>
      <c r="A322" s="22"/>
      <c r="B322" s="22"/>
      <c r="C322" s="22"/>
      <c r="D322" s="22"/>
      <c r="E322" s="22"/>
      <c r="F322" s="22"/>
      <c r="G322" s="22"/>
      <c r="H322" s="22"/>
      <c r="I322" s="21"/>
      <c r="J322" s="21"/>
      <c r="K322" s="22"/>
      <c r="L322" s="22"/>
      <c r="M322" s="22"/>
      <c r="N322" s="22"/>
      <c r="O322" s="22"/>
      <c r="P322" s="22"/>
      <c r="Q322" s="22"/>
      <c r="R322" s="22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>
      <c r="A323" s="22"/>
      <c r="B323" s="22"/>
      <c r="C323" s="22"/>
      <c r="D323" s="22"/>
      <c r="E323" s="22"/>
      <c r="F323" s="22"/>
      <c r="G323" s="22"/>
      <c r="H323" s="22"/>
      <c r="I323" s="21"/>
      <c r="J323" s="21"/>
      <c r="K323" s="22"/>
      <c r="L323" s="22"/>
      <c r="M323" s="22"/>
      <c r="N323" s="22"/>
      <c r="O323" s="22"/>
      <c r="P323" s="22"/>
      <c r="Q323" s="22"/>
      <c r="R323" s="22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>
      <c r="A324" s="22"/>
      <c r="B324" s="22"/>
      <c r="C324" s="22"/>
      <c r="D324" s="22"/>
      <c r="E324" s="22"/>
      <c r="F324" s="22"/>
      <c r="G324" s="22"/>
      <c r="H324" s="22"/>
      <c r="I324" s="21"/>
      <c r="J324" s="21"/>
      <c r="K324" s="22"/>
      <c r="L324" s="22"/>
      <c r="M324" s="22"/>
      <c r="N324" s="22"/>
      <c r="O324" s="22"/>
      <c r="P324" s="22"/>
      <c r="Q324" s="22"/>
      <c r="R324" s="22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>
      <c r="A325" s="22"/>
      <c r="B325" s="22"/>
      <c r="C325" s="22"/>
      <c r="D325" s="22"/>
      <c r="E325" s="22"/>
      <c r="F325" s="22"/>
      <c r="G325" s="22"/>
      <c r="H325" s="22"/>
      <c r="I325" s="21"/>
      <c r="J325" s="21"/>
      <c r="K325" s="22"/>
      <c r="L325" s="22"/>
      <c r="M325" s="22"/>
      <c r="N325" s="22"/>
      <c r="O325" s="22"/>
      <c r="P325" s="22"/>
      <c r="Q325" s="22"/>
      <c r="R325" s="22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>
      <c r="A326" s="22"/>
      <c r="B326" s="22"/>
      <c r="C326" s="22"/>
      <c r="D326" s="22"/>
      <c r="E326" s="22"/>
      <c r="F326" s="22"/>
      <c r="G326" s="22"/>
      <c r="H326" s="22"/>
      <c r="I326" s="21"/>
      <c r="J326" s="21"/>
      <c r="K326" s="22"/>
      <c r="L326" s="22"/>
      <c r="M326" s="22"/>
      <c r="N326" s="22"/>
      <c r="O326" s="22"/>
      <c r="P326" s="22"/>
      <c r="Q326" s="22"/>
      <c r="R326" s="22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>
      <c r="A327" s="22"/>
      <c r="B327" s="22"/>
      <c r="C327" s="22"/>
      <c r="D327" s="22"/>
      <c r="E327" s="22"/>
      <c r="F327" s="22"/>
      <c r="G327" s="22"/>
      <c r="H327" s="22"/>
      <c r="I327" s="21"/>
      <c r="J327" s="21"/>
      <c r="K327" s="22"/>
      <c r="L327" s="22"/>
      <c r="M327" s="22"/>
      <c r="N327" s="22"/>
      <c r="O327" s="22"/>
      <c r="P327" s="22"/>
      <c r="Q327" s="22"/>
      <c r="R327" s="22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>
      <c r="A328" s="22"/>
      <c r="B328" s="22"/>
      <c r="C328" s="22"/>
      <c r="D328" s="22"/>
      <c r="E328" s="22"/>
      <c r="F328" s="22"/>
      <c r="G328" s="22"/>
      <c r="H328" s="22"/>
      <c r="I328" s="21"/>
      <c r="J328" s="21"/>
      <c r="K328" s="22"/>
      <c r="L328" s="22"/>
      <c r="M328" s="22"/>
      <c r="N328" s="22"/>
      <c r="O328" s="22"/>
      <c r="P328" s="22"/>
      <c r="Q328" s="22"/>
      <c r="R328" s="22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>
      <c r="A329" s="22"/>
      <c r="B329" s="22"/>
      <c r="C329" s="22"/>
      <c r="D329" s="22"/>
      <c r="E329" s="22"/>
      <c r="F329" s="22"/>
      <c r="G329" s="22"/>
      <c r="H329" s="22"/>
      <c r="I329" s="21"/>
      <c r="J329" s="21"/>
      <c r="K329" s="22"/>
      <c r="L329" s="22"/>
      <c r="M329" s="22"/>
      <c r="N329" s="22"/>
      <c r="O329" s="22"/>
      <c r="P329" s="22"/>
      <c r="Q329" s="22"/>
      <c r="R329" s="22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>
      <c r="A330" s="22"/>
      <c r="B330" s="22"/>
      <c r="C330" s="22"/>
      <c r="D330" s="22"/>
      <c r="E330" s="22"/>
      <c r="F330" s="22"/>
      <c r="G330" s="22"/>
      <c r="H330" s="22"/>
      <c r="I330" s="21"/>
      <c r="J330" s="21"/>
      <c r="K330" s="22"/>
      <c r="L330" s="22"/>
      <c r="M330" s="22"/>
      <c r="N330" s="22"/>
      <c r="O330" s="22"/>
      <c r="P330" s="22"/>
      <c r="Q330" s="22"/>
      <c r="R330" s="22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>
      <c r="A331" s="22"/>
      <c r="B331" s="22"/>
      <c r="C331" s="22"/>
      <c r="D331" s="22"/>
      <c r="E331" s="22"/>
      <c r="F331" s="22"/>
      <c r="G331" s="22"/>
      <c r="H331" s="22"/>
      <c r="I331" s="21"/>
      <c r="J331" s="21"/>
      <c r="K331" s="22"/>
      <c r="L331" s="22"/>
      <c r="M331" s="22"/>
      <c r="N331" s="22"/>
      <c r="O331" s="22"/>
      <c r="P331" s="22"/>
      <c r="Q331" s="22"/>
      <c r="R331" s="22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>
      <c r="A332" s="22"/>
      <c r="B332" s="22"/>
      <c r="C332" s="22"/>
      <c r="D332" s="22"/>
      <c r="E332" s="22"/>
      <c r="F332" s="22"/>
      <c r="G332" s="22"/>
      <c r="H332" s="22"/>
      <c r="I332" s="21"/>
      <c r="J332" s="21"/>
      <c r="K332" s="22"/>
      <c r="L332" s="22"/>
      <c r="M332" s="22"/>
      <c r="N332" s="22"/>
      <c r="O332" s="22"/>
      <c r="P332" s="22"/>
      <c r="Q332" s="22"/>
      <c r="R332" s="22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>
      <c r="A333" s="22"/>
      <c r="B333" s="22"/>
      <c r="C333" s="22"/>
      <c r="D333" s="22"/>
      <c r="E333" s="22"/>
      <c r="F333" s="22"/>
      <c r="G333" s="22"/>
      <c r="H333" s="22"/>
      <c r="I333" s="21"/>
      <c r="J333" s="21"/>
      <c r="K333" s="22"/>
      <c r="L333" s="22"/>
      <c r="M333" s="22"/>
      <c r="N333" s="22"/>
      <c r="O333" s="22"/>
      <c r="P333" s="22"/>
      <c r="Q333" s="22"/>
      <c r="R333" s="22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>
      <c r="A334" s="22"/>
      <c r="B334" s="22"/>
      <c r="C334" s="22"/>
      <c r="D334" s="22"/>
      <c r="E334" s="22"/>
      <c r="F334" s="22"/>
      <c r="G334" s="22"/>
      <c r="H334" s="22"/>
      <c r="I334" s="21"/>
      <c r="J334" s="21"/>
      <c r="K334" s="22"/>
      <c r="L334" s="22"/>
      <c r="M334" s="22"/>
      <c r="N334" s="22"/>
      <c r="O334" s="22"/>
      <c r="P334" s="22"/>
      <c r="Q334" s="22"/>
      <c r="R334" s="22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</row>
    <row r="336" spans="1:26" ht="13.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</row>
    <row r="337" spans="1:26" ht="13.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</row>
    <row r="338" spans="1:26" ht="13.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</row>
    <row r="339" spans="1:26" ht="13.5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</row>
    <row r="340" spans="1:26" ht="13.5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</row>
    <row r="341" spans="1:26" ht="13.5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</row>
    <row r="342" spans="1:26" ht="13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</row>
    <row r="343" spans="1:26" ht="13.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</row>
    <row r="344" spans="1:26" ht="13.5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</row>
    <row r="345" spans="1:26" ht="13.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</row>
    <row r="346" spans="1:26" ht="13.5" customHeight="1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</row>
    <row r="347" spans="1:26" ht="13.5" customHeight="1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</row>
    <row r="348" spans="1:26" ht="13.5" customHeight="1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</row>
    <row r="349" spans="1:26" ht="13.5" customHeight="1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</row>
    <row r="350" spans="1:26" ht="13.5" customHeight="1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</row>
    <row r="351" spans="1:26" ht="13.5" customHeight="1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</row>
    <row r="352" spans="1:26" ht="13.5" customHeight="1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</row>
    <row r="353" spans="1:26" ht="13.5" customHeight="1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</row>
    <row r="354" spans="1:26" ht="13.5" customHeight="1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</row>
    <row r="355" spans="1:26" ht="13.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</row>
    <row r="356" spans="1:26" ht="13.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</row>
    <row r="357" spans="1:26" ht="13.5" customHeight="1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</row>
    <row r="358" spans="1:26" ht="13.5" customHeight="1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</row>
    <row r="359" spans="1:26" ht="13.5" customHeight="1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</row>
    <row r="360" spans="1:26" ht="13.5" customHeight="1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</row>
    <row r="361" spans="1:26" ht="13.5" customHeight="1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</row>
    <row r="362" spans="1:26" ht="13.5" customHeight="1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</row>
    <row r="363" spans="1:26" ht="13.5" customHeight="1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</row>
    <row r="364" spans="1:26" ht="13.5" customHeight="1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</row>
    <row r="365" spans="1:26" ht="13.5" customHeight="1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</row>
    <row r="366" spans="1:26" ht="13.5" customHeight="1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</row>
    <row r="367" spans="1:26" ht="13.5" customHeight="1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</row>
    <row r="368" spans="1:26" ht="13.5" customHeight="1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</row>
    <row r="369" spans="1:26" ht="13.5" customHeight="1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</row>
    <row r="370" spans="1:26" ht="13.5" customHeight="1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</row>
    <row r="371" spans="1:26" ht="13.5" customHeight="1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</row>
    <row r="372" spans="1:26" ht="13.5" customHeight="1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</row>
    <row r="373" spans="1:26" ht="13.5" customHeight="1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</row>
    <row r="374" spans="1:26" ht="13.5" customHeight="1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</row>
    <row r="375" spans="1:26" ht="13.5" customHeight="1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</row>
    <row r="376" spans="1:26" ht="13.5" customHeight="1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</row>
    <row r="377" spans="1:26" ht="13.5" customHeight="1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</row>
    <row r="378" spans="1:26" ht="13.5" customHeight="1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</row>
    <row r="379" spans="1:26" ht="13.5" customHeight="1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</row>
    <row r="380" spans="1:26" ht="13.5" customHeight="1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</row>
    <row r="381" spans="1:26" ht="13.5" customHeight="1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</row>
    <row r="382" spans="1:26" ht="13.5" customHeight="1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</row>
    <row r="383" spans="1:26" ht="13.5" customHeight="1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</row>
    <row r="384" spans="1:26" ht="13.5" customHeight="1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</row>
    <row r="385" spans="1:26" ht="13.5" customHeight="1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</row>
    <row r="386" spans="1:26" ht="13.5" customHeight="1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</row>
    <row r="387" spans="1:26" ht="13.5" customHeight="1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</row>
    <row r="388" spans="1:26" ht="13.5" customHeight="1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</row>
    <row r="389" spans="1:26" ht="13.5" customHeight="1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</row>
    <row r="390" spans="1:26" ht="13.5" customHeight="1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</row>
    <row r="391" spans="1:26" ht="13.5" customHeight="1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</row>
    <row r="392" spans="1:26" ht="13.5" customHeight="1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</row>
    <row r="393" spans="1:26" ht="13.5" customHeight="1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</row>
    <row r="394" spans="1:26" ht="13.5" customHeight="1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</row>
    <row r="395" spans="1:26" ht="13.5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</row>
    <row r="396" spans="1:26" ht="13.5" customHeight="1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</row>
    <row r="397" spans="1:26" ht="13.5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</row>
    <row r="398" spans="1:26" ht="13.5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</row>
    <row r="399" spans="1:26" ht="13.5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</row>
    <row r="400" spans="1:26" ht="13.5" customHeight="1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</row>
    <row r="401" spans="1:26" ht="13.5" customHeight="1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</row>
    <row r="402" spans="1:26" ht="13.5" customHeight="1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</row>
    <row r="403" spans="1:26" ht="13.5" customHeight="1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</row>
    <row r="404" spans="1:26" ht="13.5" customHeight="1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</row>
    <row r="405" spans="1:26" ht="13.5" customHeight="1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</row>
    <row r="406" spans="1:26" ht="13.5" customHeight="1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</row>
    <row r="407" spans="1:26" ht="13.5" customHeight="1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</row>
    <row r="408" spans="1:26" ht="13.5" customHeight="1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</row>
    <row r="409" spans="1:26" ht="13.5" customHeight="1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</row>
    <row r="410" spans="1:26" ht="13.5" customHeight="1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</row>
    <row r="411" spans="1:26" ht="13.5" customHeight="1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</row>
    <row r="412" spans="1:26" ht="13.5" customHeight="1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</row>
    <row r="413" spans="1:26" ht="13.5" customHeight="1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</row>
    <row r="414" spans="1:26" ht="13.5" customHeight="1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</row>
    <row r="415" spans="1:26" ht="13.5" customHeight="1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</row>
    <row r="416" spans="1:26" ht="13.5" customHeight="1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</row>
    <row r="417" spans="1:26" ht="13.5" customHeight="1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</row>
    <row r="418" spans="1:26" ht="13.5" customHeight="1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</row>
    <row r="419" spans="1:26" ht="13.5" customHeight="1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</row>
    <row r="420" spans="1:26" ht="13.5" customHeight="1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</row>
    <row r="421" spans="1:26" ht="13.5" customHeight="1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</row>
    <row r="422" spans="1:26" ht="13.5" customHeight="1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</row>
    <row r="423" spans="1:26" ht="13.5" customHeight="1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</row>
    <row r="424" spans="1:26" ht="13.5" customHeight="1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</row>
    <row r="425" spans="1:26" ht="13.5" customHeight="1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</row>
    <row r="426" spans="1:26" ht="13.5" customHeight="1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</row>
    <row r="427" spans="1:26" ht="13.5" customHeight="1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</row>
    <row r="428" spans="1:26" ht="13.5" customHeight="1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</row>
    <row r="429" spans="1:26" ht="13.5" customHeight="1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</row>
    <row r="430" spans="1:26" ht="13.5" customHeight="1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</row>
    <row r="431" spans="1:26" ht="13.5" customHeight="1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</row>
    <row r="432" spans="1:26" ht="13.5" customHeight="1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</row>
    <row r="433" spans="1:26" ht="13.5" customHeight="1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</row>
    <row r="434" spans="1:26" ht="13.5" customHeight="1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</row>
    <row r="435" spans="1:26" ht="13.5" customHeight="1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</row>
    <row r="436" spans="1:26" ht="13.5" customHeight="1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</row>
    <row r="437" spans="1:26" ht="13.5" customHeight="1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</row>
    <row r="438" spans="1:26" ht="13.5" customHeight="1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</row>
    <row r="439" spans="1:26" ht="13.5" customHeight="1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</row>
    <row r="440" spans="1:26" ht="13.5" customHeight="1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</row>
    <row r="441" spans="1:26" ht="13.5" customHeight="1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</row>
    <row r="442" spans="1:26" ht="13.5" customHeight="1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</row>
    <row r="443" spans="1:26" ht="13.5" customHeight="1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</row>
    <row r="444" spans="1:26" ht="13.5" customHeight="1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</row>
    <row r="445" spans="1:26" ht="13.5" customHeight="1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</row>
    <row r="446" spans="1:26" ht="13.5" customHeight="1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</row>
    <row r="447" spans="1:26" ht="13.5" customHeight="1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</row>
    <row r="448" spans="1:26" ht="13.5" customHeight="1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</row>
    <row r="449" spans="1:26" ht="13.5" customHeight="1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</row>
    <row r="450" spans="1:26" ht="13.5" customHeight="1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</row>
    <row r="451" spans="1:26" ht="13.5" customHeight="1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</row>
    <row r="452" spans="1:26" ht="13.5" customHeight="1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</row>
    <row r="453" spans="1:26" ht="13.5" customHeight="1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</row>
    <row r="454" spans="1:26" ht="13.5" customHeight="1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</row>
    <row r="455" spans="1:26" ht="13.5" customHeight="1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</row>
    <row r="456" spans="1:26" ht="13.5" customHeight="1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</row>
    <row r="457" spans="1:26" ht="13.5" customHeight="1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</row>
    <row r="458" spans="1:26" ht="13.5" customHeight="1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</row>
    <row r="459" spans="1:26" ht="13.5" customHeight="1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</row>
    <row r="460" spans="1:26" ht="13.5" customHeight="1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</row>
    <row r="461" spans="1:26" ht="13.5" customHeight="1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</row>
    <row r="462" spans="1:26" ht="13.5" customHeight="1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</row>
    <row r="463" spans="1:26" ht="13.5" customHeight="1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</row>
    <row r="464" spans="1:26" ht="13.5" customHeight="1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</row>
    <row r="465" spans="1:26" ht="13.5" customHeight="1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</row>
    <row r="466" spans="1:26" ht="13.5" customHeight="1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</row>
    <row r="467" spans="1:26" ht="13.5" customHeight="1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</row>
    <row r="468" spans="1:26" ht="13.5" customHeight="1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</row>
    <row r="469" spans="1:26" ht="13.5" customHeight="1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</row>
    <row r="470" spans="1:26" ht="13.5" customHeight="1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</row>
    <row r="471" spans="1:26" ht="13.5" customHeight="1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</row>
    <row r="472" spans="1:26" ht="13.5" customHeight="1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</row>
    <row r="473" spans="1:26" ht="13.5" customHeight="1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</row>
    <row r="474" spans="1:26" ht="13.5" customHeight="1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</row>
    <row r="475" spans="1:26" ht="13.5" customHeight="1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</row>
    <row r="476" spans="1:26" ht="13.5" customHeight="1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</row>
    <row r="477" spans="1:26" ht="13.5" customHeight="1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</row>
    <row r="478" spans="1:26" ht="13.5" customHeight="1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</row>
    <row r="479" spans="1:26" ht="13.5" customHeight="1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</row>
    <row r="480" spans="1:26" ht="13.5" customHeight="1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</row>
    <row r="481" spans="1:26" ht="13.5" customHeight="1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</row>
    <row r="482" spans="1:26" ht="13.5" customHeight="1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</row>
    <row r="483" spans="1:26" ht="13.5" customHeight="1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</row>
    <row r="484" spans="1:26" ht="13.5" customHeight="1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</row>
    <row r="485" spans="1:26" ht="13.5" customHeight="1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</row>
    <row r="486" spans="1:26" ht="13.5" customHeight="1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</row>
    <row r="487" spans="1:26" ht="13.5" customHeight="1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</row>
    <row r="488" spans="1:26" ht="13.5" customHeight="1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</row>
    <row r="489" spans="1:26" ht="13.5" customHeight="1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</row>
    <row r="490" spans="1:26" ht="13.5" customHeight="1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</row>
    <row r="491" spans="1:26" ht="13.5" customHeight="1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</row>
    <row r="492" spans="1:26" ht="13.5" customHeight="1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</row>
    <row r="493" spans="1:26" ht="13.5" customHeight="1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</row>
    <row r="494" spans="1:26" ht="13.5" customHeight="1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</row>
    <row r="495" spans="1:26" ht="13.5" customHeight="1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</row>
    <row r="496" spans="1:26" ht="13.5" customHeight="1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</row>
    <row r="497" spans="1:26" ht="13.5" customHeight="1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</row>
    <row r="498" spans="1:26" ht="13.5" customHeight="1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</row>
    <row r="499" spans="1:26" ht="13.5" customHeight="1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</row>
    <row r="500" spans="1:26" ht="13.5" customHeight="1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</row>
    <row r="501" spans="1:26" ht="13.5" customHeight="1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</row>
    <row r="502" spans="1:26" ht="13.5" customHeight="1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</row>
    <row r="503" spans="1:26" ht="13.5" customHeight="1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</row>
    <row r="504" spans="1:26" ht="13.5" customHeight="1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</row>
    <row r="505" spans="1:26" ht="13.5" customHeight="1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</row>
    <row r="506" spans="1:26" ht="13.5" customHeight="1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</row>
    <row r="507" spans="1:26" ht="13.5" customHeight="1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</row>
    <row r="508" spans="1:26" ht="13.5" customHeight="1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</row>
    <row r="509" spans="1:26" ht="13.5" customHeight="1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</row>
    <row r="510" spans="1:26" ht="13.5" customHeight="1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</row>
    <row r="511" spans="1:26" ht="13.5" customHeight="1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</row>
    <row r="512" spans="1:26" ht="13.5" customHeight="1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</row>
    <row r="513" spans="1:26" ht="13.5" customHeight="1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</row>
    <row r="514" spans="1:26" ht="13.5" customHeight="1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</row>
    <row r="515" spans="1:26" ht="13.5" customHeight="1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</row>
    <row r="516" spans="1:26" ht="13.5" customHeight="1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</row>
    <row r="517" spans="1:26" ht="13.5" customHeight="1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</row>
    <row r="518" spans="1:26" ht="13.5" customHeight="1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</row>
    <row r="519" spans="1:26" ht="13.5" customHeight="1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</row>
    <row r="520" spans="1:26" ht="13.5" customHeight="1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</row>
    <row r="521" spans="1:26" ht="13.5" customHeight="1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</row>
    <row r="522" spans="1:26" ht="13.5" customHeight="1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</row>
    <row r="523" spans="1:26" ht="13.5" customHeight="1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</row>
    <row r="524" spans="1:26" ht="13.5" customHeight="1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</row>
    <row r="525" spans="1:26" ht="13.5" customHeight="1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</row>
    <row r="526" spans="1:26" ht="13.5" customHeight="1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</row>
    <row r="527" spans="1:26" ht="13.5" customHeight="1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</row>
    <row r="528" spans="1:26" ht="13.5" customHeight="1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</row>
    <row r="529" spans="1:26" ht="13.5" customHeight="1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</row>
    <row r="530" spans="1:26" ht="13.5" customHeight="1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</row>
    <row r="531" spans="1:26" ht="13.5" customHeight="1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</row>
    <row r="532" spans="1:26" ht="13.5" customHeight="1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</row>
    <row r="533" spans="1:26" ht="13.5" customHeight="1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</row>
    <row r="534" spans="1:26" ht="13.5" customHeight="1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</row>
    <row r="535" spans="1:26" ht="13.5" customHeight="1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</row>
    <row r="536" spans="1:26" ht="13.5" customHeight="1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</row>
    <row r="537" spans="1:26" ht="13.5" customHeight="1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</row>
    <row r="538" spans="1:26" ht="13.5" customHeight="1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</row>
    <row r="539" spans="1:26" ht="13.5" customHeight="1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</row>
    <row r="540" spans="1:26" ht="13.5" customHeight="1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</row>
    <row r="541" spans="1:26" ht="13.5" customHeight="1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</row>
    <row r="542" spans="1:26" ht="13.5" customHeight="1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</row>
    <row r="543" spans="1:26" ht="13.5" customHeight="1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</row>
    <row r="544" spans="1:26" ht="13.5" customHeight="1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</row>
    <row r="545" spans="1:26" ht="13.5" customHeight="1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</row>
    <row r="546" spans="1:26" ht="13.5" customHeight="1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</row>
    <row r="547" spans="1:26" ht="13.5" customHeight="1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</row>
    <row r="548" spans="1:26" ht="13.5" customHeight="1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</row>
    <row r="549" spans="1:26" ht="13.5" customHeight="1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</row>
    <row r="550" spans="1:26" ht="13.5" customHeight="1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</row>
    <row r="551" spans="1:26" ht="13.5" customHeight="1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</row>
    <row r="552" spans="1:26" ht="13.5" customHeight="1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</row>
    <row r="553" spans="1:26" ht="13.5" customHeight="1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</row>
    <row r="554" spans="1:26" ht="13.5" customHeight="1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</row>
    <row r="555" spans="1:26" ht="13.5" customHeight="1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</row>
    <row r="556" spans="1:26" ht="13.5" customHeight="1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</row>
    <row r="557" spans="1:26" ht="13.5" customHeight="1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</row>
    <row r="558" spans="1:26" ht="13.5" customHeight="1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</row>
    <row r="559" spans="1:26" ht="13.5" customHeight="1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</row>
    <row r="560" spans="1:26" ht="13.5" customHeight="1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</row>
    <row r="561" spans="1:26" ht="13.5" customHeight="1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</row>
    <row r="562" spans="1:26" ht="13.5" customHeight="1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</row>
    <row r="563" spans="1:26" ht="13.5" customHeight="1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</row>
    <row r="564" spans="1:26" ht="13.5" customHeight="1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</row>
    <row r="565" spans="1:26" ht="13.5" customHeight="1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</row>
    <row r="566" spans="1:26" ht="13.5" customHeight="1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</row>
    <row r="567" spans="1:26" ht="13.5" customHeight="1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</row>
    <row r="568" spans="1:26" ht="13.5" customHeight="1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</row>
    <row r="569" spans="1:26" ht="13.5" customHeight="1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</row>
    <row r="570" spans="1:26" ht="13.5" customHeight="1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</row>
    <row r="571" spans="1:26" ht="13.5" customHeight="1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</row>
    <row r="572" spans="1:26" ht="13.5" customHeight="1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</row>
    <row r="573" spans="1:26" ht="13.5" customHeight="1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</row>
    <row r="574" spans="1:26" ht="13.5" customHeight="1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</row>
    <row r="575" spans="1:26" ht="13.5" customHeight="1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</row>
    <row r="576" spans="1:26" ht="13.5" customHeight="1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</row>
    <row r="577" spans="1:26" ht="13.5" customHeight="1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</row>
    <row r="578" spans="1:26" ht="13.5" customHeight="1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</row>
    <row r="579" spans="1:26" ht="13.5" customHeight="1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</row>
    <row r="580" spans="1:26" ht="13.5" customHeight="1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</row>
    <row r="581" spans="1:26" ht="13.5" customHeight="1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</row>
    <row r="582" spans="1:26" ht="13.5" customHeight="1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</row>
    <row r="583" spans="1:26" ht="13.5" customHeight="1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</row>
    <row r="584" spans="1:26" ht="13.5" customHeight="1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</row>
    <row r="585" spans="1:26" ht="13.5" customHeight="1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</row>
    <row r="586" spans="1:26" ht="13.5" customHeight="1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</row>
    <row r="587" spans="1:26" ht="13.5" customHeight="1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</row>
    <row r="588" spans="1:26" ht="13.5" customHeight="1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</row>
    <row r="589" spans="1:26" ht="13.5" customHeight="1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</row>
    <row r="590" spans="1:26" ht="13.5" customHeight="1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</row>
    <row r="591" spans="1:26" ht="13.5" customHeight="1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</row>
    <row r="592" spans="1:26" ht="13.5" customHeight="1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</row>
    <row r="593" spans="1:26" ht="13.5" customHeight="1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</row>
    <row r="594" spans="1:26" ht="13.5" customHeight="1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</row>
    <row r="595" spans="1:26" ht="13.5" customHeight="1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</row>
    <row r="596" spans="1:26" ht="13.5" customHeight="1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</row>
    <row r="597" spans="1:26" ht="13.5" customHeight="1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</row>
    <row r="598" spans="1:26" ht="13.5" customHeight="1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</row>
    <row r="599" spans="1:26" ht="13.5" customHeight="1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</row>
    <row r="600" spans="1:26" ht="13.5" customHeight="1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</row>
    <row r="601" spans="1:26" ht="13.5" customHeight="1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</row>
    <row r="602" spans="1:26" ht="13.5" customHeight="1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</row>
    <row r="603" spans="1:26" ht="13.5" customHeight="1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</row>
    <row r="604" spans="1:26" ht="13.5" customHeight="1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</row>
    <row r="605" spans="1:26" ht="13.5" customHeight="1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</row>
    <row r="606" spans="1:26" ht="13.5" customHeight="1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</row>
    <row r="607" spans="1:26" ht="13.5" customHeight="1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</row>
    <row r="608" spans="1:26" ht="13.5" customHeight="1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</row>
    <row r="609" spans="1:26" ht="13.5" customHeight="1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</row>
    <row r="610" spans="1:26" ht="13.5" customHeight="1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</row>
    <row r="611" spans="1:26" ht="13.5" customHeight="1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</row>
    <row r="612" spans="1:26" ht="13.5" customHeight="1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</row>
    <row r="613" spans="1:26" ht="13.5" customHeight="1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</row>
    <row r="614" spans="1:26" ht="13.5" customHeight="1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</row>
    <row r="615" spans="1:26" ht="13.5" customHeight="1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</row>
    <row r="616" spans="1:26" ht="13.5" customHeight="1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</row>
    <row r="617" spans="1:26" ht="13.5" customHeight="1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</row>
    <row r="618" spans="1:26" ht="13.5" customHeight="1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</row>
    <row r="619" spans="1:26" ht="13.5" customHeight="1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</row>
    <row r="620" spans="1:26" ht="13.5" customHeight="1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</row>
    <row r="621" spans="1:26" ht="13.5" customHeight="1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</row>
    <row r="622" spans="1:26" ht="13.5" customHeight="1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</row>
    <row r="623" spans="1:26" ht="13.5" customHeight="1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</row>
    <row r="624" spans="1:26" ht="13.5" customHeight="1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</row>
    <row r="625" spans="1:26" ht="13.5" customHeight="1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</row>
    <row r="626" spans="1:26" ht="13.5" customHeight="1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</row>
    <row r="627" spans="1:26" ht="13.5" customHeight="1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</row>
    <row r="628" spans="1:26" ht="13.5" customHeight="1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</row>
    <row r="629" spans="1:26" ht="13.5" customHeight="1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</row>
    <row r="630" spans="1:26" ht="13.5" customHeight="1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</row>
    <row r="631" spans="1:26" ht="13.5" customHeight="1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</row>
    <row r="632" spans="1:26" ht="13.5" customHeight="1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</row>
    <row r="633" spans="1:26" ht="13.5" customHeight="1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</row>
    <row r="634" spans="1:26" ht="13.5" customHeight="1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</row>
    <row r="635" spans="1:26" ht="13.5" customHeight="1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</row>
    <row r="636" spans="1:26" ht="13.5" customHeight="1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</row>
    <row r="637" spans="1:26" ht="13.5" customHeight="1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</row>
    <row r="638" spans="1:26" ht="13.5" customHeight="1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</row>
    <row r="639" spans="1:26" ht="13.5" customHeight="1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</row>
    <row r="640" spans="1:26" ht="13.5" customHeight="1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</row>
    <row r="641" spans="1:26" ht="13.5" customHeight="1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</row>
    <row r="642" spans="1:26" ht="13.5" customHeight="1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</row>
    <row r="643" spans="1:26" ht="13.5" customHeight="1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</row>
    <row r="644" spans="1:26" ht="13.5" customHeight="1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</row>
    <row r="645" spans="1:26" ht="13.5" customHeight="1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</row>
    <row r="646" spans="1:26" ht="13.5" customHeight="1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</row>
    <row r="647" spans="1:26" ht="13.5" customHeight="1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</row>
    <row r="648" spans="1:26" ht="13.5" customHeight="1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</row>
    <row r="649" spans="1:26" ht="13.5" customHeight="1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</row>
    <row r="650" spans="1:26" ht="13.5" customHeight="1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</row>
    <row r="651" spans="1:26" ht="13.5" customHeight="1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</row>
    <row r="652" spans="1:26" ht="13.5" customHeight="1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</row>
    <row r="653" spans="1:26" ht="13.5" customHeight="1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</row>
    <row r="654" spans="1:26" ht="13.5" customHeight="1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</row>
    <row r="655" spans="1:26" ht="13.5" customHeight="1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</row>
    <row r="656" spans="1:26" ht="13.5" customHeight="1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</row>
    <row r="657" spans="1:26" ht="13.5" customHeight="1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</row>
    <row r="658" spans="1:26" ht="13.5" customHeight="1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</row>
    <row r="659" spans="1:26" ht="13.5" customHeight="1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</row>
    <row r="660" spans="1:26" ht="13.5" customHeight="1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</row>
    <row r="661" spans="1:26" ht="13.5" customHeight="1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</row>
    <row r="662" spans="1:26" ht="13.5" customHeight="1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</row>
    <row r="663" spans="1:26" ht="13.5" customHeight="1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</row>
    <row r="664" spans="1:26" ht="13.5" customHeight="1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</row>
    <row r="665" spans="1:26" ht="13.5" customHeight="1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</row>
    <row r="666" spans="1:26" ht="13.5" customHeight="1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</row>
    <row r="667" spans="1:26" ht="13.5" customHeight="1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</row>
    <row r="668" spans="1:26" ht="13.5" customHeight="1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</row>
    <row r="669" spans="1:26" ht="13.5" customHeight="1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</row>
    <row r="670" spans="1:26" ht="13.5" customHeight="1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</row>
    <row r="671" spans="1:26" ht="13.5" customHeight="1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</row>
    <row r="672" spans="1:26" ht="13.5" customHeight="1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</row>
    <row r="673" spans="1:26" ht="13.5" customHeight="1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</row>
    <row r="674" spans="1:26" ht="13.5" customHeight="1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</row>
    <row r="675" spans="1:26" ht="13.5" customHeight="1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</row>
    <row r="676" spans="1:26" ht="13.5" customHeight="1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</row>
    <row r="677" spans="1:26" ht="13.5" customHeight="1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</row>
    <row r="678" spans="1:26" ht="13.5" customHeight="1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</row>
    <row r="679" spans="1:26" ht="13.5" customHeight="1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</row>
    <row r="680" spans="1:26" ht="13.5" customHeight="1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</row>
    <row r="681" spans="1:26" ht="13.5" customHeight="1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</row>
    <row r="682" spans="1:26" ht="13.5" customHeight="1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</row>
    <row r="683" spans="1:26" ht="13.5" customHeight="1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</row>
    <row r="684" spans="1:26" ht="13.5" customHeight="1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</row>
    <row r="685" spans="1:26" ht="13.5" customHeight="1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</row>
    <row r="686" spans="1:26" ht="13.5" customHeight="1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</row>
    <row r="687" spans="1:26" ht="13.5" customHeight="1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</row>
    <row r="688" spans="1:26" ht="13.5" customHeight="1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</row>
    <row r="689" spans="1:26" ht="13.5" customHeight="1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</row>
    <row r="690" spans="1:26" ht="13.5" customHeight="1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</row>
    <row r="691" spans="1:26" ht="13.5" customHeight="1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</row>
    <row r="692" spans="1:26" ht="13.5" customHeight="1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</row>
    <row r="693" spans="1:26" ht="13.5" customHeight="1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</row>
    <row r="694" spans="1:26" ht="13.5" customHeight="1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</row>
    <row r="695" spans="1:26" ht="13.5" customHeight="1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</row>
    <row r="696" spans="1:26" ht="13.5" customHeight="1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</row>
    <row r="697" spans="1:26" ht="13.5" customHeight="1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</row>
    <row r="698" spans="1:26" ht="13.5" customHeight="1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</row>
    <row r="699" spans="1:26" ht="13.5" customHeight="1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</row>
    <row r="700" spans="1:26" ht="13.5" customHeight="1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</row>
    <row r="701" spans="1:26" ht="13.5" customHeight="1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</row>
    <row r="702" spans="1:26" ht="13.5" customHeight="1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</row>
    <row r="703" spans="1:26" ht="13.5" customHeight="1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</row>
    <row r="704" spans="1:26" ht="13.5" customHeight="1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</row>
    <row r="705" spans="1:26" ht="13.5" customHeight="1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</row>
    <row r="706" spans="1:26" ht="13.5" customHeight="1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</row>
    <row r="707" spans="1:26" ht="13.5" customHeight="1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</row>
    <row r="708" spans="1:26" ht="13.5" customHeight="1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</row>
    <row r="709" spans="1:26" ht="13.5" customHeight="1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</row>
    <row r="710" spans="1:26" ht="13.5" customHeight="1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</row>
    <row r="711" spans="1:26" ht="13.5" customHeight="1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</row>
    <row r="712" spans="1:26" ht="13.5" customHeight="1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</row>
    <row r="713" spans="1:26" ht="13.5" customHeight="1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</row>
    <row r="714" spans="1:26" ht="13.5" customHeight="1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</row>
    <row r="715" spans="1:26" ht="13.5" customHeight="1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</row>
    <row r="716" spans="1:26" ht="13.5" customHeight="1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</row>
    <row r="717" spans="1:26" ht="13.5" customHeight="1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</row>
    <row r="718" spans="1:26" ht="13.5" customHeight="1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</row>
    <row r="719" spans="1:26" ht="13.5" customHeight="1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</row>
    <row r="720" spans="1:26" ht="13.5" customHeight="1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</row>
    <row r="721" spans="1:26" ht="13.5" customHeight="1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</row>
    <row r="722" spans="1:26" ht="13.5" customHeight="1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</row>
    <row r="723" spans="1:26" ht="13.5" customHeight="1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</row>
    <row r="724" spans="1:26" ht="13.5" customHeight="1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</row>
    <row r="725" spans="1:26" ht="13.5" customHeight="1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</row>
    <row r="726" spans="1:26" ht="13.5" customHeight="1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</row>
    <row r="727" spans="1:26" ht="13.5" customHeight="1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</row>
    <row r="728" spans="1:26" ht="13.5" customHeight="1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</row>
    <row r="729" spans="1:26" ht="13.5" customHeight="1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</row>
    <row r="730" spans="1:26" ht="13.5" customHeight="1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</row>
    <row r="731" spans="1:26" ht="13.5" customHeight="1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</row>
    <row r="732" spans="1:26" ht="13.5" customHeight="1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</row>
    <row r="733" spans="1:26" ht="13.5" customHeight="1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</row>
    <row r="734" spans="1:26" ht="13.5" customHeight="1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</row>
    <row r="735" spans="1:26" ht="13.5" customHeight="1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</row>
    <row r="736" spans="1:26" ht="13.5" customHeight="1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</row>
    <row r="737" spans="1:26" ht="13.5" customHeight="1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</row>
    <row r="738" spans="1:26" ht="13.5" customHeight="1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</row>
    <row r="739" spans="1:26" ht="13.5" customHeight="1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</row>
    <row r="740" spans="1:26" ht="13.5" customHeight="1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</row>
    <row r="741" spans="1:26" ht="13.5" customHeight="1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</row>
    <row r="742" spans="1:26" ht="13.5" customHeight="1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</row>
    <row r="743" spans="1:26" ht="13.5" customHeight="1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</row>
    <row r="744" spans="1:26" ht="13.5" customHeight="1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</row>
    <row r="745" spans="1:26" ht="13.5" customHeight="1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</row>
    <row r="746" spans="1:26" ht="13.5" customHeight="1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</row>
    <row r="747" spans="1:26" ht="13.5" customHeight="1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</row>
    <row r="748" spans="1:26" ht="13.5" customHeight="1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</row>
    <row r="749" spans="1:26" ht="13.5" customHeight="1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</row>
    <row r="750" spans="1:26" ht="13.5" customHeight="1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</row>
    <row r="751" spans="1:26" ht="13.5" customHeight="1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</row>
    <row r="752" spans="1:26" ht="13.5" customHeight="1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</row>
    <row r="753" spans="1:26" ht="13.5" customHeight="1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</row>
    <row r="754" spans="1:26" ht="13.5" customHeight="1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</row>
    <row r="755" spans="1:26" ht="13.5" customHeight="1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</row>
    <row r="756" spans="1:26" ht="13.5" customHeight="1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</row>
    <row r="757" spans="1:26" ht="13.5" customHeight="1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</row>
    <row r="758" spans="1:26" ht="13.5" customHeight="1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</row>
    <row r="759" spans="1:26" ht="13.5" customHeight="1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</row>
    <row r="760" spans="1:26" ht="13.5" customHeight="1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</row>
    <row r="761" spans="1:26" ht="13.5" customHeight="1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</row>
    <row r="762" spans="1:26" ht="13.5" customHeight="1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</row>
    <row r="763" spans="1:26" ht="13.5" customHeight="1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</row>
    <row r="764" spans="1:26" ht="13.5" customHeight="1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</row>
    <row r="765" spans="1:26" ht="13.5" customHeight="1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</row>
    <row r="766" spans="1:26" ht="13.5" customHeight="1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</row>
    <row r="767" spans="1:26" ht="13.5" customHeight="1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</row>
    <row r="768" spans="1:26" ht="13.5" customHeight="1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</row>
    <row r="769" spans="1:26" ht="13.5" customHeight="1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</row>
    <row r="770" spans="1:26" ht="13.5" customHeight="1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</row>
    <row r="771" spans="1:26" ht="13.5" customHeight="1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</row>
    <row r="772" spans="1:26" ht="13.5" customHeight="1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</row>
    <row r="773" spans="1:26" ht="13.5" customHeight="1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</row>
    <row r="774" spans="1:26" ht="13.5" customHeight="1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</row>
    <row r="775" spans="1:26" ht="13.5" customHeight="1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</row>
    <row r="776" spans="1:26" ht="13.5" customHeight="1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</row>
    <row r="777" spans="1:26" ht="13.5" customHeight="1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</row>
    <row r="778" spans="1:26" ht="13.5" customHeight="1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</row>
    <row r="779" spans="1:26" ht="13.5" customHeight="1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</row>
    <row r="780" spans="1:26" ht="13.5" customHeight="1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</row>
    <row r="781" spans="1:26" ht="13.5" customHeight="1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</row>
    <row r="782" spans="1:26" ht="13.5" customHeight="1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</row>
    <row r="783" spans="1:26" ht="13.5" customHeight="1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</row>
    <row r="784" spans="1:26" ht="13.5" customHeight="1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</row>
    <row r="785" spans="1:26" ht="13.5" customHeight="1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</row>
    <row r="786" spans="1:26" ht="13.5" customHeight="1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</row>
    <row r="787" spans="1:26" ht="13.5" customHeight="1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</row>
    <row r="788" spans="1:26" ht="13.5" customHeight="1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</row>
    <row r="789" spans="1:26" ht="13.5" customHeight="1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</row>
    <row r="790" spans="1:26" ht="13.5" customHeight="1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</row>
    <row r="791" spans="1:26" ht="13.5" customHeight="1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</row>
    <row r="792" spans="1:26" ht="13.5" customHeight="1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</row>
    <row r="793" spans="1:26" ht="13.5" customHeight="1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</row>
    <row r="794" spans="1:26" ht="13.5" customHeight="1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</row>
    <row r="795" spans="1:26" ht="13.5" customHeight="1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</row>
    <row r="796" spans="1:26" ht="13.5" customHeight="1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</row>
    <row r="797" spans="1:26" ht="13.5" customHeight="1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</row>
    <row r="798" spans="1:26" ht="13.5" customHeight="1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</row>
    <row r="799" spans="1:26" ht="13.5" customHeight="1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</row>
    <row r="800" spans="1:26" ht="13.5" customHeight="1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</row>
    <row r="801" spans="1:26" ht="13.5" customHeight="1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</row>
    <row r="802" spans="1:26" ht="13.5" customHeight="1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</row>
    <row r="803" spans="1:26" ht="13.5" customHeight="1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</row>
    <row r="804" spans="1:26" ht="13.5" customHeight="1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</row>
    <row r="805" spans="1:26" ht="13.5" customHeight="1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</row>
    <row r="806" spans="1:26" ht="13.5" customHeight="1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</row>
    <row r="807" spans="1:26" ht="13.5" customHeight="1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</row>
    <row r="808" spans="1:26" ht="13.5" customHeight="1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</row>
    <row r="809" spans="1:26" ht="13.5" customHeight="1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</row>
    <row r="810" spans="1:26" ht="13.5" customHeight="1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</row>
    <row r="811" spans="1:26" ht="13.5" customHeight="1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</row>
    <row r="812" spans="1:26" ht="13.5" customHeight="1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</row>
    <row r="813" spans="1:26" ht="13.5" customHeight="1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</row>
    <row r="814" spans="1:26" ht="13.5" customHeight="1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</row>
    <row r="815" spans="1:26" ht="13.5" customHeight="1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</row>
    <row r="816" spans="1:26" ht="13.5" customHeight="1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</row>
    <row r="817" spans="1:26" ht="13.5" customHeight="1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</row>
    <row r="818" spans="1:26" ht="13.5" customHeight="1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</row>
    <row r="819" spans="1:26" ht="13.5" customHeight="1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</row>
    <row r="820" spans="1:26" ht="13.5" customHeight="1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</row>
    <row r="821" spans="1:26" ht="13.5" customHeight="1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</row>
    <row r="822" spans="1:26" ht="13.5" customHeight="1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</row>
    <row r="823" spans="1:26" ht="13.5" customHeight="1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</row>
    <row r="824" spans="1:26" ht="13.5" customHeight="1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</row>
    <row r="825" spans="1:26" ht="13.5" customHeight="1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</row>
    <row r="826" spans="1:26" ht="13.5" customHeight="1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</row>
    <row r="827" spans="1:26" ht="13.5" customHeight="1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</row>
    <row r="828" spans="1:26" ht="13.5" customHeight="1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</row>
    <row r="829" spans="1:26" ht="13.5" customHeight="1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</row>
    <row r="830" spans="1:26" ht="13.5" customHeight="1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</row>
    <row r="831" spans="1:26" ht="13.5" customHeight="1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</row>
    <row r="832" spans="1:26" ht="13.5" customHeight="1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</row>
    <row r="833" spans="1:26" ht="13.5" customHeight="1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</row>
    <row r="834" spans="1:26" ht="13.5" customHeight="1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</row>
    <row r="835" spans="1:26" ht="13.5" customHeight="1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</row>
    <row r="836" spans="1:26" ht="13.5" customHeight="1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</row>
    <row r="837" spans="1:26" ht="13.5" customHeight="1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</row>
    <row r="838" spans="1:26" ht="13.5" customHeight="1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</row>
    <row r="839" spans="1:26" ht="13.5" customHeight="1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</row>
    <row r="840" spans="1:26" ht="13.5" customHeight="1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</row>
    <row r="841" spans="1:26" ht="13.5" customHeight="1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</row>
    <row r="842" spans="1:26" ht="13.5" customHeight="1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</row>
    <row r="843" spans="1:26" ht="13.5" customHeight="1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</row>
    <row r="844" spans="1:26" ht="13.5" customHeight="1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</row>
    <row r="845" spans="1:26" ht="13.5" customHeight="1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</row>
    <row r="846" spans="1:26" ht="13.5" customHeight="1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</row>
    <row r="847" spans="1:26" ht="13.5" customHeight="1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</row>
    <row r="848" spans="1:26" ht="13.5" customHeight="1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</row>
    <row r="849" spans="1:26" ht="13.5" customHeight="1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</row>
    <row r="850" spans="1:26" ht="13.5" customHeight="1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</row>
    <row r="851" spans="1:26" ht="13.5" customHeight="1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</row>
    <row r="852" spans="1:26" ht="13.5" customHeight="1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</row>
    <row r="853" spans="1:26" ht="13.5" customHeight="1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</row>
    <row r="854" spans="1:26" ht="13.5" customHeight="1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</row>
    <row r="855" spans="1:26" ht="13.5" customHeight="1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</row>
    <row r="856" spans="1:26" ht="13.5" customHeight="1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</row>
    <row r="857" spans="1:26" ht="13.5" customHeight="1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</row>
    <row r="858" spans="1:26" ht="13.5" customHeight="1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</row>
    <row r="859" spans="1:26" ht="13.5" customHeight="1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</row>
    <row r="860" spans="1:26" ht="13.5" customHeight="1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</row>
    <row r="861" spans="1:26" ht="13.5" customHeight="1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</row>
    <row r="862" spans="1:26" ht="13.5" customHeight="1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</row>
    <row r="863" spans="1:26" ht="13.5" customHeight="1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</row>
    <row r="864" spans="1:26" ht="13.5" customHeight="1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</row>
    <row r="865" spans="1:26" ht="13.5" customHeight="1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</row>
    <row r="866" spans="1:26" ht="13.5" customHeight="1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</row>
    <row r="867" spans="1:26" ht="13.5" customHeight="1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</row>
    <row r="868" spans="1:26" ht="13.5" customHeight="1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</row>
    <row r="869" spans="1:26" ht="13.5" customHeight="1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</row>
    <row r="870" spans="1:26" ht="13.5" customHeight="1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</row>
    <row r="871" spans="1:26" ht="13.5" customHeight="1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</row>
    <row r="872" spans="1:26" ht="13.5" customHeight="1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</row>
    <row r="873" spans="1:26" ht="13.5" customHeight="1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</row>
    <row r="874" spans="1:26" ht="13.5" customHeight="1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</row>
    <row r="875" spans="1:26" ht="13.5" customHeight="1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</row>
    <row r="876" spans="1:26" ht="13.5" customHeight="1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</row>
    <row r="877" spans="1:26" ht="13.5" customHeight="1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</row>
    <row r="878" spans="1:26" ht="13.5" customHeight="1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</row>
    <row r="879" spans="1:26" ht="13.5" customHeight="1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</row>
    <row r="880" spans="1:26" ht="13.5" customHeight="1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</row>
    <row r="881" spans="1:26" ht="13.5" customHeight="1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</row>
    <row r="882" spans="1:26" ht="13.5" customHeight="1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</row>
    <row r="883" spans="1:26" ht="13.5" customHeight="1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</row>
    <row r="884" spans="1:26" ht="13.5" customHeight="1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</row>
    <row r="885" spans="1:26" ht="13.5" customHeight="1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</row>
    <row r="886" spans="1:26" ht="13.5" customHeight="1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</row>
    <row r="887" spans="1:26" ht="13.5" customHeight="1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</row>
    <row r="888" spans="1:26" ht="13.5" customHeight="1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</row>
    <row r="889" spans="1:26" ht="13.5" customHeight="1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</row>
    <row r="890" spans="1:26" ht="13.5" customHeight="1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</row>
    <row r="891" spans="1:26" ht="13.5" customHeight="1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</row>
    <row r="892" spans="1:26" ht="13.5" customHeight="1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</row>
    <row r="893" spans="1:26" ht="13.5" customHeight="1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</row>
    <row r="894" spans="1:26" ht="13.5" customHeight="1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</row>
    <row r="895" spans="1:26" ht="13.5" customHeight="1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</row>
    <row r="896" spans="1:26" ht="13.5" customHeight="1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</row>
    <row r="897" spans="1:26" ht="13.5" customHeight="1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</row>
    <row r="898" spans="1:26" ht="13.5" customHeight="1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</row>
    <row r="899" spans="1:26" ht="13.5" customHeight="1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</row>
    <row r="900" spans="1:26" ht="13.5" customHeight="1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</row>
    <row r="901" spans="1:26" ht="13.5" customHeight="1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</row>
    <row r="902" spans="1:26" ht="13.5" customHeight="1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</row>
    <row r="903" spans="1:26" ht="13.5" customHeight="1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</row>
    <row r="904" spans="1:26" ht="13.5" customHeight="1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</row>
    <row r="905" spans="1:26" ht="13.5" customHeight="1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</row>
    <row r="906" spans="1:26" ht="13.5" customHeight="1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</row>
    <row r="907" spans="1:26" ht="13.5" customHeight="1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</row>
    <row r="908" spans="1:26" ht="13.5" customHeight="1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</row>
    <row r="909" spans="1:26" ht="13.5" customHeight="1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</row>
    <row r="910" spans="1:26" ht="13.5" customHeight="1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</row>
    <row r="911" spans="1:26" ht="13.5" customHeight="1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</row>
    <row r="912" spans="1:26" ht="13.5" customHeight="1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</row>
    <row r="913" spans="1:26" ht="13.5" customHeight="1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</row>
    <row r="914" spans="1:26" ht="13.5" customHeight="1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</row>
    <row r="915" spans="1:26" ht="13.5" customHeight="1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</row>
    <row r="916" spans="1:26" ht="13.5" customHeight="1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</row>
    <row r="917" spans="1:26" ht="13.5" customHeight="1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</row>
    <row r="918" spans="1:26" ht="13.5" customHeight="1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</row>
    <row r="919" spans="1:26" ht="13.5" customHeight="1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</row>
    <row r="920" spans="1:26" ht="13.5" customHeight="1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</row>
    <row r="921" spans="1:26" ht="13.5" customHeight="1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</row>
    <row r="922" spans="1:26" ht="13.5" customHeight="1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</row>
    <row r="923" spans="1:26" ht="13.5" customHeight="1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</row>
    <row r="924" spans="1:26" ht="13.5" customHeight="1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</row>
    <row r="925" spans="1:26" ht="13.5" customHeight="1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</row>
    <row r="926" spans="1:26" ht="13.5" customHeight="1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</row>
    <row r="927" spans="1:26" ht="13.5" customHeight="1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</row>
    <row r="928" spans="1:26" ht="13.5" customHeight="1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</row>
    <row r="929" spans="1:26" ht="13.5" customHeight="1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</row>
    <row r="930" spans="1:26" ht="13.5" customHeight="1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</row>
    <row r="931" spans="1:26" ht="13.5" customHeight="1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</row>
    <row r="932" spans="1:26" ht="13.5" customHeight="1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</row>
    <row r="933" spans="1:26" ht="13.5" customHeight="1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</row>
    <row r="934" spans="1:26" ht="13.5" customHeight="1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</row>
    <row r="935" spans="1:26" ht="13.5" customHeight="1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</row>
    <row r="936" spans="1:26" ht="13.5" customHeight="1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</row>
    <row r="937" spans="1:26" ht="13.5" customHeight="1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</row>
    <row r="938" spans="1:26" ht="13.5" customHeight="1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</row>
    <row r="939" spans="1:26" ht="13.5" customHeight="1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</row>
    <row r="940" spans="1:26" ht="13.5" customHeight="1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</row>
    <row r="941" spans="1:26" ht="13.5" customHeight="1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</row>
    <row r="942" spans="1:26" ht="13.5" customHeight="1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</row>
    <row r="943" spans="1:26" ht="13.5" customHeight="1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</row>
    <row r="944" spans="1:26" ht="13.5" customHeight="1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</row>
    <row r="945" spans="1:26" ht="13.5" customHeight="1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</row>
    <row r="946" spans="1:26" ht="13.5" customHeight="1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</row>
    <row r="947" spans="1:26" ht="13.5" customHeight="1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</row>
    <row r="948" spans="1:26" ht="13.5" customHeight="1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</row>
    <row r="949" spans="1:26" ht="13.5" customHeight="1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</row>
    <row r="950" spans="1:26" ht="13.5" customHeight="1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</row>
    <row r="951" spans="1:26" ht="13.5" customHeight="1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</row>
    <row r="952" spans="1:26" ht="13.5" customHeight="1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</row>
    <row r="953" spans="1:26" ht="13.5" customHeight="1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</row>
    <row r="954" spans="1:26" ht="13.5" customHeight="1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</row>
    <row r="955" spans="1:26" ht="13.5" customHeight="1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</row>
    <row r="956" spans="1:26" ht="13.5" customHeight="1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</row>
    <row r="957" spans="1:26" ht="13.5" customHeight="1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</row>
    <row r="958" spans="1:26" ht="13.5" customHeight="1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</row>
    <row r="959" spans="1:26" ht="13.5" customHeight="1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</row>
    <row r="960" spans="1:26" ht="13.5" customHeight="1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</row>
    <row r="961" spans="1:26" ht="13.5" customHeight="1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</row>
    <row r="962" spans="1:26" ht="13.5" customHeight="1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</row>
    <row r="963" spans="1:26" ht="13.5" customHeight="1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</row>
    <row r="964" spans="1:26" ht="13.5" customHeight="1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</row>
    <row r="965" spans="1:26" ht="13.5" customHeight="1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</row>
    <row r="966" spans="1:26" ht="13.5" customHeight="1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</row>
    <row r="967" spans="1:26" ht="13.5" customHeight="1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</row>
    <row r="968" spans="1:26" ht="13.5" customHeight="1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</row>
    <row r="969" spans="1:26" ht="13.5" customHeight="1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</row>
    <row r="970" spans="1:26" ht="13.5" customHeight="1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</row>
    <row r="971" spans="1:26" ht="13.5" customHeight="1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</row>
    <row r="972" spans="1:26" ht="13.5" customHeight="1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</row>
    <row r="973" spans="1:26" ht="13.5" customHeight="1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</row>
    <row r="974" spans="1:26" ht="13.5" customHeight="1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</row>
    <row r="975" spans="1:26" ht="13.5" customHeight="1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</row>
    <row r="976" spans="1:26" ht="13.5" customHeight="1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</row>
    <row r="977" spans="1:26" ht="13.5" customHeight="1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</row>
    <row r="978" spans="1:26" ht="13.5" customHeight="1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</row>
    <row r="979" spans="1:26" ht="13.5" customHeight="1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</row>
    <row r="980" spans="1:26" ht="13.5" customHeight="1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</row>
    <row r="981" spans="1:26" ht="13.5" customHeight="1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</row>
    <row r="982" spans="1:26" ht="13.5" customHeight="1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</row>
    <row r="983" spans="1:26" ht="13.5" customHeight="1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</row>
    <row r="984" spans="1:26" ht="13.5" customHeight="1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</row>
    <row r="985" spans="1:26" ht="13.5" customHeight="1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</row>
    <row r="986" spans="1:26" ht="13.5" customHeight="1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</row>
    <row r="987" spans="1:26" ht="13.5" customHeight="1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</row>
    <row r="988" spans="1:26" ht="13.5" customHeight="1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</row>
    <row r="989" spans="1:26" ht="13.5" customHeight="1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</row>
    <row r="990" spans="1:26" ht="13.5" customHeight="1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</row>
    <row r="991" spans="1:26" ht="13.5" customHeight="1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</row>
    <row r="992" spans="1:26" ht="13.5" customHeight="1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</row>
    <row r="993" spans="1:26" ht="13.5" customHeight="1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</row>
    <row r="994" spans="1:26" ht="13.5" customHeight="1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</row>
    <row r="995" spans="1:26" ht="13.5" customHeight="1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</row>
    <row r="996" spans="1:26" ht="13.5" customHeight="1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</row>
    <row r="997" spans="1:26" ht="13.5" customHeight="1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</row>
    <row r="998" spans="1:26" ht="13.5" customHeight="1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</row>
    <row r="999" spans="1:26" ht="13.5" customHeight="1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</row>
    <row r="1000" spans="1:26" ht="13.5" customHeight="1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</row>
  </sheetData>
  <mergeCells count="164">
    <mergeCell ref="B94:G94"/>
    <mergeCell ref="B95:G95"/>
    <mergeCell ref="B96:G96"/>
    <mergeCell ref="B97:G97"/>
    <mergeCell ref="A98:G98"/>
    <mergeCell ref="A99:I99"/>
    <mergeCell ref="A100:I100"/>
    <mergeCell ref="L45:N45"/>
    <mergeCell ref="L46:N46"/>
    <mergeCell ref="B45:G45"/>
    <mergeCell ref="A46:G46"/>
    <mergeCell ref="A47:G47"/>
    <mergeCell ref="B48:D48"/>
    <mergeCell ref="B49:G49"/>
    <mergeCell ref="B50:G50"/>
    <mergeCell ref="B51:G51"/>
    <mergeCell ref="B39:G39"/>
    <mergeCell ref="B40:G40"/>
    <mergeCell ref="B41:G41"/>
    <mergeCell ref="B42:G42"/>
    <mergeCell ref="L42:N42"/>
    <mergeCell ref="B43:G43"/>
    <mergeCell ref="L43:N43"/>
    <mergeCell ref="B44:G44"/>
    <mergeCell ref="L44:N44"/>
    <mergeCell ref="B119:G119"/>
    <mergeCell ref="B120:G120"/>
    <mergeCell ref="B121:G121"/>
    <mergeCell ref="B129:G129"/>
    <mergeCell ref="B130:G130"/>
    <mergeCell ref="B131:G131"/>
    <mergeCell ref="A133:H133"/>
    <mergeCell ref="A134:H134"/>
    <mergeCell ref="B122:G122"/>
    <mergeCell ref="B123:G123"/>
    <mergeCell ref="B124:G124"/>
    <mergeCell ref="A125:G125"/>
    <mergeCell ref="B126:I126"/>
    <mergeCell ref="B127:G127"/>
    <mergeCell ref="B128:G128"/>
    <mergeCell ref="A110:I110"/>
    <mergeCell ref="A111:H111"/>
    <mergeCell ref="A112:H112"/>
    <mergeCell ref="A113:H113"/>
    <mergeCell ref="A114:H114"/>
    <mergeCell ref="A115:H115"/>
    <mergeCell ref="A116:I116"/>
    <mergeCell ref="A117:I117"/>
    <mergeCell ref="B118:G118"/>
    <mergeCell ref="A101:H101"/>
    <mergeCell ref="B102:H102"/>
    <mergeCell ref="B103:H103"/>
    <mergeCell ref="B104:H104"/>
    <mergeCell ref="B105:H105"/>
    <mergeCell ref="B106:H106"/>
    <mergeCell ref="B107:H107"/>
    <mergeCell ref="A108:H108"/>
    <mergeCell ref="A109:H109"/>
    <mergeCell ref="A85:I85"/>
    <mergeCell ref="A86:I86"/>
    <mergeCell ref="A87:H87"/>
    <mergeCell ref="B88:H88"/>
    <mergeCell ref="B89:H89"/>
    <mergeCell ref="A90:H90"/>
    <mergeCell ref="A91:I91"/>
    <mergeCell ref="A92:I92"/>
    <mergeCell ref="B93:G93"/>
    <mergeCell ref="B76:G76"/>
    <mergeCell ref="B77:G77"/>
    <mergeCell ref="B78:G78"/>
    <mergeCell ref="B79:G79"/>
    <mergeCell ref="A80:G80"/>
    <mergeCell ref="A81:I81"/>
    <mergeCell ref="A82:G82"/>
    <mergeCell ref="B83:G83"/>
    <mergeCell ref="A84:G84"/>
    <mergeCell ref="B67:G67"/>
    <mergeCell ref="B68:G68"/>
    <mergeCell ref="B69:G69"/>
    <mergeCell ref="B70:G70"/>
    <mergeCell ref="A71:G71"/>
    <mergeCell ref="A72:G72"/>
    <mergeCell ref="A73:G73"/>
    <mergeCell ref="B74:G74"/>
    <mergeCell ref="B75:G75"/>
    <mergeCell ref="A58:H58"/>
    <mergeCell ref="B59:H59"/>
    <mergeCell ref="B60:H60"/>
    <mergeCell ref="B61:H61"/>
    <mergeCell ref="A62:H62"/>
    <mergeCell ref="A63:I63"/>
    <mergeCell ref="B64:G64"/>
    <mergeCell ref="B65:G65"/>
    <mergeCell ref="B66:G66"/>
    <mergeCell ref="A30:H30"/>
    <mergeCell ref="A31:I31"/>
    <mergeCell ref="L31:N31"/>
    <mergeCell ref="B52:G52"/>
    <mergeCell ref="B53:G53"/>
    <mergeCell ref="A54:H54"/>
    <mergeCell ref="A55:H55"/>
    <mergeCell ref="A56:H56"/>
    <mergeCell ref="A57:I57"/>
    <mergeCell ref="L35:N35"/>
    <mergeCell ref="L36:N36"/>
    <mergeCell ref="A32:G32"/>
    <mergeCell ref="B33:G33"/>
    <mergeCell ref="L33:N33"/>
    <mergeCell ref="B34:G34"/>
    <mergeCell ref="L34:N34"/>
    <mergeCell ref="A35:G35"/>
    <mergeCell ref="A36:I36"/>
    <mergeCell ref="L40:N40"/>
    <mergeCell ref="L41:N41"/>
    <mergeCell ref="A37:G37"/>
    <mergeCell ref="L37:N37"/>
    <mergeCell ref="B38:G38"/>
    <mergeCell ref="L38:N38"/>
    <mergeCell ref="B23:G23"/>
    <mergeCell ref="B24:G24"/>
    <mergeCell ref="B25:G25"/>
    <mergeCell ref="B26:G26"/>
    <mergeCell ref="L26:O26"/>
    <mergeCell ref="B27:G27"/>
    <mergeCell ref="B28:G28"/>
    <mergeCell ref="L28:N28"/>
    <mergeCell ref="A29:H29"/>
    <mergeCell ref="L29:N29"/>
    <mergeCell ref="H16:I16"/>
    <mergeCell ref="B16:G16"/>
    <mergeCell ref="B17:G17"/>
    <mergeCell ref="H17:I17"/>
    <mergeCell ref="B18:G18"/>
    <mergeCell ref="H18:I18"/>
    <mergeCell ref="A20:I20"/>
    <mergeCell ref="B21:G21"/>
    <mergeCell ref="B22:G22"/>
    <mergeCell ref="B11:G11"/>
    <mergeCell ref="A12:I12"/>
    <mergeCell ref="A13:B13"/>
    <mergeCell ref="C13:D13"/>
    <mergeCell ref="E13:I13"/>
    <mergeCell ref="A14:B14"/>
    <mergeCell ref="C14:D14"/>
    <mergeCell ref="E14:I14"/>
    <mergeCell ref="A15:I15"/>
    <mergeCell ref="A7:I7"/>
    <mergeCell ref="B8:G8"/>
    <mergeCell ref="H8:I8"/>
    <mergeCell ref="Q8:U8"/>
    <mergeCell ref="B9:G9"/>
    <mergeCell ref="H9:I9"/>
    <mergeCell ref="L9:O9"/>
    <mergeCell ref="B10:G10"/>
    <mergeCell ref="H10:I10"/>
    <mergeCell ref="A1:I1"/>
    <mergeCell ref="L1:R1"/>
    <mergeCell ref="A2:I2"/>
    <mergeCell ref="L2:R2"/>
    <mergeCell ref="A3:I3"/>
    <mergeCell ref="E4:I4"/>
    <mergeCell ref="E5:I5"/>
    <mergeCell ref="E6:I6"/>
    <mergeCell ref="O6:R6"/>
  </mergeCells>
  <pageMargins left="0.511811024" right="0.511811024" top="0.78740157499999996" bottom="0.78740157499999996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Rotas complementares</vt:lpstr>
      <vt:lpstr>Rota 01</vt:lpstr>
      <vt:lpstr>Rota 02</vt:lpstr>
      <vt:lpstr>Rota 03</vt:lpstr>
      <vt:lpstr>Rota 04</vt:lpstr>
      <vt:lpstr>Rota 05 a 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assessoria</dc:creator>
  <cp:lastModifiedBy>Petit</cp:lastModifiedBy>
  <dcterms:created xsi:type="dcterms:W3CDTF">2026-03-11T16:21:32Z</dcterms:created>
  <dcterms:modified xsi:type="dcterms:W3CDTF">2026-04-09T14:58:37Z</dcterms:modified>
</cp:coreProperties>
</file>